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NNIAIRE 2\"/>
    </mc:Choice>
  </mc:AlternateContent>
  <bookViews>
    <workbookView xWindow="0" yWindow="0" windowWidth="19200" windowHeight="7050" tabRatio="833" firstSheet="4" activeTab="4"/>
  </bookViews>
  <sheets>
    <sheet name="SOMMAIRE" sheetId="52" r:id="rId1"/>
    <sheet name="SYNTHESE" sheetId="34" r:id="rId2"/>
    <sheet name="PRESCO PUB" sheetId="39" r:id="rId3"/>
    <sheet name="NIV1 PUBLIC   (2)" sheetId="54" r:id="rId4"/>
    <sheet name="Feuil3" sheetId="49" r:id="rId5"/>
    <sheet name="NIV1 PUBLIC  " sheetId="35" r:id="rId6"/>
    <sheet name="NIVEAU II PUBLIC (2)" sheetId="55" r:id="rId7"/>
    <sheet name="NIVEAU II PUBLIC" sheetId="15" r:id="rId8"/>
    <sheet name="NIVEAU III PUBLIC" sheetId="23" r:id="rId9"/>
    <sheet name="PRESCO PRIV" sheetId="42" r:id="rId10"/>
    <sheet name="NIVEAU I pv (2)" sheetId="56" r:id="rId11"/>
    <sheet name="NIVEAU I pv (3)" sheetId="57" r:id="rId12"/>
    <sheet name="NIVEAU I pv" sheetId="36" r:id="rId13"/>
    <sheet name="NIVEAU II PRIVE" sheetId="20" r:id="rId14"/>
    <sheet name="NIVEAU III PV" sheetId="25" r:id="rId15"/>
    <sheet name="eff par âge niv 1" sheetId="41" r:id="rId16"/>
    <sheet name="eff par âge niv2" sheetId="48" r:id="rId17"/>
    <sheet name="EFF par âge niv3" sheetId="50" r:id="rId18"/>
    <sheet name="Feuil1" sheetId="51" r:id="rId19"/>
  </sheets>
  <externalReferences>
    <externalReference r:id="rId20"/>
  </externalReferences>
  <definedNames>
    <definedName name="_xlnm._FilterDatabase" localSheetId="5" hidden="1">'NIV1 PUBLIC  '!#REF!</definedName>
    <definedName name="_xlnm._FilterDatabase" localSheetId="3" hidden="1">'NIV1 PUBLIC   (2)'!#REF!</definedName>
  </definedNames>
  <calcPr calcId="181029"/>
</workbook>
</file>

<file path=xl/calcChain.xml><?xml version="1.0" encoding="utf-8"?>
<calcChain xmlns="http://schemas.openxmlformats.org/spreadsheetml/2006/main">
  <c r="P29" i="49" l="1"/>
  <c r="Q29" i="49"/>
  <c r="R29" i="49"/>
  <c r="S29" i="49"/>
  <c r="T29" i="49"/>
  <c r="U29" i="49"/>
  <c r="V29" i="49"/>
  <c r="W29" i="49"/>
  <c r="X29" i="49"/>
  <c r="Y29" i="49"/>
  <c r="Z29" i="49"/>
  <c r="AA29" i="49"/>
  <c r="P30" i="49"/>
  <c r="Q30" i="49"/>
  <c r="R30" i="49"/>
  <c r="S30" i="49"/>
  <c r="T30" i="49"/>
  <c r="U30" i="49"/>
  <c r="V30" i="49"/>
  <c r="W30" i="49"/>
  <c r="X30" i="49"/>
  <c r="Y30" i="49"/>
  <c r="Z30" i="49"/>
  <c r="AA30" i="49"/>
  <c r="P31" i="49"/>
  <c r="Q31" i="49"/>
  <c r="R31" i="49"/>
  <c r="S31" i="49"/>
  <c r="T31" i="49"/>
  <c r="U31" i="49"/>
  <c r="V31" i="49"/>
  <c r="W31" i="49"/>
  <c r="X31" i="49"/>
  <c r="Y31" i="49"/>
  <c r="Z31" i="49"/>
  <c r="AA31" i="49"/>
  <c r="P32" i="49"/>
  <c r="Q32" i="49"/>
  <c r="R32" i="49"/>
  <c r="S32" i="49"/>
  <c r="T32" i="49"/>
  <c r="U32" i="49"/>
  <c r="V32" i="49"/>
  <c r="W32" i="49"/>
  <c r="X32" i="49"/>
  <c r="Y32" i="49"/>
  <c r="Z32" i="49"/>
  <c r="AA32" i="49"/>
  <c r="P33" i="49"/>
  <c r="Q33" i="49"/>
  <c r="R33" i="49"/>
  <c r="S33" i="49"/>
  <c r="T33" i="49"/>
  <c r="U33" i="49"/>
  <c r="V33" i="49"/>
  <c r="W33" i="49"/>
  <c r="X33" i="49"/>
  <c r="Y33" i="49"/>
  <c r="Z33" i="49"/>
  <c r="AA33" i="49"/>
  <c r="P34" i="49"/>
  <c r="Q34" i="49"/>
  <c r="R34" i="49"/>
  <c r="S34" i="49"/>
  <c r="T34" i="49"/>
  <c r="U34" i="49"/>
  <c r="V34" i="49"/>
  <c r="W34" i="49"/>
  <c r="X34" i="49"/>
  <c r="Y34" i="49"/>
  <c r="Z34" i="49"/>
  <c r="AA34" i="49"/>
  <c r="P35" i="49"/>
  <c r="Q35" i="49"/>
  <c r="R35" i="49"/>
  <c r="S35" i="49"/>
  <c r="T35" i="49"/>
  <c r="U35" i="49"/>
  <c r="V35" i="49"/>
  <c r="W35" i="49"/>
  <c r="X35" i="49"/>
  <c r="Y35" i="49"/>
  <c r="Z35" i="49"/>
  <c r="AA35" i="49"/>
  <c r="P36" i="49"/>
  <c r="Q36" i="49"/>
  <c r="R36" i="49"/>
  <c r="S36" i="49"/>
  <c r="T36" i="49"/>
  <c r="U36" i="49"/>
  <c r="V36" i="49"/>
  <c r="W36" i="49"/>
  <c r="X36" i="49"/>
  <c r="Y36" i="49"/>
  <c r="Z36" i="49"/>
  <c r="AA36" i="49"/>
  <c r="P37" i="49"/>
  <c r="Q37" i="49"/>
  <c r="R37" i="49"/>
  <c r="S37" i="49"/>
  <c r="T37" i="49"/>
  <c r="U37" i="49"/>
  <c r="V37" i="49"/>
  <c r="W37" i="49"/>
  <c r="X37" i="49"/>
  <c r="Y37" i="49"/>
  <c r="Z37" i="49"/>
  <c r="AA37" i="49"/>
  <c r="P38" i="49"/>
  <c r="Q38" i="49"/>
  <c r="R38" i="49"/>
  <c r="S38" i="49"/>
  <c r="T38" i="49"/>
  <c r="U38" i="49"/>
  <c r="V38" i="49"/>
  <c r="W38" i="49"/>
  <c r="X38" i="49"/>
  <c r="Y38" i="49"/>
  <c r="Z38" i="49"/>
  <c r="AA38" i="49"/>
  <c r="P39" i="49"/>
  <c r="Q39" i="49"/>
  <c r="R39" i="49"/>
  <c r="S39" i="49"/>
  <c r="T39" i="49"/>
  <c r="U39" i="49"/>
  <c r="V39" i="49"/>
  <c r="W39" i="49"/>
  <c r="X39" i="49"/>
  <c r="Y39" i="49"/>
  <c r="Z39" i="49"/>
  <c r="AA39" i="49"/>
  <c r="P40" i="49"/>
  <c r="Q40" i="49"/>
  <c r="R40" i="49"/>
  <c r="S40" i="49"/>
  <c r="T40" i="49"/>
  <c r="U40" i="49"/>
  <c r="V40" i="49"/>
  <c r="W40" i="49"/>
  <c r="X40" i="49"/>
  <c r="Y40" i="49"/>
  <c r="Z40" i="49"/>
  <c r="AA40" i="49"/>
  <c r="P41" i="49"/>
  <c r="Q41" i="49"/>
  <c r="R41" i="49"/>
  <c r="S41" i="49"/>
  <c r="T41" i="49"/>
  <c r="U41" i="49"/>
  <c r="V41" i="49"/>
  <c r="W41" i="49"/>
  <c r="X41" i="49"/>
  <c r="Y41" i="49"/>
  <c r="Z41" i="49"/>
  <c r="AA41" i="49"/>
  <c r="P42" i="49"/>
  <c r="Q42" i="49"/>
  <c r="R42" i="49"/>
  <c r="S42" i="49"/>
  <c r="T42" i="49"/>
  <c r="U42" i="49"/>
  <c r="V42" i="49"/>
  <c r="W42" i="49"/>
  <c r="X42" i="49"/>
  <c r="Y42" i="49"/>
  <c r="Z42" i="49"/>
  <c r="AA42" i="49"/>
  <c r="P43" i="49"/>
  <c r="Q43" i="49"/>
  <c r="R43" i="49"/>
  <c r="S43" i="49"/>
  <c r="T43" i="49"/>
  <c r="U43" i="49"/>
  <c r="V43" i="49"/>
  <c r="W43" i="49"/>
  <c r="X43" i="49"/>
  <c r="Y43" i="49"/>
  <c r="Z43" i="49"/>
  <c r="AA43" i="49"/>
  <c r="P44" i="49"/>
  <c r="Q44" i="49"/>
  <c r="R44" i="49"/>
  <c r="S44" i="49"/>
  <c r="T44" i="49"/>
  <c r="U44" i="49"/>
  <c r="V44" i="49"/>
  <c r="W44" i="49"/>
  <c r="X44" i="49"/>
  <c r="Y44" i="49"/>
  <c r="Z44" i="49"/>
  <c r="AA44" i="49"/>
  <c r="P45" i="49"/>
  <c r="Q45" i="49"/>
  <c r="R45" i="49"/>
  <c r="S45" i="49"/>
  <c r="T45" i="49"/>
  <c r="U45" i="49"/>
  <c r="V45" i="49"/>
  <c r="W45" i="49"/>
  <c r="X45" i="49"/>
  <c r="Y45" i="49"/>
  <c r="Z45" i="49"/>
  <c r="AA45" i="49"/>
  <c r="P46" i="49"/>
  <c r="Q46" i="49"/>
  <c r="R46" i="49"/>
  <c r="S46" i="49"/>
  <c r="T46" i="49"/>
  <c r="U46" i="49"/>
  <c r="V46" i="49"/>
  <c r="W46" i="49"/>
  <c r="X46" i="49"/>
  <c r="Y46" i="49"/>
  <c r="Z46" i="49"/>
  <c r="AA46" i="49"/>
  <c r="P47" i="49"/>
  <c r="Q47" i="49"/>
  <c r="R47" i="49"/>
  <c r="S47" i="49"/>
  <c r="T47" i="49"/>
  <c r="U47" i="49"/>
  <c r="V47" i="49"/>
  <c r="W47" i="49"/>
  <c r="X47" i="49"/>
  <c r="Y47" i="49"/>
  <c r="Z47" i="49"/>
  <c r="AA47" i="49"/>
  <c r="P48" i="49"/>
  <c r="Q48" i="49"/>
  <c r="R48" i="49"/>
  <c r="S48" i="49"/>
  <c r="T48" i="49"/>
  <c r="U48" i="49"/>
  <c r="V48" i="49"/>
  <c r="W48" i="49"/>
  <c r="X48" i="49"/>
  <c r="Y48" i="49"/>
  <c r="Z48" i="49"/>
  <c r="AA48" i="49"/>
  <c r="P49" i="49"/>
  <c r="Q49" i="49"/>
  <c r="R49" i="49"/>
  <c r="S49" i="49"/>
  <c r="T49" i="49"/>
  <c r="U49" i="49"/>
  <c r="V49" i="49"/>
  <c r="W49" i="49"/>
  <c r="X49" i="49"/>
  <c r="Y49" i="49"/>
  <c r="Z49" i="49"/>
  <c r="AA49" i="49"/>
  <c r="P50" i="49"/>
  <c r="Q50" i="49"/>
  <c r="R50" i="49"/>
  <c r="S50" i="49"/>
  <c r="T50" i="49"/>
  <c r="U50" i="49"/>
  <c r="V50" i="49"/>
  <c r="W50" i="49"/>
  <c r="X50" i="49"/>
  <c r="Y50" i="49"/>
  <c r="Z50" i="49"/>
  <c r="AA50" i="49"/>
  <c r="Q28" i="49"/>
  <c r="R28" i="49"/>
  <c r="S28" i="49"/>
  <c r="T28" i="49"/>
  <c r="U28" i="49"/>
  <c r="V28" i="49"/>
  <c r="W28" i="49"/>
  <c r="X28" i="49"/>
  <c r="Y28" i="49"/>
  <c r="Z28" i="49"/>
  <c r="AA28" i="49"/>
  <c r="P28" i="49"/>
  <c r="AL29" i="54"/>
  <c r="AL28" i="54"/>
  <c r="AL27" i="54"/>
  <c r="AL26" i="54"/>
  <c r="AL25" i="54"/>
  <c r="AL24" i="54"/>
  <c r="AL23" i="54"/>
  <c r="AL22" i="54"/>
  <c r="AL21" i="54"/>
  <c r="AL20" i="54"/>
  <c r="AL19" i="54"/>
  <c r="AL18" i="54"/>
  <c r="AL17" i="54"/>
  <c r="AL16" i="54"/>
  <c r="AL15" i="54"/>
  <c r="AL14" i="54"/>
  <c r="AL13" i="54"/>
  <c r="AL12" i="54"/>
  <c r="AL11" i="54"/>
  <c r="AL10" i="54"/>
  <c r="AL9" i="54"/>
  <c r="AL8" i="54"/>
  <c r="AL7" i="54"/>
  <c r="AI8" i="54"/>
  <c r="AI9" i="54"/>
  <c r="AI10" i="54"/>
  <c r="AI11" i="54"/>
  <c r="AI12" i="54"/>
  <c r="AI13" i="54"/>
  <c r="AI14" i="54"/>
  <c r="AI15" i="54"/>
  <c r="AI16" i="54"/>
  <c r="AI17" i="54"/>
  <c r="AI18" i="54"/>
  <c r="AI19" i="54"/>
  <c r="AI20" i="54"/>
  <c r="AI21" i="54"/>
  <c r="AI22" i="54"/>
  <c r="AI23" i="54"/>
  <c r="AI24" i="54"/>
  <c r="AI25" i="54"/>
  <c r="AI26" i="54"/>
  <c r="AI27" i="54"/>
  <c r="AI28" i="54"/>
  <c r="AI29" i="54"/>
  <c r="AI7" i="54"/>
  <c r="R29" i="54"/>
  <c r="R28" i="54"/>
  <c r="R27" i="54"/>
  <c r="R26" i="54"/>
  <c r="R25" i="54"/>
  <c r="R24" i="54"/>
  <c r="R23" i="54"/>
  <c r="R22" i="54"/>
  <c r="R21" i="54"/>
  <c r="R20" i="54"/>
  <c r="R19" i="54"/>
  <c r="R18" i="54"/>
  <c r="R17" i="54"/>
  <c r="R16" i="54"/>
  <c r="R15" i="54"/>
  <c r="R14" i="54"/>
  <c r="R13" i="54"/>
  <c r="R12" i="54"/>
  <c r="R11" i="54"/>
  <c r="R10" i="54"/>
  <c r="R9" i="54"/>
  <c r="R8" i="54"/>
  <c r="R7" i="54"/>
  <c r="O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29" i="54"/>
  <c r="O7" i="54"/>
  <c r="AB29" i="55"/>
  <c r="AB28" i="55"/>
  <c r="AB27" i="55"/>
  <c r="AB26" i="55"/>
  <c r="AB25" i="55"/>
  <c r="AB24" i="55"/>
  <c r="AB23" i="55"/>
  <c r="AB22" i="55"/>
  <c r="AB21" i="55"/>
  <c r="AB20" i="55"/>
  <c r="AB19" i="55"/>
  <c r="AB18" i="55"/>
  <c r="AB17" i="55"/>
  <c r="AB16" i="55"/>
  <c r="AB15" i="55"/>
  <c r="AB14" i="55"/>
  <c r="AB13" i="55"/>
  <c r="AB12" i="55"/>
  <c r="AB11" i="55"/>
  <c r="AB10" i="55"/>
  <c r="AB9" i="55"/>
  <c r="AB8" i="55"/>
  <c r="AB7" i="55"/>
  <c r="Y29" i="55"/>
  <c r="Y28" i="55"/>
  <c r="Y27" i="55"/>
  <c r="Y26" i="55"/>
  <c r="Y25" i="55"/>
  <c r="Y24" i="55"/>
  <c r="Y23" i="55"/>
  <c r="Y22" i="55"/>
  <c r="Y21" i="55"/>
  <c r="Y20" i="55"/>
  <c r="Y19" i="55"/>
  <c r="Y18" i="55"/>
  <c r="Y17" i="55"/>
  <c r="Y16" i="55"/>
  <c r="Y15" i="55"/>
  <c r="Y14" i="55"/>
  <c r="Y13" i="55"/>
  <c r="Y12" i="55"/>
  <c r="Y11" i="55"/>
  <c r="Y10" i="55"/>
  <c r="Y9" i="55"/>
  <c r="Y8" i="55"/>
  <c r="Y7" i="55"/>
  <c r="V29" i="55"/>
  <c r="V28" i="55"/>
  <c r="V27" i="55"/>
  <c r="V26" i="55"/>
  <c r="V25" i="55"/>
  <c r="V24" i="55"/>
  <c r="V23" i="55"/>
  <c r="V22" i="55"/>
  <c r="V21" i="55"/>
  <c r="V20" i="55"/>
  <c r="V19" i="55"/>
  <c r="V18" i="55"/>
  <c r="V17" i="55"/>
  <c r="V16" i="55"/>
  <c r="V15" i="55"/>
  <c r="V14" i="55"/>
  <c r="V13" i="55"/>
  <c r="V12" i="55"/>
  <c r="V11" i="55"/>
  <c r="V10" i="55"/>
  <c r="V9" i="55"/>
  <c r="V8" i="55"/>
  <c r="V7" i="55"/>
  <c r="S8" i="55"/>
  <c r="S9" i="55"/>
  <c r="S10" i="55"/>
  <c r="S11" i="55"/>
  <c r="S12" i="55"/>
  <c r="S13" i="55"/>
  <c r="S14" i="55"/>
  <c r="S15" i="55"/>
  <c r="S16" i="55"/>
  <c r="S17" i="55"/>
  <c r="S18" i="55"/>
  <c r="S19" i="55"/>
  <c r="S20" i="55"/>
  <c r="S21" i="55"/>
  <c r="S22" i="55"/>
  <c r="S23" i="55"/>
  <c r="S24" i="55"/>
  <c r="S25" i="55"/>
  <c r="S26" i="55"/>
  <c r="S27" i="55"/>
  <c r="S28" i="55"/>
  <c r="S29" i="55"/>
  <c r="S7" i="55"/>
  <c r="C171" i="23"/>
  <c r="B171" i="23"/>
  <c r="I171" i="15" l="1"/>
  <c r="H171" i="15"/>
  <c r="BG8" i="55" l="1"/>
  <c r="BG9" i="55"/>
  <c r="BG10" i="55"/>
  <c r="BG11" i="55"/>
  <c r="BG12" i="55"/>
  <c r="BG13" i="55"/>
  <c r="BG14" i="55"/>
  <c r="BG15" i="55"/>
  <c r="BG16" i="55"/>
  <c r="BG17" i="55"/>
  <c r="BG18" i="55"/>
  <c r="BG19" i="55"/>
  <c r="BG20" i="55"/>
  <c r="BG21" i="55"/>
  <c r="BG22" i="55"/>
  <c r="BG23" i="55"/>
  <c r="BG24" i="55"/>
  <c r="BG25" i="55"/>
  <c r="BG26" i="55"/>
  <c r="BG27" i="55"/>
  <c r="BG28" i="55"/>
  <c r="BG7" i="55"/>
  <c r="B7" i="15" l="1"/>
  <c r="BC148" i="57" l="1"/>
  <c r="AV148" i="57"/>
  <c r="AQ148" i="57"/>
  <c r="AE148" i="57"/>
  <c r="AD148" i="57"/>
  <c r="M148" i="57"/>
  <c r="L148" i="57"/>
  <c r="BC147" i="57"/>
  <c r="AV147" i="57"/>
  <c r="AQ147" i="57"/>
  <c r="AE147" i="57"/>
  <c r="AD147" i="57"/>
  <c r="M147" i="57"/>
  <c r="L147" i="57"/>
  <c r="BC146" i="57"/>
  <c r="AV146" i="57"/>
  <c r="AV28" i="57" s="1"/>
  <c r="AQ146" i="57"/>
  <c r="AE146" i="57"/>
  <c r="AD146" i="57"/>
  <c r="M146" i="57"/>
  <c r="M28" i="57" s="1"/>
  <c r="L146" i="57"/>
  <c r="BC145" i="57"/>
  <c r="AV145" i="57"/>
  <c r="AQ145" i="57"/>
  <c r="AQ28" i="57" s="1"/>
  <c r="AE145" i="57"/>
  <c r="AD145" i="57"/>
  <c r="M145" i="57"/>
  <c r="L145" i="57"/>
  <c r="L28" i="57" s="1"/>
  <c r="BC144" i="57"/>
  <c r="AV144" i="57"/>
  <c r="AQ144" i="57"/>
  <c r="AE144" i="57"/>
  <c r="AE28" i="57" s="1"/>
  <c r="AD144" i="57"/>
  <c r="M144" i="57"/>
  <c r="L144" i="57"/>
  <c r="BC143" i="57"/>
  <c r="BC28" i="57" s="1"/>
  <c r="AV143" i="57"/>
  <c r="AQ143" i="57"/>
  <c r="AE143" i="57"/>
  <c r="AD143" i="57"/>
  <c r="AD28" i="57" s="1"/>
  <c r="M143" i="57"/>
  <c r="L143" i="57"/>
  <c r="BC142" i="57"/>
  <c r="AV142" i="57"/>
  <c r="AQ142" i="57"/>
  <c r="AE142" i="57"/>
  <c r="AD142" i="57"/>
  <c r="M142" i="57"/>
  <c r="L142" i="57"/>
  <c r="BC141" i="57"/>
  <c r="AV141" i="57"/>
  <c r="AQ141" i="57"/>
  <c r="AE141" i="57"/>
  <c r="AD141" i="57"/>
  <c r="M141" i="57"/>
  <c r="L141" i="57"/>
  <c r="BC140" i="57"/>
  <c r="AV140" i="57"/>
  <c r="AQ140" i="57"/>
  <c r="AE140" i="57"/>
  <c r="AD140" i="57"/>
  <c r="M140" i="57"/>
  <c r="L140" i="57"/>
  <c r="BC139" i="57"/>
  <c r="BC27" i="57" s="1"/>
  <c r="AV139" i="57"/>
  <c r="AQ139" i="57"/>
  <c r="AE139" i="57"/>
  <c r="AD139" i="57"/>
  <c r="AD27" i="57" s="1"/>
  <c r="M139" i="57"/>
  <c r="L139" i="57"/>
  <c r="BC138" i="57"/>
  <c r="AV138" i="57"/>
  <c r="AV27" i="57" s="1"/>
  <c r="AQ138" i="57"/>
  <c r="AE138" i="57"/>
  <c r="AD138" i="57"/>
  <c r="M138" i="57"/>
  <c r="M27" i="57" s="1"/>
  <c r="L138" i="57"/>
  <c r="BC137" i="57"/>
  <c r="AV137" i="57"/>
  <c r="AQ137" i="57"/>
  <c r="AQ27" i="57" s="1"/>
  <c r="AE137" i="57"/>
  <c r="AD137" i="57"/>
  <c r="M137" i="57"/>
  <c r="L137" i="57"/>
  <c r="L27" i="57" s="1"/>
  <c r="BC136" i="57"/>
  <c r="AV136" i="57"/>
  <c r="AQ136" i="57"/>
  <c r="AE136" i="57"/>
  <c r="AE27" i="57" s="1"/>
  <c r="AD136" i="57"/>
  <c r="M136" i="57"/>
  <c r="L136" i="57"/>
  <c r="BC135" i="57"/>
  <c r="AV135" i="57"/>
  <c r="AQ135" i="57"/>
  <c r="AE135" i="57"/>
  <c r="AD135" i="57"/>
  <c r="M135" i="57"/>
  <c r="L135" i="57"/>
  <c r="BC134" i="57"/>
  <c r="AV134" i="57"/>
  <c r="AQ134" i="57"/>
  <c r="AE134" i="57"/>
  <c r="AD134" i="57"/>
  <c r="M134" i="57"/>
  <c r="L134" i="57"/>
  <c r="BC133" i="57"/>
  <c r="AV133" i="57"/>
  <c r="AQ133" i="57"/>
  <c r="AE133" i="57"/>
  <c r="AD133" i="57"/>
  <c r="M133" i="57"/>
  <c r="L133" i="57"/>
  <c r="BC132" i="57"/>
  <c r="AV132" i="57"/>
  <c r="AQ132" i="57"/>
  <c r="AE132" i="57"/>
  <c r="AD132" i="57"/>
  <c r="M132" i="57"/>
  <c r="L132" i="57"/>
  <c r="BC131" i="57"/>
  <c r="BC26" i="57" s="1"/>
  <c r="AV131" i="57"/>
  <c r="AQ131" i="57"/>
  <c r="AE131" i="57"/>
  <c r="AD131" i="57"/>
  <c r="AD26" i="57" s="1"/>
  <c r="M131" i="57"/>
  <c r="L131" i="57"/>
  <c r="BC130" i="57"/>
  <c r="AV130" i="57"/>
  <c r="AV26" i="57" s="1"/>
  <c r="AQ130" i="57"/>
  <c r="AE130" i="57"/>
  <c r="AD130" i="57"/>
  <c r="M130" i="57"/>
  <c r="M26" i="57" s="1"/>
  <c r="L130" i="57"/>
  <c r="BC129" i="57"/>
  <c r="AV129" i="57"/>
  <c r="AQ129" i="57"/>
  <c r="AQ26" i="57" s="1"/>
  <c r="AE129" i="57"/>
  <c r="AD129" i="57"/>
  <c r="M129" i="57"/>
  <c r="L129" i="57"/>
  <c r="L26" i="57" s="1"/>
  <c r="BC128" i="57"/>
  <c r="AV128" i="57"/>
  <c r="AQ128" i="57"/>
  <c r="AE128" i="57"/>
  <c r="AE25" i="57" s="1"/>
  <c r="AD128" i="57"/>
  <c r="M128" i="57"/>
  <c r="L128" i="57"/>
  <c r="BC127" i="57"/>
  <c r="BC25" i="57" s="1"/>
  <c r="AV127" i="57"/>
  <c r="AQ127" i="57"/>
  <c r="AE127" i="57"/>
  <c r="AD127" i="57"/>
  <c r="AD25" i="57" s="1"/>
  <c r="M127" i="57"/>
  <c r="L127" i="57"/>
  <c r="BC126" i="57"/>
  <c r="AV126" i="57"/>
  <c r="AV25" i="57" s="1"/>
  <c r="AQ126" i="57"/>
  <c r="AE126" i="57"/>
  <c r="AD126" i="57"/>
  <c r="M126" i="57"/>
  <c r="M25" i="57" s="1"/>
  <c r="L126" i="57"/>
  <c r="BC125" i="57"/>
  <c r="AV125" i="57"/>
  <c r="AQ125" i="57"/>
  <c r="AQ25" i="57" s="1"/>
  <c r="AE125" i="57"/>
  <c r="AD125" i="57"/>
  <c r="M125" i="57"/>
  <c r="L125" i="57"/>
  <c r="L25" i="57" s="1"/>
  <c r="BC124" i="57"/>
  <c r="AV124" i="57"/>
  <c r="AQ124" i="57"/>
  <c r="AE124" i="57"/>
  <c r="AD124" i="57"/>
  <c r="M124" i="57"/>
  <c r="L124" i="57"/>
  <c r="BC123" i="57"/>
  <c r="BC24" i="57" s="1"/>
  <c r="AV123" i="57"/>
  <c r="AQ123" i="57"/>
  <c r="AE123" i="57"/>
  <c r="AD123" i="57"/>
  <c r="AD24" i="57" s="1"/>
  <c r="M123" i="57"/>
  <c r="L123" i="57"/>
  <c r="BC122" i="57"/>
  <c r="AV122" i="57"/>
  <c r="AV24" i="57" s="1"/>
  <c r="AQ122" i="57"/>
  <c r="AE122" i="57"/>
  <c r="AD122" i="57"/>
  <c r="M122" i="57"/>
  <c r="M24" i="57" s="1"/>
  <c r="L122" i="57"/>
  <c r="BC121" i="57"/>
  <c r="AV121" i="57"/>
  <c r="AQ121" i="57"/>
  <c r="AQ24" i="57" s="1"/>
  <c r="AE121" i="57"/>
  <c r="AD121" i="57"/>
  <c r="M121" i="57"/>
  <c r="L121" i="57"/>
  <c r="L24" i="57" s="1"/>
  <c r="BC120" i="57"/>
  <c r="AV120" i="57"/>
  <c r="AQ120" i="57"/>
  <c r="AE120" i="57"/>
  <c r="AE24" i="57" s="1"/>
  <c r="AD120" i="57"/>
  <c r="M120" i="57"/>
  <c r="L120" i="57"/>
  <c r="BC119" i="57"/>
  <c r="AV119" i="57"/>
  <c r="AQ119" i="57"/>
  <c r="AE119" i="57"/>
  <c r="AD119" i="57"/>
  <c r="M119" i="57"/>
  <c r="L119" i="57"/>
  <c r="BC118" i="57"/>
  <c r="AV118" i="57"/>
  <c r="AQ118" i="57"/>
  <c r="AE118" i="57"/>
  <c r="AD118" i="57"/>
  <c r="M118" i="57"/>
  <c r="M23" i="57" s="1"/>
  <c r="L118" i="57"/>
  <c r="BC117" i="57"/>
  <c r="AV117" i="57"/>
  <c r="AQ117" i="57"/>
  <c r="AQ23" i="57" s="1"/>
  <c r="AE117" i="57"/>
  <c r="AD117" i="57"/>
  <c r="M117" i="57"/>
  <c r="L117" i="57"/>
  <c r="L23" i="57" s="1"/>
  <c r="BC116" i="57"/>
  <c r="AV116" i="57"/>
  <c r="AQ116" i="57"/>
  <c r="AE116" i="57"/>
  <c r="AE23" i="57" s="1"/>
  <c r="AD116" i="57"/>
  <c r="M116" i="57"/>
  <c r="L116" i="57"/>
  <c r="BC115" i="57"/>
  <c r="BC23" i="57" s="1"/>
  <c r="AV115" i="57"/>
  <c r="AQ115" i="57"/>
  <c r="AE115" i="57"/>
  <c r="AD115" i="57"/>
  <c r="AD23" i="57" s="1"/>
  <c r="M115" i="57"/>
  <c r="L115" i="57"/>
  <c r="BC114" i="57"/>
  <c r="AV114" i="57"/>
  <c r="AV22" i="57" s="1"/>
  <c r="AQ114" i="57"/>
  <c r="AE114" i="57"/>
  <c r="AD114" i="57"/>
  <c r="M114" i="57"/>
  <c r="M22" i="57" s="1"/>
  <c r="L114" i="57"/>
  <c r="BC113" i="57"/>
  <c r="AV113" i="57"/>
  <c r="AQ113" i="57"/>
  <c r="AQ22" i="57" s="1"/>
  <c r="AE113" i="57"/>
  <c r="AD113" i="57"/>
  <c r="M113" i="57"/>
  <c r="L113" i="57"/>
  <c r="L22" i="57" s="1"/>
  <c r="BC112" i="57"/>
  <c r="AV112" i="57"/>
  <c r="AQ112" i="57"/>
  <c r="AE112" i="57"/>
  <c r="AE22" i="57" s="1"/>
  <c r="AD112" i="57"/>
  <c r="M112" i="57"/>
  <c r="L112" i="57"/>
  <c r="BC111" i="57"/>
  <c r="BC21" i="57" s="1"/>
  <c r="AV111" i="57"/>
  <c r="AQ111" i="57"/>
  <c r="AE111" i="57"/>
  <c r="AD111" i="57"/>
  <c r="AD21" i="57" s="1"/>
  <c r="M111" i="57"/>
  <c r="L111" i="57"/>
  <c r="BC110" i="57"/>
  <c r="AV110" i="57"/>
  <c r="AV21" i="57" s="1"/>
  <c r="AQ110" i="57"/>
  <c r="AE110" i="57"/>
  <c r="AD110" i="57"/>
  <c r="M110" i="57"/>
  <c r="M21" i="57" s="1"/>
  <c r="L110" i="57"/>
  <c r="BC109" i="57"/>
  <c r="AV109" i="57"/>
  <c r="AQ109" i="57"/>
  <c r="AQ21" i="57" s="1"/>
  <c r="AE109" i="57"/>
  <c r="AD109" i="57"/>
  <c r="M109" i="57"/>
  <c r="L109" i="57"/>
  <c r="L21" i="57" s="1"/>
  <c r="BC108" i="57"/>
  <c r="AV108" i="57"/>
  <c r="AQ108" i="57"/>
  <c r="AE108" i="57"/>
  <c r="AD108" i="57"/>
  <c r="M108" i="57"/>
  <c r="L108" i="57"/>
  <c r="BC107" i="57"/>
  <c r="AV107" i="57"/>
  <c r="AQ107" i="57"/>
  <c r="AE107" i="57"/>
  <c r="AD107" i="57"/>
  <c r="M107" i="57"/>
  <c r="L107" i="57"/>
  <c r="BC106" i="57"/>
  <c r="AV106" i="57"/>
  <c r="AQ106" i="57"/>
  <c r="AE106" i="57"/>
  <c r="AD106" i="57"/>
  <c r="M106" i="57"/>
  <c r="L106" i="57"/>
  <c r="BC105" i="57"/>
  <c r="AV105" i="57"/>
  <c r="AQ105" i="57"/>
  <c r="AQ20" i="57" s="1"/>
  <c r="AE105" i="57"/>
  <c r="AD105" i="57"/>
  <c r="M105" i="57"/>
  <c r="L105" i="57"/>
  <c r="L20" i="57" s="1"/>
  <c r="BC104" i="57"/>
  <c r="AV104" i="57"/>
  <c r="AQ104" i="57"/>
  <c r="AE104" i="57"/>
  <c r="AE20" i="57" s="1"/>
  <c r="AD104" i="57"/>
  <c r="M104" i="57"/>
  <c r="L104" i="57"/>
  <c r="BC103" i="57"/>
  <c r="BC20" i="57" s="1"/>
  <c r="AV103" i="57"/>
  <c r="AQ103" i="57"/>
  <c r="AE103" i="57"/>
  <c r="AD103" i="57"/>
  <c r="AD20" i="57" s="1"/>
  <c r="M103" i="57"/>
  <c r="L103" i="57"/>
  <c r="BC102" i="57"/>
  <c r="AV102" i="57"/>
  <c r="AV20" i="57" s="1"/>
  <c r="AQ102" i="57"/>
  <c r="AE102" i="57"/>
  <c r="AD102" i="57"/>
  <c r="M102" i="57"/>
  <c r="M20" i="57" s="1"/>
  <c r="L102" i="57"/>
  <c r="BC101" i="57"/>
  <c r="AV101" i="57"/>
  <c r="AQ101" i="57"/>
  <c r="AE101" i="57"/>
  <c r="AD101" i="57"/>
  <c r="M101" i="57"/>
  <c r="L101" i="57"/>
  <c r="BC100" i="57"/>
  <c r="AV100" i="57"/>
  <c r="AQ100" i="57"/>
  <c r="AE100" i="57"/>
  <c r="AE19" i="57" s="1"/>
  <c r="AD100" i="57"/>
  <c r="M100" i="57"/>
  <c r="L100" i="57"/>
  <c r="BC99" i="57"/>
  <c r="BC19" i="57" s="1"/>
  <c r="AV99" i="57"/>
  <c r="AQ99" i="57"/>
  <c r="AE99" i="57"/>
  <c r="AD99" i="57"/>
  <c r="AD19" i="57" s="1"/>
  <c r="M99" i="57"/>
  <c r="L99" i="57"/>
  <c r="BC98" i="57"/>
  <c r="AV98" i="57"/>
  <c r="AV19" i="57" s="1"/>
  <c r="AQ98" i="57"/>
  <c r="AE98" i="57"/>
  <c r="AD98" i="57"/>
  <c r="M98" i="57"/>
  <c r="M19" i="57" s="1"/>
  <c r="L98" i="57"/>
  <c r="BC97" i="57"/>
  <c r="AV97" i="57"/>
  <c r="AQ97" i="57"/>
  <c r="AQ19" i="57" s="1"/>
  <c r="AE97" i="57"/>
  <c r="AD97" i="57"/>
  <c r="M97" i="57"/>
  <c r="L97" i="57"/>
  <c r="L19" i="57" s="1"/>
  <c r="BC96" i="57"/>
  <c r="AV96" i="57"/>
  <c r="AQ96" i="57"/>
  <c r="AE96" i="57"/>
  <c r="AE18" i="57" s="1"/>
  <c r="AD96" i="57"/>
  <c r="M96" i="57"/>
  <c r="L96" i="57"/>
  <c r="BC95" i="57"/>
  <c r="BC18" i="57" s="1"/>
  <c r="AV95" i="57"/>
  <c r="AQ95" i="57"/>
  <c r="AE95" i="57"/>
  <c r="AD95" i="57"/>
  <c r="AD18" i="57" s="1"/>
  <c r="M95" i="57"/>
  <c r="L95" i="57"/>
  <c r="BC94" i="57"/>
  <c r="AV94" i="57"/>
  <c r="AQ94" i="57"/>
  <c r="AE94" i="57"/>
  <c r="AD94" i="57"/>
  <c r="M94" i="57"/>
  <c r="L94" i="57"/>
  <c r="BC93" i="57"/>
  <c r="AV93" i="57"/>
  <c r="AQ93" i="57"/>
  <c r="AE93" i="57"/>
  <c r="AD93" i="57"/>
  <c r="M93" i="57"/>
  <c r="L93" i="57"/>
  <c r="BC92" i="57"/>
  <c r="AV92" i="57"/>
  <c r="AQ92" i="57"/>
  <c r="AE92" i="57"/>
  <c r="AE17" i="57" s="1"/>
  <c r="AD92" i="57"/>
  <c r="M92" i="57"/>
  <c r="L92" i="57"/>
  <c r="BC91" i="57"/>
  <c r="BC17" i="57" s="1"/>
  <c r="AV91" i="57"/>
  <c r="AQ91" i="57"/>
  <c r="AE91" i="57"/>
  <c r="AD91" i="57"/>
  <c r="AD17" i="57" s="1"/>
  <c r="M91" i="57"/>
  <c r="L91" i="57"/>
  <c r="BC90" i="57"/>
  <c r="AV90" i="57"/>
  <c r="AV17" i="57" s="1"/>
  <c r="AQ90" i="57"/>
  <c r="AE90" i="57"/>
  <c r="AD90" i="57"/>
  <c r="M90" i="57"/>
  <c r="M17" i="57" s="1"/>
  <c r="L90" i="57"/>
  <c r="BC89" i="57"/>
  <c r="AV89" i="57"/>
  <c r="AQ89" i="57"/>
  <c r="AQ17" i="57" s="1"/>
  <c r="AE89" i="57"/>
  <c r="AD89" i="57"/>
  <c r="M89" i="57"/>
  <c r="L89" i="57"/>
  <c r="L17" i="57" s="1"/>
  <c r="BC88" i="57"/>
  <c r="AV88" i="57"/>
  <c r="AQ88" i="57"/>
  <c r="AE88" i="57"/>
  <c r="AE16" i="57" s="1"/>
  <c r="AD88" i="57"/>
  <c r="M88" i="57"/>
  <c r="L88" i="57"/>
  <c r="BC87" i="57"/>
  <c r="BC16" i="57" s="1"/>
  <c r="AV87" i="57"/>
  <c r="AQ87" i="57"/>
  <c r="AE87" i="57"/>
  <c r="AD87" i="57"/>
  <c r="AD16" i="57" s="1"/>
  <c r="M87" i="57"/>
  <c r="L87" i="57"/>
  <c r="BC85" i="57"/>
  <c r="AV85" i="57"/>
  <c r="AQ85" i="57"/>
  <c r="AE85" i="57"/>
  <c r="AD85" i="57"/>
  <c r="M85" i="57"/>
  <c r="L85" i="57"/>
  <c r="BC84" i="57"/>
  <c r="AV84" i="57"/>
  <c r="AQ84" i="57"/>
  <c r="AE84" i="57"/>
  <c r="AD84" i="57"/>
  <c r="M84" i="57"/>
  <c r="L84" i="57"/>
  <c r="BC83" i="57"/>
  <c r="AV83" i="57"/>
  <c r="AQ83" i="57"/>
  <c r="AE83" i="57"/>
  <c r="AE15" i="57" s="1"/>
  <c r="AD83" i="57"/>
  <c r="M83" i="57"/>
  <c r="L83" i="57"/>
  <c r="BC82" i="57"/>
  <c r="BC15" i="57" s="1"/>
  <c r="AV82" i="57"/>
  <c r="AQ82" i="57"/>
  <c r="AE82" i="57"/>
  <c r="AD82" i="57"/>
  <c r="M82" i="57"/>
  <c r="L82" i="57"/>
  <c r="BC81" i="57"/>
  <c r="AV81" i="57"/>
  <c r="AV15" i="57" s="1"/>
  <c r="AQ81" i="57"/>
  <c r="AE81" i="57"/>
  <c r="AD81" i="57"/>
  <c r="M81" i="57"/>
  <c r="M15" i="57" s="1"/>
  <c r="L81" i="57"/>
  <c r="BC80" i="57"/>
  <c r="AV80" i="57"/>
  <c r="AQ80" i="57"/>
  <c r="AQ15" i="57" s="1"/>
  <c r="AE80" i="57"/>
  <c r="AD80" i="57"/>
  <c r="M80" i="57"/>
  <c r="L80" i="57"/>
  <c r="L15" i="57" s="1"/>
  <c r="BC78" i="57"/>
  <c r="AV78" i="57"/>
  <c r="AQ78" i="57"/>
  <c r="AE78" i="57"/>
  <c r="AD78" i="57"/>
  <c r="M78" i="57"/>
  <c r="L78" i="57"/>
  <c r="BC77" i="57"/>
  <c r="BC14" i="57" s="1"/>
  <c r="AV77" i="57"/>
  <c r="AQ77" i="57"/>
  <c r="AE77" i="57"/>
  <c r="AD77" i="57"/>
  <c r="AD14" i="57" s="1"/>
  <c r="M77" i="57"/>
  <c r="L77" i="57"/>
  <c r="BC76" i="57"/>
  <c r="AV76" i="57"/>
  <c r="AV14" i="57" s="1"/>
  <c r="AQ76" i="57"/>
  <c r="AE76" i="57"/>
  <c r="AD76" i="57"/>
  <c r="M76" i="57"/>
  <c r="L76" i="57"/>
  <c r="BC75" i="57"/>
  <c r="AV75" i="57"/>
  <c r="AQ75" i="57"/>
  <c r="AQ14" i="57" s="1"/>
  <c r="AE75" i="57"/>
  <c r="AD75" i="57"/>
  <c r="M75" i="57"/>
  <c r="L75" i="57"/>
  <c r="L14" i="57" s="1"/>
  <c r="BC74" i="57"/>
  <c r="AV74" i="57"/>
  <c r="AQ74" i="57"/>
  <c r="AE74" i="57"/>
  <c r="AE14" i="57" s="1"/>
  <c r="AD74" i="57"/>
  <c r="M74" i="57"/>
  <c r="L74" i="57"/>
  <c r="BC73" i="57"/>
  <c r="AV73" i="57"/>
  <c r="AQ73" i="57"/>
  <c r="AE73" i="57"/>
  <c r="AD73" i="57"/>
  <c r="M73" i="57"/>
  <c r="L73" i="57"/>
  <c r="BC72" i="57"/>
  <c r="AV72" i="57"/>
  <c r="AQ72" i="57"/>
  <c r="AE72" i="57"/>
  <c r="AD72" i="57"/>
  <c r="M72" i="57"/>
  <c r="L72" i="57"/>
  <c r="BC71" i="57"/>
  <c r="AV71" i="57"/>
  <c r="AQ71" i="57"/>
  <c r="AE71" i="57"/>
  <c r="AD71" i="57"/>
  <c r="M71" i="57"/>
  <c r="L71" i="57"/>
  <c r="BC70" i="57"/>
  <c r="AV70" i="57"/>
  <c r="AQ70" i="57"/>
  <c r="AE70" i="57"/>
  <c r="AD70" i="57"/>
  <c r="M70" i="57"/>
  <c r="L70" i="57"/>
  <c r="BC69" i="57"/>
  <c r="AV69" i="57"/>
  <c r="AQ69" i="57"/>
  <c r="AE69" i="57"/>
  <c r="AD69" i="57"/>
  <c r="M69" i="57"/>
  <c r="L69" i="57"/>
  <c r="BC68" i="57"/>
  <c r="AV68" i="57"/>
  <c r="AV13" i="57" s="1"/>
  <c r="AQ68" i="57"/>
  <c r="AE68" i="57"/>
  <c r="AD68" i="57"/>
  <c r="M68" i="57"/>
  <c r="M13" i="57" s="1"/>
  <c r="L68" i="57"/>
  <c r="BC67" i="57"/>
  <c r="AV67" i="57"/>
  <c r="AQ67" i="57"/>
  <c r="AQ13" i="57" s="1"/>
  <c r="AE67" i="57"/>
  <c r="AD67" i="57"/>
  <c r="M67" i="57"/>
  <c r="L67" i="57"/>
  <c r="L13" i="57" s="1"/>
  <c r="BC66" i="57"/>
  <c r="AV66" i="57"/>
  <c r="AQ66" i="57"/>
  <c r="AE66" i="57"/>
  <c r="AE13" i="57" s="1"/>
  <c r="AD66" i="57"/>
  <c r="M66" i="57"/>
  <c r="L66" i="57"/>
  <c r="BC65" i="57"/>
  <c r="BC13" i="57" s="1"/>
  <c r="AV65" i="57"/>
  <c r="AQ65" i="57"/>
  <c r="AE65" i="57"/>
  <c r="AD65" i="57"/>
  <c r="AD13" i="57" s="1"/>
  <c r="M65" i="57"/>
  <c r="L65" i="57"/>
  <c r="BC64" i="57"/>
  <c r="AV64" i="57"/>
  <c r="AV12" i="57" s="1"/>
  <c r="AQ64" i="57"/>
  <c r="AE64" i="57"/>
  <c r="AD64" i="57"/>
  <c r="M64" i="57"/>
  <c r="M12" i="57" s="1"/>
  <c r="L64" i="57"/>
  <c r="BC63" i="57"/>
  <c r="AV63" i="57"/>
  <c r="AQ63" i="57"/>
  <c r="AQ12" i="57" s="1"/>
  <c r="AE63" i="57"/>
  <c r="AD63" i="57"/>
  <c r="M63" i="57"/>
  <c r="L63" i="57"/>
  <c r="L12" i="57" s="1"/>
  <c r="BC62" i="57"/>
  <c r="AV62" i="57"/>
  <c r="AQ62" i="57"/>
  <c r="AE62" i="57"/>
  <c r="AE12" i="57" s="1"/>
  <c r="AD62" i="57"/>
  <c r="M62" i="57"/>
  <c r="L62" i="57"/>
  <c r="BC61" i="57"/>
  <c r="BC11" i="57" s="1"/>
  <c r="AV61" i="57"/>
  <c r="AQ61" i="57"/>
  <c r="AE61" i="57"/>
  <c r="AD61" i="57"/>
  <c r="AD11" i="57" s="1"/>
  <c r="M61" i="57"/>
  <c r="L61" i="57"/>
  <c r="BC60" i="57"/>
  <c r="AV60" i="57"/>
  <c r="AV11" i="57" s="1"/>
  <c r="AQ60" i="57"/>
  <c r="AE60" i="57"/>
  <c r="AD60" i="57"/>
  <c r="M60" i="57"/>
  <c r="M11" i="57" s="1"/>
  <c r="L60" i="57"/>
  <c r="BC59" i="57"/>
  <c r="AV59" i="57"/>
  <c r="AQ59" i="57"/>
  <c r="AQ11" i="57" s="1"/>
  <c r="AE59" i="57"/>
  <c r="AD59" i="57"/>
  <c r="M59" i="57"/>
  <c r="L59" i="57"/>
  <c r="BC58" i="57"/>
  <c r="AV58" i="57"/>
  <c r="AQ58" i="57"/>
  <c r="AE58" i="57"/>
  <c r="AE11" i="57" s="1"/>
  <c r="AD58" i="57"/>
  <c r="M58" i="57"/>
  <c r="L58" i="57"/>
  <c r="BC57" i="57"/>
  <c r="AV57" i="57"/>
  <c r="AQ57" i="57"/>
  <c r="AE57" i="57"/>
  <c r="AD57" i="57"/>
  <c r="M57" i="57"/>
  <c r="L57" i="57"/>
  <c r="BC56" i="57"/>
  <c r="AV56" i="57"/>
  <c r="AQ56" i="57"/>
  <c r="AE56" i="57"/>
  <c r="AD56" i="57"/>
  <c r="M56" i="57"/>
  <c r="L56" i="57"/>
  <c r="BC55" i="57"/>
  <c r="AV55" i="57"/>
  <c r="AQ55" i="57"/>
  <c r="AQ10" i="57" s="1"/>
  <c r="AE55" i="57"/>
  <c r="AD55" i="57"/>
  <c r="M55" i="57"/>
  <c r="L55" i="57"/>
  <c r="L10" i="57" s="1"/>
  <c r="BC54" i="57"/>
  <c r="AV54" i="57"/>
  <c r="AQ54" i="57"/>
  <c r="AE54" i="57"/>
  <c r="AE10" i="57" s="1"/>
  <c r="AD54" i="57"/>
  <c r="M54" i="57"/>
  <c r="L54" i="57"/>
  <c r="BC53" i="57"/>
  <c r="AV53" i="57"/>
  <c r="AQ53" i="57"/>
  <c r="AE53" i="57"/>
  <c r="AD53" i="57"/>
  <c r="AD10" i="57" s="1"/>
  <c r="M53" i="57"/>
  <c r="L53" i="57"/>
  <c r="BC52" i="57"/>
  <c r="AV52" i="57"/>
  <c r="AV10" i="57" s="1"/>
  <c r="AQ52" i="57"/>
  <c r="AE52" i="57"/>
  <c r="AD52" i="57"/>
  <c r="M52" i="57"/>
  <c r="M10" i="57" s="1"/>
  <c r="L52" i="57"/>
  <c r="BC51" i="57"/>
  <c r="AV51" i="57"/>
  <c r="AQ51" i="57"/>
  <c r="AE51" i="57"/>
  <c r="AD51" i="57"/>
  <c r="M51" i="57"/>
  <c r="L51" i="57"/>
  <c r="BC50" i="57"/>
  <c r="AV50" i="57"/>
  <c r="AQ50" i="57"/>
  <c r="AE50" i="57"/>
  <c r="AD50" i="57"/>
  <c r="M50" i="57"/>
  <c r="L50" i="57"/>
  <c r="BC49" i="57"/>
  <c r="AV49" i="57"/>
  <c r="AQ49" i="57"/>
  <c r="AE49" i="57"/>
  <c r="AD49" i="57"/>
  <c r="M49" i="57"/>
  <c r="L49" i="57"/>
  <c r="BC48" i="57"/>
  <c r="AV48" i="57"/>
  <c r="AQ48" i="57"/>
  <c r="AE48" i="57"/>
  <c r="AD48" i="57"/>
  <c r="M48" i="57"/>
  <c r="L48" i="57"/>
  <c r="BC47" i="57"/>
  <c r="AV47" i="57"/>
  <c r="AQ47" i="57"/>
  <c r="AQ9" i="57" s="1"/>
  <c r="AE47" i="57"/>
  <c r="AD47" i="57"/>
  <c r="M47" i="57"/>
  <c r="L47" i="57"/>
  <c r="L9" i="57" s="1"/>
  <c r="BC46" i="57"/>
  <c r="AV46" i="57"/>
  <c r="AQ46" i="57"/>
  <c r="AE46" i="57"/>
  <c r="AE9" i="57" s="1"/>
  <c r="AD46" i="57"/>
  <c r="M46" i="57"/>
  <c r="L46" i="57"/>
  <c r="BC45" i="57"/>
  <c r="BC9" i="57" s="1"/>
  <c r="AV45" i="57"/>
  <c r="AQ45" i="57"/>
  <c r="AE45" i="57"/>
  <c r="AD45" i="57"/>
  <c r="AD9" i="57" s="1"/>
  <c r="M45" i="57"/>
  <c r="L45" i="57"/>
  <c r="BC44" i="57"/>
  <c r="AV44" i="57"/>
  <c r="AV9" i="57" s="1"/>
  <c r="AQ44" i="57"/>
  <c r="AE44" i="57"/>
  <c r="AD44" i="57"/>
  <c r="M44" i="57"/>
  <c r="M9" i="57" s="1"/>
  <c r="L44" i="57"/>
  <c r="BC43" i="57"/>
  <c r="AV43" i="57"/>
  <c r="AQ43" i="57"/>
  <c r="AQ8" i="57" s="1"/>
  <c r="AE43" i="57"/>
  <c r="AD43" i="57"/>
  <c r="M43" i="57"/>
  <c r="L43" i="57"/>
  <c r="L8" i="57" s="1"/>
  <c r="BC42" i="57"/>
  <c r="AV42" i="57"/>
  <c r="AQ42" i="57"/>
  <c r="AE42" i="57"/>
  <c r="AE8" i="57" s="1"/>
  <c r="AD42" i="57"/>
  <c r="M42" i="57"/>
  <c r="L42" i="57"/>
  <c r="BC41" i="57"/>
  <c r="BC8" i="57" s="1"/>
  <c r="AV41" i="57"/>
  <c r="AQ41" i="57"/>
  <c r="AE41" i="57"/>
  <c r="AD41" i="57"/>
  <c r="AD8" i="57" s="1"/>
  <c r="M41" i="57"/>
  <c r="L41" i="57"/>
  <c r="BC40" i="57"/>
  <c r="AV40" i="57"/>
  <c r="AV8" i="57" s="1"/>
  <c r="AQ40" i="57"/>
  <c r="AE40" i="57"/>
  <c r="AD40" i="57"/>
  <c r="M40" i="57"/>
  <c r="M8" i="57" s="1"/>
  <c r="L40" i="57"/>
  <c r="BC39" i="57"/>
  <c r="AV39" i="57"/>
  <c r="AQ39" i="57"/>
  <c r="AE39" i="57"/>
  <c r="AD39" i="57"/>
  <c r="M39" i="57"/>
  <c r="L39" i="57"/>
  <c r="BC38" i="57"/>
  <c r="AV38" i="57"/>
  <c r="AQ38" i="57"/>
  <c r="AE38" i="57"/>
  <c r="AE7" i="57" s="1"/>
  <c r="AD38" i="57"/>
  <c r="M38" i="57"/>
  <c r="L38" i="57"/>
  <c r="BC37" i="57"/>
  <c r="BC7" i="57" s="1"/>
  <c r="AV37" i="57"/>
  <c r="AQ37" i="57"/>
  <c r="AE37" i="57"/>
  <c r="AD37" i="57"/>
  <c r="M37" i="57"/>
  <c r="L37" i="57"/>
  <c r="BC36" i="57"/>
  <c r="AV36" i="57"/>
  <c r="AV7" i="57" s="1"/>
  <c r="AV29" i="57" s="1"/>
  <c r="AQ36" i="57"/>
  <c r="AE36" i="57"/>
  <c r="AD36" i="57"/>
  <c r="M36" i="57"/>
  <c r="M7" i="57" s="1"/>
  <c r="L36" i="57"/>
  <c r="BC35" i="57"/>
  <c r="AV35" i="57"/>
  <c r="AQ35" i="57"/>
  <c r="AQ7" i="57" s="1"/>
  <c r="AE35" i="57"/>
  <c r="AD35" i="57"/>
  <c r="M35" i="57"/>
  <c r="L35" i="57"/>
  <c r="L7" i="57" s="1"/>
  <c r="L29" i="57" s="1"/>
  <c r="BD28" i="57"/>
  <c r="BB28" i="57"/>
  <c r="BA28" i="57"/>
  <c r="AX28" i="57"/>
  <c r="AW28" i="57"/>
  <c r="AU28" i="57"/>
  <c r="AT28" i="57"/>
  <c r="AS28" i="57"/>
  <c r="AR28" i="57"/>
  <c r="AP28" i="57"/>
  <c r="AO28" i="57"/>
  <c r="AN28" i="57"/>
  <c r="AM28" i="57"/>
  <c r="AL28" i="57"/>
  <c r="AI28" i="57"/>
  <c r="AH28" i="57"/>
  <c r="AG28" i="57"/>
  <c r="AF28" i="57"/>
  <c r="AC28" i="57"/>
  <c r="AB28" i="57"/>
  <c r="AA28" i="57"/>
  <c r="Z28" i="57"/>
  <c r="Y28" i="57"/>
  <c r="X28" i="57"/>
  <c r="W28" i="57"/>
  <c r="V28" i="57"/>
  <c r="U28" i="57"/>
  <c r="T28" i="57"/>
  <c r="Q28" i="57"/>
  <c r="P28" i="57"/>
  <c r="O28" i="57"/>
  <c r="N28" i="57"/>
  <c r="K28" i="57"/>
  <c r="J28" i="57"/>
  <c r="I28" i="57"/>
  <c r="H28" i="57"/>
  <c r="G28" i="57"/>
  <c r="F28" i="57"/>
  <c r="E28" i="57"/>
  <c r="D28" i="57"/>
  <c r="C28" i="57"/>
  <c r="B28" i="57"/>
  <c r="BD27" i="57"/>
  <c r="BB27" i="57"/>
  <c r="BA27" i="57"/>
  <c r="AX27" i="57"/>
  <c r="AW27" i="57"/>
  <c r="AU27" i="57"/>
  <c r="AT27" i="57"/>
  <c r="AS27" i="57"/>
  <c r="AR27" i="57"/>
  <c r="AP27" i="57"/>
  <c r="AO27" i="57"/>
  <c r="AN27" i="57"/>
  <c r="AM27" i="57"/>
  <c r="AL27" i="57"/>
  <c r="AI27" i="57"/>
  <c r="AH27" i="57"/>
  <c r="AG27" i="57"/>
  <c r="AF27" i="57"/>
  <c r="AC27" i="57"/>
  <c r="AB27" i="57"/>
  <c r="AA27" i="57"/>
  <c r="Z27" i="57"/>
  <c r="Y27" i="57"/>
  <c r="X27" i="57"/>
  <c r="W27" i="57"/>
  <c r="V27" i="57"/>
  <c r="U27" i="57"/>
  <c r="T27" i="57"/>
  <c r="Q27" i="57"/>
  <c r="P27" i="57"/>
  <c r="O27" i="57"/>
  <c r="N27" i="57"/>
  <c r="K27" i="57"/>
  <c r="J27" i="57"/>
  <c r="I27" i="57"/>
  <c r="H27" i="57"/>
  <c r="G27" i="57"/>
  <c r="F27" i="57"/>
  <c r="E27" i="57"/>
  <c r="D27" i="57"/>
  <c r="C27" i="57"/>
  <c r="B27" i="57"/>
  <c r="BD26" i="57"/>
  <c r="BB26" i="57"/>
  <c r="BA26" i="57"/>
  <c r="AX26" i="57"/>
  <c r="AW26" i="57"/>
  <c r="AU26" i="57"/>
  <c r="AT26" i="57"/>
  <c r="AS26" i="57"/>
  <c r="AR26" i="57"/>
  <c r="AP26" i="57"/>
  <c r="AO26" i="57"/>
  <c r="AN26" i="57"/>
  <c r="AM26" i="57"/>
  <c r="AL26" i="57"/>
  <c r="AI26" i="57"/>
  <c r="AH26" i="57"/>
  <c r="AG26" i="57"/>
  <c r="AF26" i="57"/>
  <c r="AE26" i="57"/>
  <c r="AC26" i="57"/>
  <c r="AB26" i="57"/>
  <c r="AA26" i="57"/>
  <c r="Z26" i="57"/>
  <c r="Y26" i="57"/>
  <c r="X26" i="57"/>
  <c r="W26" i="57"/>
  <c r="V26" i="57"/>
  <c r="U26" i="57"/>
  <c r="T26" i="57"/>
  <c r="Q26" i="57"/>
  <c r="P26" i="57"/>
  <c r="O26" i="57"/>
  <c r="N26" i="57"/>
  <c r="K26" i="57"/>
  <c r="J26" i="57"/>
  <c r="I26" i="57"/>
  <c r="H26" i="57"/>
  <c r="G26" i="57"/>
  <c r="F26" i="57"/>
  <c r="E26" i="57"/>
  <c r="D26" i="57"/>
  <c r="C26" i="57"/>
  <c r="B26" i="57"/>
  <c r="BD25" i="57"/>
  <c r="BB25" i="57"/>
  <c r="BA25" i="57"/>
  <c r="AX25" i="57"/>
  <c r="AW25" i="57"/>
  <c r="AU25" i="57"/>
  <c r="AT25" i="57"/>
  <c r="AS25" i="57"/>
  <c r="AR25" i="57"/>
  <c r="AP25" i="57"/>
  <c r="AO25" i="57"/>
  <c r="AN25" i="57"/>
  <c r="AM25" i="57"/>
  <c r="AL25" i="57"/>
  <c r="AI25" i="57"/>
  <c r="AH25" i="57"/>
  <c r="AG25" i="57"/>
  <c r="AF25" i="57"/>
  <c r="AC25" i="57"/>
  <c r="AB25" i="57"/>
  <c r="AA25" i="57"/>
  <c r="Z25" i="57"/>
  <c r="Y25" i="57"/>
  <c r="X25" i="57"/>
  <c r="W25" i="57"/>
  <c r="V25" i="57"/>
  <c r="U25" i="57"/>
  <c r="T25" i="57"/>
  <c r="Q25" i="57"/>
  <c r="P25" i="57"/>
  <c r="O25" i="57"/>
  <c r="N25" i="57"/>
  <c r="K25" i="57"/>
  <c r="J25" i="57"/>
  <c r="I25" i="57"/>
  <c r="H25" i="57"/>
  <c r="G25" i="57"/>
  <c r="F25" i="57"/>
  <c r="E25" i="57"/>
  <c r="D25" i="57"/>
  <c r="C25" i="57"/>
  <c r="B25" i="57"/>
  <c r="BD24" i="57"/>
  <c r="BB24" i="57"/>
  <c r="BA24" i="57"/>
  <c r="AX24" i="57"/>
  <c r="AW24" i="57"/>
  <c r="AU24" i="57"/>
  <c r="AT24" i="57"/>
  <c r="AS24" i="57"/>
  <c r="AR24" i="57"/>
  <c r="AP24" i="57"/>
  <c r="AO24" i="57"/>
  <c r="AN24" i="57"/>
  <c r="AM24" i="57"/>
  <c r="AL24" i="57"/>
  <c r="AI24" i="57"/>
  <c r="AH24" i="57"/>
  <c r="AG24" i="57"/>
  <c r="AF24" i="57"/>
  <c r="AC24" i="57"/>
  <c r="AB24" i="57"/>
  <c r="AA24" i="57"/>
  <c r="Z24" i="57"/>
  <c r="Y24" i="57"/>
  <c r="X24" i="57"/>
  <c r="W24" i="57"/>
  <c r="V24" i="57"/>
  <c r="U24" i="57"/>
  <c r="T24" i="57"/>
  <c r="Q24" i="57"/>
  <c r="P24" i="57"/>
  <c r="O24" i="57"/>
  <c r="N24" i="57"/>
  <c r="K24" i="57"/>
  <c r="J24" i="57"/>
  <c r="I24" i="57"/>
  <c r="H24" i="57"/>
  <c r="G24" i="57"/>
  <c r="F24" i="57"/>
  <c r="E24" i="57"/>
  <c r="D24" i="57"/>
  <c r="C24" i="57"/>
  <c r="B24" i="57"/>
  <c r="BD23" i="57"/>
  <c r="BB23" i="57"/>
  <c r="BA23" i="57"/>
  <c r="AX23" i="57"/>
  <c r="AW23" i="57"/>
  <c r="AV23" i="57"/>
  <c r="AU23" i="57"/>
  <c r="AT23" i="57"/>
  <c r="AS23" i="57"/>
  <c r="AR23" i="57"/>
  <c r="AP23" i="57"/>
  <c r="AO23" i="57"/>
  <c r="AN23" i="57"/>
  <c r="AM23" i="57"/>
  <c r="AL23" i="57"/>
  <c r="AI23" i="57"/>
  <c r="AH23" i="57"/>
  <c r="AG23" i="57"/>
  <c r="AF23" i="57"/>
  <c r="AC23" i="57"/>
  <c r="AB23" i="57"/>
  <c r="AA23" i="57"/>
  <c r="Z23" i="57"/>
  <c r="Y23" i="57"/>
  <c r="X23" i="57"/>
  <c r="W23" i="57"/>
  <c r="V23" i="57"/>
  <c r="U23" i="57"/>
  <c r="T23" i="57"/>
  <c r="Q23" i="57"/>
  <c r="P23" i="57"/>
  <c r="O23" i="57"/>
  <c r="N23" i="57"/>
  <c r="K23" i="57"/>
  <c r="J23" i="57"/>
  <c r="I23" i="57"/>
  <c r="H23" i="57"/>
  <c r="G23" i="57"/>
  <c r="F23" i="57"/>
  <c r="E23" i="57"/>
  <c r="D23" i="57"/>
  <c r="C23" i="57"/>
  <c r="B23" i="57"/>
  <c r="BD22" i="57"/>
  <c r="BC22" i="57"/>
  <c r="BB22" i="57"/>
  <c r="BA22" i="57"/>
  <c r="AX22" i="57"/>
  <c r="AW22" i="57"/>
  <c r="AU22" i="57"/>
  <c r="AT22" i="57"/>
  <c r="AS22" i="57"/>
  <c r="AR22" i="57"/>
  <c r="AP22" i="57"/>
  <c r="AO22" i="57"/>
  <c r="AN22" i="57"/>
  <c r="AM22" i="57"/>
  <c r="AL22" i="57"/>
  <c r="AI22" i="57"/>
  <c r="AH22" i="57"/>
  <c r="AG22" i="57"/>
  <c r="AF22" i="57"/>
  <c r="AD22" i="57"/>
  <c r="AC22" i="57"/>
  <c r="AB22" i="57"/>
  <c r="AA22" i="57"/>
  <c r="Z22" i="57"/>
  <c r="Y22" i="57"/>
  <c r="X22" i="57"/>
  <c r="W22" i="57"/>
  <c r="V22" i="57"/>
  <c r="U22" i="57"/>
  <c r="T22" i="57"/>
  <c r="Q22" i="57"/>
  <c r="P22" i="57"/>
  <c r="O22" i="57"/>
  <c r="N22" i="57"/>
  <c r="K22" i="57"/>
  <c r="J22" i="57"/>
  <c r="I22" i="57"/>
  <c r="H22" i="57"/>
  <c r="G22" i="57"/>
  <c r="F22" i="57"/>
  <c r="E22" i="57"/>
  <c r="D22" i="57"/>
  <c r="C22" i="57"/>
  <c r="B22" i="57"/>
  <c r="BD21" i="57"/>
  <c r="BB21" i="57"/>
  <c r="BA21" i="57"/>
  <c r="AX21" i="57"/>
  <c r="AW21" i="57"/>
  <c r="AU21" i="57"/>
  <c r="AT21" i="57"/>
  <c r="AS21" i="57"/>
  <c r="AR21" i="57"/>
  <c r="AP21" i="57"/>
  <c r="AO21" i="57"/>
  <c r="AN21" i="57"/>
  <c r="AM21" i="57"/>
  <c r="AL21" i="57"/>
  <c r="AI21" i="57"/>
  <c r="AH21" i="57"/>
  <c r="AG21" i="57"/>
  <c r="AF21" i="57"/>
  <c r="AE21" i="57"/>
  <c r="AC21" i="57"/>
  <c r="AB21" i="57"/>
  <c r="AA21" i="57"/>
  <c r="Z21" i="57"/>
  <c r="Y21" i="57"/>
  <c r="X21" i="57"/>
  <c r="W21" i="57"/>
  <c r="V21" i="57"/>
  <c r="U21" i="57"/>
  <c r="T21" i="57"/>
  <c r="Q21" i="57"/>
  <c r="P21" i="57"/>
  <c r="O21" i="57"/>
  <c r="N21" i="57"/>
  <c r="K21" i="57"/>
  <c r="J21" i="57"/>
  <c r="I21" i="57"/>
  <c r="H21" i="57"/>
  <c r="G21" i="57"/>
  <c r="F21" i="57"/>
  <c r="E21" i="57"/>
  <c r="D21" i="57"/>
  <c r="C21" i="57"/>
  <c r="B21" i="57"/>
  <c r="BD20" i="57"/>
  <c r="BB20" i="57"/>
  <c r="BA20" i="57"/>
  <c r="AX20" i="57"/>
  <c r="AW20" i="57"/>
  <c r="AU20" i="57"/>
  <c r="AT20" i="57"/>
  <c r="AS20" i="57"/>
  <c r="AR20" i="57"/>
  <c r="AP20" i="57"/>
  <c r="AO20" i="57"/>
  <c r="AN20" i="57"/>
  <c r="AM20" i="57"/>
  <c r="AL20" i="57"/>
  <c r="AI20" i="57"/>
  <c r="AH20" i="57"/>
  <c r="AG20" i="57"/>
  <c r="AF20" i="57"/>
  <c r="AC20" i="57"/>
  <c r="AB20" i="57"/>
  <c r="AA20" i="57"/>
  <c r="Z20" i="57"/>
  <c r="Y20" i="57"/>
  <c r="X20" i="57"/>
  <c r="W20" i="57"/>
  <c r="V20" i="57"/>
  <c r="U20" i="57"/>
  <c r="T20" i="57"/>
  <c r="Q20" i="57"/>
  <c r="P20" i="57"/>
  <c r="O20" i="57"/>
  <c r="N20" i="57"/>
  <c r="K20" i="57"/>
  <c r="J20" i="57"/>
  <c r="I20" i="57"/>
  <c r="H20" i="57"/>
  <c r="G20" i="57"/>
  <c r="F20" i="57"/>
  <c r="E20" i="57"/>
  <c r="D20" i="57"/>
  <c r="C20" i="57"/>
  <c r="B20" i="57"/>
  <c r="BD19" i="57"/>
  <c r="BB19" i="57"/>
  <c r="BA19" i="57"/>
  <c r="AX19" i="57"/>
  <c r="AW19" i="57"/>
  <c r="AU19" i="57"/>
  <c r="AT19" i="57"/>
  <c r="AS19" i="57"/>
  <c r="AR19" i="57"/>
  <c r="AP19" i="57"/>
  <c r="AO19" i="57"/>
  <c r="AN19" i="57"/>
  <c r="AM19" i="57"/>
  <c r="AL19" i="57"/>
  <c r="AI19" i="57"/>
  <c r="AH19" i="57"/>
  <c r="AG19" i="57"/>
  <c r="AF19" i="57"/>
  <c r="AC19" i="57"/>
  <c r="AB19" i="57"/>
  <c r="AA19" i="57"/>
  <c r="Z19" i="57"/>
  <c r="Y19" i="57"/>
  <c r="X19" i="57"/>
  <c r="W19" i="57"/>
  <c r="V19" i="57"/>
  <c r="U19" i="57"/>
  <c r="T19" i="57"/>
  <c r="Q19" i="57"/>
  <c r="P19" i="57"/>
  <c r="O19" i="57"/>
  <c r="N19" i="57"/>
  <c r="K19" i="57"/>
  <c r="J19" i="57"/>
  <c r="I19" i="57"/>
  <c r="H19" i="57"/>
  <c r="G19" i="57"/>
  <c r="F19" i="57"/>
  <c r="E19" i="57"/>
  <c r="D19" i="57"/>
  <c r="C19" i="57"/>
  <c r="B19" i="57"/>
  <c r="BD18" i="57"/>
  <c r="BB18" i="57"/>
  <c r="BA18" i="57"/>
  <c r="AX18" i="57"/>
  <c r="AW18" i="57"/>
  <c r="AV18" i="57"/>
  <c r="AU18" i="57"/>
  <c r="AT18" i="57"/>
  <c r="AS18" i="57"/>
  <c r="AR18" i="57"/>
  <c r="AQ18" i="57"/>
  <c r="AP18" i="57"/>
  <c r="AO18" i="57"/>
  <c r="AN18" i="57"/>
  <c r="AM18" i="57"/>
  <c r="AL18" i="57"/>
  <c r="AI18" i="57"/>
  <c r="AH18" i="57"/>
  <c r="AG18" i="57"/>
  <c r="AF18" i="57"/>
  <c r="AC18" i="57"/>
  <c r="AB18" i="57"/>
  <c r="AA18" i="57"/>
  <c r="Z18" i="57"/>
  <c r="Y18" i="57"/>
  <c r="X18" i="57"/>
  <c r="W18" i="57"/>
  <c r="V18" i="57"/>
  <c r="U18" i="57"/>
  <c r="T18" i="57"/>
  <c r="Q18" i="57"/>
  <c r="P18" i="57"/>
  <c r="O18" i="57"/>
  <c r="N18" i="57"/>
  <c r="M18" i="57"/>
  <c r="L18" i="57"/>
  <c r="K18" i="57"/>
  <c r="J18" i="57"/>
  <c r="I18" i="57"/>
  <c r="H18" i="57"/>
  <c r="G18" i="57"/>
  <c r="F18" i="57"/>
  <c r="E18" i="57"/>
  <c r="D18" i="57"/>
  <c r="C18" i="57"/>
  <c r="B18" i="57"/>
  <c r="BD17" i="57"/>
  <c r="BB17" i="57"/>
  <c r="BA17" i="57"/>
  <c r="AX17" i="57"/>
  <c r="AW17" i="57"/>
  <c r="AU17" i="57"/>
  <c r="AT17" i="57"/>
  <c r="AS17" i="57"/>
  <c r="AR17" i="57"/>
  <c r="AP17" i="57"/>
  <c r="AO17" i="57"/>
  <c r="AN17" i="57"/>
  <c r="AM17" i="57"/>
  <c r="AL17" i="57"/>
  <c r="AI17" i="57"/>
  <c r="AH17" i="57"/>
  <c r="AG17" i="57"/>
  <c r="AF17" i="57"/>
  <c r="AC17" i="57"/>
  <c r="AB17" i="57"/>
  <c r="AA17" i="57"/>
  <c r="Z17" i="57"/>
  <c r="Y17" i="57"/>
  <c r="X17" i="57"/>
  <c r="W17" i="57"/>
  <c r="V17" i="57"/>
  <c r="U17" i="57"/>
  <c r="T17" i="57"/>
  <c r="Q17" i="57"/>
  <c r="P17" i="57"/>
  <c r="O17" i="57"/>
  <c r="N17" i="57"/>
  <c r="K17" i="57"/>
  <c r="J17" i="57"/>
  <c r="I17" i="57"/>
  <c r="H17" i="57"/>
  <c r="G17" i="57"/>
  <c r="F17" i="57"/>
  <c r="E17" i="57"/>
  <c r="D17" i="57"/>
  <c r="C17" i="57"/>
  <c r="B17" i="57"/>
  <c r="BD16" i="57"/>
  <c r="BB16" i="57"/>
  <c r="BA16" i="57"/>
  <c r="AX16" i="57"/>
  <c r="AW16" i="57"/>
  <c r="AV16" i="57"/>
  <c r="AU16" i="57"/>
  <c r="AT16" i="57"/>
  <c r="AS16" i="57"/>
  <c r="AR16" i="57"/>
  <c r="AQ16" i="57"/>
  <c r="AP16" i="57"/>
  <c r="AO16" i="57"/>
  <c r="AN16" i="57"/>
  <c r="AM16" i="57"/>
  <c r="AL16" i="57"/>
  <c r="AI16" i="57"/>
  <c r="AH16" i="57"/>
  <c r="AG16" i="57"/>
  <c r="AF16" i="57"/>
  <c r="AC16" i="57"/>
  <c r="AB16" i="57"/>
  <c r="AA16" i="57"/>
  <c r="Z16" i="57"/>
  <c r="Y16" i="57"/>
  <c r="X16" i="57"/>
  <c r="W16" i="57"/>
  <c r="V16" i="57"/>
  <c r="U16" i="57"/>
  <c r="T16" i="57"/>
  <c r="Q16" i="57"/>
  <c r="P16" i="57"/>
  <c r="O16" i="57"/>
  <c r="N16" i="57"/>
  <c r="M16" i="57"/>
  <c r="L16" i="57"/>
  <c r="K16" i="57"/>
  <c r="J16" i="57"/>
  <c r="I16" i="57"/>
  <c r="H16" i="57"/>
  <c r="G16" i="57"/>
  <c r="F16" i="57"/>
  <c r="E16" i="57"/>
  <c r="D16" i="57"/>
  <c r="C16" i="57"/>
  <c r="B16" i="57"/>
  <c r="BD15" i="57"/>
  <c r="BB15" i="57"/>
  <c r="BA15" i="57"/>
  <c r="AX15" i="57"/>
  <c r="AW15" i="57"/>
  <c r="AU15" i="57"/>
  <c r="AT15" i="57"/>
  <c r="AS15" i="57"/>
  <c r="AR15" i="57"/>
  <c r="AP15" i="57"/>
  <c r="AO15" i="57"/>
  <c r="AN15" i="57"/>
  <c r="AM15" i="57"/>
  <c r="AL15" i="57"/>
  <c r="AI15" i="57"/>
  <c r="AH15" i="57"/>
  <c r="AG15" i="57"/>
  <c r="AF15" i="57"/>
  <c r="AD15" i="57"/>
  <c r="AC15" i="57"/>
  <c r="AB15" i="57"/>
  <c r="AA15" i="57"/>
  <c r="Z15" i="57"/>
  <c r="Y15" i="57"/>
  <c r="X15" i="57"/>
  <c r="W15" i="57"/>
  <c r="V15" i="57"/>
  <c r="U15" i="57"/>
  <c r="T15" i="57"/>
  <c r="Q15" i="57"/>
  <c r="P15" i="57"/>
  <c r="O15" i="57"/>
  <c r="N15" i="57"/>
  <c r="K15" i="57"/>
  <c r="J15" i="57"/>
  <c r="I15" i="57"/>
  <c r="H15" i="57"/>
  <c r="G15" i="57"/>
  <c r="F15" i="57"/>
  <c r="E15" i="57"/>
  <c r="D15" i="57"/>
  <c r="C15" i="57"/>
  <c r="B15" i="57"/>
  <c r="BD14" i="57"/>
  <c r="BB14" i="57"/>
  <c r="BA14" i="57"/>
  <c r="AX14" i="57"/>
  <c r="AW14" i="57"/>
  <c r="AU14" i="57"/>
  <c r="AT14" i="57"/>
  <c r="AS14" i="57"/>
  <c r="AR14" i="57"/>
  <c r="AP14" i="57"/>
  <c r="AO14" i="57"/>
  <c r="AN14" i="57"/>
  <c r="AM14" i="57"/>
  <c r="AL14" i="57"/>
  <c r="AI14" i="57"/>
  <c r="AH14" i="57"/>
  <c r="AG14" i="57"/>
  <c r="AF14" i="57"/>
  <c r="AC14" i="57"/>
  <c r="AB14" i="57"/>
  <c r="AA14" i="57"/>
  <c r="Z14" i="57"/>
  <c r="Y14" i="57"/>
  <c r="X14" i="57"/>
  <c r="W14" i="57"/>
  <c r="V14" i="57"/>
  <c r="U14" i="57"/>
  <c r="T14" i="57"/>
  <c r="Q14" i="57"/>
  <c r="P14" i="57"/>
  <c r="O14" i="57"/>
  <c r="N14" i="57"/>
  <c r="M14" i="57"/>
  <c r="K14" i="57"/>
  <c r="J14" i="57"/>
  <c r="I14" i="57"/>
  <c r="H14" i="57"/>
  <c r="G14" i="57"/>
  <c r="F14" i="57"/>
  <c r="E14" i="57"/>
  <c r="D14" i="57"/>
  <c r="C14" i="57"/>
  <c r="B14" i="57"/>
  <c r="BD13" i="57"/>
  <c r="BB13" i="57"/>
  <c r="BA13" i="57"/>
  <c r="AX13" i="57"/>
  <c r="AW13" i="57"/>
  <c r="AU13" i="57"/>
  <c r="AT13" i="57"/>
  <c r="AS13" i="57"/>
  <c r="AR13" i="57"/>
  <c r="AP13" i="57"/>
  <c r="AO13" i="57"/>
  <c r="AN13" i="57"/>
  <c r="AM13" i="57"/>
  <c r="AL13" i="57"/>
  <c r="AI13" i="57"/>
  <c r="AH13" i="57"/>
  <c r="AG13" i="57"/>
  <c r="AF13" i="57"/>
  <c r="AC13" i="57"/>
  <c r="AB13" i="57"/>
  <c r="AA13" i="57"/>
  <c r="Z13" i="57"/>
  <c r="Y13" i="57"/>
  <c r="X13" i="57"/>
  <c r="W13" i="57"/>
  <c r="V13" i="57"/>
  <c r="U13" i="57"/>
  <c r="T13" i="57"/>
  <c r="Q13" i="57"/>
  <c r="P13" i="57"/>
  <c r="O13" i="57"/>
  <c r="N13" i="57"/>
  <c r="K13" i="57"/>
  <c r="J13" i="57"/>
  <c r="I13" i="57"/>
  <c r="H13" i="57"/>
  <c r="G13" i="57"/>
  <c r="F13" i="57"/>
  <c r="E13" i="57"/>
  <c r="D13" i="57"/>
  <c r="C13" i="57"/>
  <c r="B13" i="57"/>
  <c r="BD12" i="57"/>
  <c r="BC12" i="57"/>
  <c r="BB12" i="57"/>
  <c r="BA12" i="57"/>
  <c r="AX12" i="57"/>
  <c r="AW12" i="57"/>
  <c r="AU12" i="57"/>
  <c r="AT12" i="57"/>
  <c r="AS12" i="57"/>
  <c r="AR12" i="57"/>
  <c r="AP12" i="57"/>
  <c r="AO12" i="57"/>
  <c r="AN12" i="57"/>
  <c r="AM12" i="57"/>
  <c r="AL12" i="57"/>
  <c r="AI12" i="57"/>
  <c r="AH12" i="57"/>
  <c r="AG12" i="57"/>
  <c r="AF12" i="57"/>
  <c r="AD12" i="57"/>
  <c r="AC12" i="57"/>
  <c r="AB12" i="57"/>
  <c r="AA12" i="57"/>
  <c r="Z12" i="57"/>
  <c r="Y12" i="57"/>
  <c r="X12" i="57"/>
  <c r="W12" i="57"/>
  <c r="V12" i="57"/>
  <c r="U12" i="57"/>
  <c r="T12" i="57"/>
  <c r="Q12" i="57"/>
  <c r="P12" i="57"/>
  <c r="O12" i="57"/>
  <c r="N12" i="57"/>
  <c r="K12" i="57"/>
  <c r="J12" i="57"/>
  <c r="I12" i="57"/>
  <c r="H12" i="57"/>
  <c r="G12" i="57"/>
  <c r="F12" i="57"/>
  <c r="E12" i="57"/>
  <c r="D12" i="57"/>
  <c r="C12" i="57"/>
  <c r="B12" i="57"/>
  <c r="BD11" i="57"/>
  <c r="BB11" i="57"/>
  <c r="BA11" i="57"/>
  <c r="AX11" i="57"/>
  <c r="AW11" i="57"/>
  <c r="AU11" i="57"/>
  <c r="AT11" i="57"/>
  <c r="AS11" i="57"/>
  <c r="AR11" i="57"/>
  <c r="AP11" i="57"/>
  <c r="AO11" i="57"/>
  <c r="AN11" i="57"/>
  <c r="AM11" i="57"/>
  <c r="AL11" i="57"/>
  <c r="AI11" i="57"/>
  <c r="AH11" i="57"/>
  <c r="AG11" i="57"/>
  <c r="AF11" i="57"/>
  <c r="AC11" i="57"/>
  <c r="AB11" i="57"/>
  <c r="AA11" i="57"/>
  <c r="Z11" i="57"/>
  <c r="Y11" i="57"/>
  <c r="X11" i="57"/>
  <c r="W11" i="57"/>
  <c r="V11" i="57"/>
  <c r="U11" i="57"/>
  <c r="T11" i="57"/>
  <c r="Q11" i="57"/>
  <c r="P11" i="57"/>
  <c r="O11" i="57"/>
  <c r="N11" i="57"/>
  <c r="L11" i="57"/>
  <c r="K11" i="57"/>
  <c r="J11" i="57"/>
  <c r="I11" i="57"/>
  <c r="H11" i="57"/>
  <c r="G11" i="57"/>
  <c r="F11" i="57"/>
  <c r="E11" i="57"/>
  <c r="D11" i="57"/>
  <c r="C11" i="57"/>
  <c r="B11" i="57"/>
  <c r="BD10" i="57"/>
  <c r="BC10" i="57"/>
  <c r="BB10" i="57"/>
  <c r="BA10" i="57"/>
  <c r="AX10" i="57"/>
  <c r="AW10" i="57"/>
  <c r="AU10" i="57"/>
  <c r="AT10" i="57"/>
  <c r="AS10" i="57"/>
  <c r="AR10" i="57"/>
  <c r="AP10" i="57"/>
  <c r="AO10" i="57"/>
  <c r="AN10" i="57"/>
  <c r="AM10" i="57"/>
  <c r="AL10" i="57"/>
  <c r="AI10" i="57"/>
  <c r="AH10" i="57"/>
  <c r="AG10" i="57"/>
  <c r="AF10" i="57"/>
  <c r="AC10" i="57"/>
  <c r="AB10" i="57"/>
  <c r="AA10" i="57"/>
  <c r="Z10" i="57"/>
  <c r="Y10" i="57"/>
  <c r="X10" i="57"/>
  <c r="W10" i="57"/>
  <c r="V10" i="57"/>
  <c r="U10" i="57"/>
  <c r="T10" i="57"/>
  <c r="Q10" i="57"/>
  <c r="P10" i="57"/>
  <c r="O10" i="57"/>
  <c r="N10" i="57"/>
  <c r="K10" i="57"/>
  <c r="J10" i="57"/>
  <c r="I10" i="57"/>
  <c r="H10" i="57"/>
  <c r="G10" i="57"/>
  <c r="F10" i="57"/>
  <c r="E10" i="57"/>
  <c r="D10" i="57"/>
  <c r="C10" i="57"/>
  <c r="B10" i="57"/>
  <c r="BD9" i="57"/>
  <c r="BB9" i="57"/>
  <c r="BA9" i="57"/>
  <c r="AX9" i="57"/>
  <c r="AW9" i="57"/>
  <c r="AU9" i="57"/>
  <c r="AT9" i="57"/>
  <c r="AS9" i="57"/>
  <c r="AR9" i="57"/>
  <c r="AP9" i="57"/>
  <c r="AO9" i="57"/>
  <c r="AN9" i="57"/>
  <c r="AM9" i="57"/>
  <c r="AL9" i="57"/>
  <c r="AI9" i="57"/>
  <c r="AH9" i="57"/>
  <c r="AG9" i="57"/>
  <c r="AF9" i="57"/>
  <c r="AC9" i="57"/>
  <c r="AB9" i="57"/>
  <c r="AA9" i="57"/>
  <c r="Z9" i="57"/>
  <c r="Y9" i="57"/>
  <c r="X9" i="57"/>
  <c r="W9" i="57"/>
  <c r="V9" i="57"/>
  <c r="U9" i="57"/>
  <c r="T9" i="57"/>
  <c r="Q9" i="57"/>
  <c r="P9" i="57"/>
  <c r="O9" i="57"/>
  <c r="N9" i="57"/>
  <c r="K9" i="57"/>
  <c r="J9" i="57"/>
  <c r="I9" i="57"/>
  <c r="H9" i="57"/>
  <c r="G9" i="57"/>
  <c r="F9" i="57"/>
  <c r="E9" i="57"/>
  <c r="D9" i="57"/>
  <c r="C9" i="57"/>
  <c r="B9" i="57"/>
  <c r="BD8" i="57"/>
  <c r="BB8" i="57"/>
  <c r="BA8" i="57"/>
  <c r="AX8" i="57"/>
  <c r="AW8" i="57"/>
  <c r="AU8" i="57"/>
  <c r="AT8" i="57"/>
  <c r="AS8" i="57"/>
  <c r="AR8" i="57"/>
  <c r="AP8" i="57"/>
  <c r="AO8" i="57"/>
  <c r="AN8" i="57"/>
  <c r="AM8" i="57"/>
  <c r="AL8" i="57"/>
  <c r="AI8" i="57"/>
  <c r="AH8" i="57"/>
  <c r="AG8" i="57"/>
  <c r="AF8" i="57"/>
  <c r="AC8" i="57"/>
  <c r="AB8" i="57"/>
  <c r="AA8" i="57"/>
  <c r="Z8" i="57"/>
  <c r="Y8" i="57"/>
  <c r="X8" i="57"/>
  <c r="W8" i="57"/>
  <c r="V8" i="57"/>
  <c r="U8" i="57"/>
  <c r="T8" i="57"/>
  <c r="Q8" i="57"/>
  <c r="P8" i="57"/>
  <c r="O8" i="57"/>
  <c r="N8" i="57"/>
  <c r="K8" i="57"/>
  <c r="J8" i="57"/>
  <c r="I8" i="57"/>
  <c r="H8" i="57"/>
  <c r="G8" i="57"/>
  <c r="F8" i="57"/>
  <c r="E8" i="57"/>
  <c r="D8" i="57"/>
  <c r="C8" i="57"/>
  <c r="B8" i="57"/>
  <c r="BD7" i="57"/>
  <c r="BB7" i="57"/>
  <c r="BA7" i="57"/>
  <c r="AX7" i="57"/>
  <c r="AW7" i="57"/>
  <c r="AU7" i="57"/>
  <c r="AT7" i="57"/>
  <c r="AS7" i="57"/>
  <c r="AR7" i="57"/>
  <c r="AP7" i="57"/>
  <c r="AO7" i="57"/>
  <c r="AN7" i="57"/>
  <c r="AM7" i="57"/>
  <c r="AL7" i="57"/>
  <c r="AI7" i="57"/>
  <c r="AH7" i="57"/>
  <c r="AG7" i="57"/>
  <c r="AF7" i="57"/>
  <c r="AD7" i="57"/>
  <c r="AC7" i="57"/>
  <c r="AB7" i="57"/>
  <c r="AA7" i="57"/>
  <c r="Z7" i="57"/>
  <c r="Z29" i="57" s="1"/>
  <c r="Y7" i="57"/>
  <c r="X7" i="57"/>
  <c r="W7" i="57"/>
  <c r="V7" i="57"/>
  <c r="V29" i="57" s="1"/>
  <c r="U7" i="57"/>
  <c r="T7" i="57"/>
  <c r="Q7" i="57"/>
  <c r="P7" i="57"/>
  <c r="P29" i="57" s="1"/>
  <c r="O7" i="57"/>
  <c r="N7" i="57"/>
  <c r="K7" i="57"/>
  <c r="J7" i="57"/>
  <c r="I7" i="57"/>
  <c r="H7" i="57"/>
  <c r="G7" i="57"/>
  <c r="F7" i="57"/>
  <c r="E7" i="57"/>
  <c r="D7" i="57"/>
  <c r="C7" i="57"/>
  <c r="B7" i="57"/>
  <c r="B148" i="56"/>
  <c r="BC146" i="56"/>
  <c r="AV146" i="56"/>
  <c r="AQ146" i="56"/>
  <c r="AE146" i="56"/>
  <c r="AD146" i="56"/>
  <c r="M146" i="56"/>
  <c r="L146" i="56"/>
  <c r="BC145" i="56"/>
  <c r="AV145" i="56"/>
  <c r="AQ145" i="56"/>
  <c r="AE145" i="56"/>
  <c r="AD145" i="56"/>
  <c r="M145" i="56"/>
  <c r="L145" i="56"/>
  <c r="BC144" i="56"/>
  <c r="AV144" i="56"/>
  <c r="AQ144" i="56"/>
  <c r="AQ28" i="56" s="1"/>
  <c r="AE144" i="56"/>
  <c r="AD144" i="56"/>
  <c r="M144" i="56"/>
  <c r="L144" i="56"/>
  <c r="L28" i="56" s="1"/>
  <c r="BC143" i="56"/>
  <c r="AV143" i="56"/>
  <c r="AQ143" i="56"/>
  <c r="AE143" i="56"/>
  <c r="AE28" i="56" s="1"/>
  <c r="AD143" i="56"/>
  <c r="M143" i="56"/>
  <c r="L143" i="56"/>
  <c r="BC142" i="56"/>
  <c r="BC28" i="56" s="1"/>
  <c r="AV142" i="56"/>
  <c r="AQ142" i="56"/>
  <c r="AE142" i="56"/>
  <c r="AD142" i="56"/>
  <c r="AD28" i="56" s="1"/>
  <c r="M142" i="56"/>
  <c r="L142" i="56"/>
  <c r="BC141" i="56"/>
  <c r="AV141" i="56"/>
  <c r="AV28" i="56" s="1"/>
  <c r="AQ141" i="56"/>
  <c r="AE141" i="56"/>
  <c r="AD141" i="56"/>
  <c r="M141" i="56"/>
  <c r="M28" i="56" s="1"/>
  <c r="L141" i="56"/>
  <c r="BC140" i="56"/>
  <c r="AV140" i="56"/>
  <c r="AQ140" i="56"/>
  <c r="AE140" i="56"/>
  <c r="AD140" i="56"/>
  <c r="M140" i="56"/>
  <c r="L140" i="56"/>
  <c r="BC139" i="56"/>
  <c r="AV139" i="56"/>
  <c r="AQ139" i="56"/>
  <c r="AE139" i="56"/>
  <c r="AD139" i="56"/>
  <c r="M139" i="56"/>
  <c r="L139" i="56"/>
  <c r="BC138" i="56"/>
  <c r="AV138" i="56"/>
  <c r="AQ138" i="56"/>
  <c r="AE138" i="56"/>
  <c r="AD138" i="56"/>
  <c r="M138" i="56"/>
  <c r="L138" i="56"/>
  <c r="BC137" i="56"/>
  <c r="AV137" i="56"/>
  <c r="AV27" i="56" s="1"/>
  <c r="AQ137" i="56"/>
  <c r="AE137" i="56"/>
  <c r="AD137" i="56"/>
  <c r="M137" i="56"/>
  <c r="M27" i="56" s="1"/>
  <c r="L137" i="56"/>
  <c r="BC136" i="56"/>
  <c r="AV136" i="56"/>
  <c r="AQ136" i="56"/>
  <c r="AQ27" i="56" s="1"/>
  <c r="AE136" i="56"/>
  <c r="AD136" i="56"/>
  <c r="M136" i="56"/>
  <c r="L136" i="56"/>
  <c r="L27" i="56" s="1"/>
  <c r="BC135" i="56"/>
  <c r="AV135" i="56"/>
  <c r="AQ135" i="56"/>
  <c r="AE135" i="56"/>
  <c r="AE27" i="56" s="1"/>
  <c r="AD135" i="56"/>
  <c r="M135" i="56"/>
  <c r="L135" i="56"/>
  <c r="BC134" i="56"/>
  <c r="BC27" i="56" s="1"/>
  <c r="AV134" i="56"/>
  <c r="AQ134" i="56"/>
  <c r="AE134" i="56"/>
  <c r="AD134" i="56"/>
  <c r="AD27" i="56" s="1"/>
  <c r="M134" i="56"/>
  <c r="L134" i="56"/>
  <c r="BC133" i="56"/>
  <c r="AV133" i="56"/>
  <c r="AQ133" i="56"/>
  <c r="AE133" i="56"/>
  <c r="AD133" i="56"/>
  <c r="M133" i="56"/>
  <c r="L133" i="56"/>
  <c r="BC132" i="56"/>
  <c r="AV132" i="56"/>
  <c r="AQ132" i="56"/>
  <c r="AE132" i="56"/>
  <c r="AD132" i="56"/>
  <c r="M132" i="56"/>
  <c r="L132" i="56"/>
  <c r="BC131" i="56"/>
  <c r="AV131" i="56"/>
  <c r="AQ131" i="56"/>
  <c r="AE131" i="56"/>
  <c r="AD131" i="56"/>
  <c r="M131" i="56"/>
  <c r="L131" i="56"/>
  <c r="BC130" i="56"/>
  <c r="BC26" i="56" s="1"/>
  <c r="AV130" i="56"/>
  <c r="AQ130" i="56"/>
  <c r="AE130" i="56"/>
  <c r="AD130" i="56"/>
  <c r="M130" i="56"/>
  <c r="L130" i="56"/>
  <c r="BC129" i="56"/>
  <c r="AV129" i="56"/>
  <c r="AV26" i="56" s="1"/>
  <c r="AQ129" i="56"/>
  <c r="AE129" i="56"/>
  <c r="AD129" i="56"/>
  <c r="M129" i="56"/>
  <c r="M26" i="56" s="1"/>
  <c r="L129" i="56"/>
  <c r="BC128" i="56"/>
  <c r="AV128" i="56"/>
  <c r="AQ128" i="56"/>
  <c r="AQ26" i="56" s="1"/>
  <c r="AE128" i="56"/>
  <c r="AD128" i="56"/>
  <c r="M128" i="56"/>
  <c r="L128" i="56"/>
  <c r="L26" i="56" s="1"/>
  <c r="BC127" i="56"/>
  <c r="AV127" i="56"/>
  <c r="AQ127" i="56"/>
  <c r="AE127" i="56"/>
  <c r="AE26" i="56" s="1"/>
  <c r="AD127" i="56"/>
  <c r="M127" i="56"/>
  <c r="L127" i="56"/>
  <c r="BC126" i="56"/>
  <c r="BC25" i="56" s="1"/>
  <c r="AV126" i="56"/>
  <c r="AQ126" i="56"/>
  <c r="AE126" i="56"/>
  <c r="AD126" i="56"/>
  <c r="AD25" i="56" s="1"/>
  <c r="M126" i="56"/>
  <c r="L126" i="56"/>
  <c r="BC125" i="56"/>
  <c r="AV125" i="56"/>
  <c r="AV25" i="56" s="1"/>
  <c r="AQ125" i="56"/>
  <c r="AE125" i="56"/>
  <c r="AD125" i="56"/>
  <c r="M125" i="56"/>
  <c r="L125" i="56"/>
  <c r="BC124" i="56"/>
  <c r="AV124" i="56"/>
  <c r="AQ124" i="56"/>
  <c r="AQ25" i="56" s="1"/>
  <c r="AE124" i="56"/>
  <c r="AD124" i="56"/>
  <c r="M124" i="56"/>
  <c r="L124" i="56"/>
  <c r="L25" i="56" s="1"/>
  <c r="BC123" i="56"/>
  <c r="AV123" i="56"/>
  <c r="AQ123" i="56"/>
  <c r="AE123" i="56"/>
  <c r="AD123" i="56"/>
  <c r="M123" i="56"/>
  <c r="L123" i="56"/>
  <c r="BC122" i="56"/>
  <c r="AV122" i="56"/>
  <c r="AQ122" i="56"/>
  <c r="AE122" i="56"/>
  <c r="AD122" i="56"/>
  <c r="M122" i="56"/>
  <c r="L122" i="56"/>
  <c r="BC121" i="56"/>
  <c r="AV121" i="56"/>
  <c r="AV24" i="56" s="1"/>
  <c r="AQ121" i="56"/>
  <c r="AE121" i="56"/>
  <c r="AD121" i="56"/>
  <c r="M121" i="56"/>
  <c r="M24" i="56" s="1"/>
  <c r="L121" i="56"/>
  <c r="BC120" i="56"/>
  <c r="AV120" i="56"/>
  <c r="AQ120" i="56"/>
  <c r="AQ24" i="56" s="1"/>
  <c r="AE120" i="56"/>
  <c r="AD120" i="56"/>
  <c r="M120" i="56"/>
  <c r="L120" i="56"/>
  <c r="L24" i="56" s="1"/>
  <c r="BC119" i="56"/>
  <c r="AV119" i="56"/>
  <c r="AQ119" i="56"/>
  <c r="AE119" i="56"/>
  <c r="AE24" i="56" s="1"/>
  <c r="AD119" i="56"/>
  <c r="M119" i="56"/>
  <c r="L119" i="56"/>
  <c r="BC118" i="56"/>
  <c r="BC24" i="56" s="1"/>
  <c r="AV118" i="56"/>
  <c r="AQ118" i="56"/>
  <c r="AE118" i="56"/>
  <c r="AD118" i="56"/>
  <c r="AD24" i="56" s="1"/>
  <c r="M118" i="56"/>
  <c r="L118" i="56"/>
  <c r="BC117" i="56"/>
  <c r="AV117" i="56"/>
  <c r="AQ117" i="56"/>
  <c r="AE117" i="56"/>
  <c r="AD117" i="56"/>
  <c r="M117" i="56"/>
  <c r="L117" i="56"/>
  <c r="BC116" i="56"/>
  <c r="AV116" i="56"/>
  <c r="AQ116" i="56"/>
  <c r="AQ23" i="56" s="1"/>
  <c r="AE116" i="56"/>
  <c r="AD116" i="56"/>
  <c r="M116" i="56"/>
  <c r="L116" i="56"/>
  <c r="L23" i="56" s="1"/>
  <c r="BC115" i="56"/>
  <c r="AV115" i="56"/>
  <c r="AQ115" i="56"/>
  <c r="AE115" i="56"/>
  <c r="AE23" i="56" s="1"/>
  <c r="AD115" i="56"/>
  <c r="M115" i="56"/>
  <c r="L115" i="56"/>
  <c r="BC114" i="56"/>
  <c r="BC23" i="56" s="1"/>
  <c r="AV114" i="56"/>
  <c r="AQ114" i="56"/>
  <c r="AE114" i="56"/>
  <c r="AD114" i="56"/>
  <c r="AD23" i="56" s="1"/>
  <c r="M114" i="56"/>
  <c r="L114" i="56"/>
  <c r="BC113" i="56"/>
  <c r="AV113" i="56"/>
  <c r="AV23" i="56" s="1"/>
  <c r="AQ113" i="56"/>
  <c r="AE113" i="56"/>
  <c r="AD113" i="56"/>
  <c r="M113" i="56"/>
  <c r="M23" i="56" s="1"/>
  <c r="L113" i="56"/>
  <c r="BC112" i="56"/>
  <c r="AV112" i="56"/>
  <c r="AQ112" i="56"/>
  <c r="AQ22" i="56" s="1"/>
  <c r="AE112" i="56"/>
  <c r="AD112" i="56"/>
  <c r="M112" i="56"/>
  <c r="L112" i="56"/>
  <c r="L22" i="56" s="1"/>
  <c r="BC111" i="56"/>
  <c r="AV111" i="56"/>
  <c r="AQ111" i="56"/>
  <c r="AE111" i="56"/>
  <c r="AE22" i="56" s="1"/>
  <c r="AD111" i="56"/>
  <c r="M111" i="56"/>
  <c r="L111" i="56"/>
  <c r="BC110" i="56"/>
  <c r="BC22" i="56" s="1"/>
  <c r="AV110" i="56"/>
  <c r="AQ110" i="56"/>
  <c r="AE110" i="56"/>
  <c r="AD110" i="56"/>
  <c r="AD22" i="56" s="1"/>
  <c r="M110" i="56"/>
  <c r="L110" i="56"/>
  <c r="BC109" i="56"/>
  <c r="AV109" i="56"/>
  <c r="AV21" i="56" s="1"/>
  <c r="AQ109" i="56"/>
  <c r="AE109" i="56"/>
  <c r="AD109" i="56"/>
  <c r="M109" i="56"/>
  <c r="L109" i="56"/>
  <c r="BC108" i="56"/>
  <c r="AV108" i="56"/>
  <c r="AQ108" i="56"/>
  <c r="AQ21" i="56" s="1"/>
  <c r="AE108" i="56"/>
  <c r="AD108" i="56"/>
  <c r="M108" i="56"/>
  <c r="L108" i="56"/>
  <c r="L21" i="56" s="1"/>
  <c r="BC107" i="56"/>
  <c r="AV107" i="56"/>
  <c r="AQ107" i="56"/>
  <c r="AE107" i="56"/>
  <c r="AD107" i="56"/>
  <c r="M107" i="56"/>
  <c r="L107" i="56"/>
  <c r="BC106" i="56"/>
  <c r="AV106" i="56"/>
  <c r="AQ106" i="56"/>
  <c r="AE106" i="56"/>
  <c r="AD106" i="56"/>
  <c r="M106" i="56"/>
  <c r="L106" i="56"/>
  <c r="BC105" i="56"/>
  <c r="AV105" i="56"/>
  <c r="AQ105" i="56"/>
  <c r="AE105" i="56"/>
  <c r="AD105" i="56"/>
  <c r="M105" i="56"/>
  <c r="L105" i="56"/>
  <c r="BC104" i="56"/>
  <c r="AV104" i="56"/>
  <c r="AQ104" i="56"/>
  <c r="AE104" i="56"/>
  <c r="AD104" i="56"/>
  <c r="M104" i="56"/>
  <c r="L104" i="56"/>
  <c r="BC103" i="56"/>
  <c r="AV103" i="56"/>
  <c r="AQ103" i="56"/>
  <c r="AE103" i="56"/>
  <c r="AE20" i="56" s="1"/>
  <c r="AD103" i="56"/>
  <c r="M103" i="56"/>
  <c r="L103" i="56"/>
  <c r="BC102" i="56"/>
  <c r="BC20" i="56" s="1"/>
  <c r="AV102" i="56"/>
  <c r="AQ102" i="56"/>
  <c r="AE102" i="56"/>
  <c r="AD102" i="56"/>
  <c r="AD20" i="56" s="1"/>
  <c r="M102" i="56"/>
  <c r="L102" i="56"/>
  <c r="BC101" i="56"/>
  <c r="AV101" i="56"/>
  <c r="AV20" i="56" s="1"/>
  <c r="AQ101" i="56"/>
  <c r="AE101" i="56"/>
  <c r="AD101" i="56"/>
  <c r="M101" i="56"/>
  <c r="M20" i="56" s="1"/>
  <c r="L101" i="56"/>
  <c r="BC100" i="56"/>
  <c r="AV100" i="56"/>
  <c r="AQ100" i="56"/>
  <c r="AQ20" i="56" s="1"/>
  <c r="AE100" i="56"/>
  <c r="AD100" i="56"/>
  <c r="M100" i="56"/>
  <c r="L100" i="56"/>
  <c r="L20" i="56" s="1"/>
  <c r="BC99" i="56"/>
  <c r="AV99" i="56"/>
  <c r="AQ99" i="56"/>
  <c r="AE99" i="56"/>
  <c r="AD99" i="56"/>
  <c r="M99" i="56"/>
  <c r="L99" i="56"/>
  <c r="BC98" i="56"/>
  <c r="BC19" i="56" s="1"/>
  <c r="AV98" i="56"/>
  <c r="AQ98" i="56"/>
  <c r="AE98" i="56"/>
  <c r="AD98" i="56"/>
  <c r="AD19" i="56" s="1"/>
  <c r="M98" i="56"/>
  <c r="L98" i="56"/>
  <c r="BC97" i="56"/>
  <c r="AV97" i="56"/>
  <c r="AV19" i="56" s="1"/>
  <c r="AQ97" i="56"/>
  <c r="AE97" i="56"/>
  <c r="AD97" i="56"/>
  <c r="M97" i="56"/>
  <c r="M19" i="56" s="1"/>
  <c r="L97" i="56"/>
  <c r="BC96" i="56"/>
  <c r="AV96" i="56"/>
  <c r="AQ96" i="56"/>
  <c r="AQ19" i="56" s="1"/>
  <c r="AE96" i="56"/>
  <c r="AD96" i="56"/>
  <c r="M96" i="56"/>
  <c r="L96" i="56"/>
  <c r="L19" i="56" s="1"/>
  <c r="BC95" i="56"/>
  <c r="AV95" i="56"/>
  <c r="AQ95" i="56"/>
  <c r="AE95" i="56"/>
  <c r="AE19" i="56" s="1"/>
  <c r="AD95" i="56"/>
  <c r="M95" i="56"/>
  <c r="L95" i="56"/>
  <c r="BC94" i="56"/>
  <c r="BC18" i="56" s="1"/>
  <c r="AV94" i="56"/>
  <c r="AQ94" i="56"/>
  <c r="AE94" i="56"/>
  <c r="AD94" i="56"/>
  <c r="AD18" i="56" s="1"/>
  <c r="M94" i="56"/>
  <c r="L94" i="56"/>
  <c r="BC93" i="56"/>
  <c r="AV93" i="56"/>
  <c r="AV18" i="56" s="1"/>
  <c r="AQ93" i="56"/>
  <c r="AE93" i="56"/>
  <c r="AD93" i="56"/>
  <c r="M93" i="56"/>
  <c r="M18" i="56" s="1"/>
  <c r="L93" i="56"/>
  <c r="BC92" i="56"/>
  <c r="AV92" i="56"/>
  <c r="AQ92" i="56"/>
  <c r="AE92" i="56"/>
  <c r="AD92" i="56"/>
  <c r="M92" i="56"/>
  <c r="L92" i="56"/>
  <c r="BC91" i="56"/>
  <c r="AV91" i="56"/>
  <c r="AQ91" i="56"/>
  <c r="AE91" i="56"/>
  <c r="AD91" i="56"/>
  <c r="M91" i="56"/>
  <c r="L91" i="56"/>
  <c r="BC90" i="56"/>
  <c r="AV90" i="56"/>
  <c r="AQ90" i="56"/>
  <c r="AE90" i="56"/>
  <c r="AD90" i="56"/>
  <c r="AD17" i="56" s="1"/>
  <c r="M90" i="56"/>
  <c r="L90" i="56"/>
  <c r="BC89" i="56"/>
  <c r="AV89" i="56"/>
  <c r="AV17" i="56" s="1"/>
  <c r="AQ89" i="56"/>
  <c r="AE89" i="56"/>
  <c r="AD89" i="56"/>
  <c r="M89" i="56"/>
  <c r="M17" i="56" s="1"/>
  <c r="L89" i="56"/>
  <c r="BC88" i="56"/>
  <c r="AV88" i="56"/>
  <c r="AQ88" i="56"/>
  <c r="AQ17" i="56" s="1"/>
  <c r="AE88" i="56"/>
  <c r="AD88" i="56"/>
  <c r="M88" i="56"/>
  <c r="L88" i="56"/>
  <c r="L17" i="56" s="1"/>
  <c r="BC87" i="56"/>
  <c r="AV87" i="56"/>
  <c r="AQ87" i="56"/>
  <c r="AE87" i="56"/>
  <c r="AE17" i="56" s="1"/>
  <c r="AD87" i="56"/>
  <c r="M87" i="56"/>
  <c r="L87" i="56"/>
  <c r="BC86" i="56"/>
  <c r="BC16" i="56" s="1"/>
  <c r="AV86" i="56"/>
  <c r="AQ86" i="56"/>
  <c r="AE86" i="56"/>
  <c r="AD86" i="56"/>
  <c r="AD16" i="56" s="1"/>
  <c r="M86" i="56"/>
  <c r="L86" i="56"/>
  <c r="BC85" i="56"/>
  <c r="AV85" i="56"/>
  <c r="AV16" i="56" s="1"/>
  <c r="AQ85" i="56"/>
  <c r="AE85" i="56"/>
  <c r="AD85" i="56"/>
  <c r="M85" i="56"/>
  <c r="M16" i="56" s="1"/>
  <c r="L85" i="56"/>
  <c r="BC84" i="56"/>
  <c r="AV84" i="56"/>
  <c r="AQ84" i="56"/>
  <c r="AE84" i="56"/>
  <c r="AD84" i="56"/>
  <c r="M84" i="56"/>
  <c r="L84" i="56"/>
  <c r="BC83" i="56"/>
  <c r="AV83" i="56"/>
  <c r="AQ83" i="56"/>
  <c r="AE83" i="56"/>
  <c r="AD83" i="56"/>
  <c r="M83" i="56"/>
  <c r="L83" i="56"/>
  <c r="BC82" i="56"/>
  <c r="BC15" i="56" s="1"/>
  <c r="AV82" i="56"/>
  <c r="AQ82" i="56"/>
  <c r="AE82" i="56"/>
  <c r="AD82" i="56"/>
  <c r="AD15" i="56" s="1"/>
  <c r="M82" i="56"/>
  <c r="L82" i="56"/>
  <c r="BC81" i="56"/>
  <c r="AV81" i="56"/>
  <c r="AV15" i="56" s="1"/>
  <c r="AQ81" i="56"/>
  <c r="AE81" i="56"/>
  <c r="AD81" i="56"/>
  <c r="M81" i="56"/>
  <c r="M15" i="56" s="1"/>
  <c r="L81" i="56"/>
  <c r="BC80" i="56"/>
  <c r="AV80" i="56"/>
  <c r="AQ80" i="56"/>
  <c r="AQ15" i="56" s="1"/>
  <c r="AE80" i="56"/>
  <c r="AD80" i="56"/>
  <c r="M80" i="56"/>
  <c r="L80" i="56"/>
  <c r="L15" i="56" s="1"/>
  <c r="BC79" i="56"/>
  <c r="AV79" i="56"/>
  <c r="AQ79" i="56"/>
  <c r="AE79" i="56"/>
  <c r="AE15" i="56" s="1"/>
  <c r="AD79" i="56"/>
  <c r="M79" i="56"/>
  <c r="L79" i="56"/>
  <c r="BC78" i="56"/>
  <c r="AV78" i="56"/>
  <c r="AQ78" i="56"/>
  <c r="AE78" i="56"/>
  <c r="AD78" i="56"/>
  <c r="M78" i="56"/>
  <c r="L78" i="56"/>
  <c r="BC77" i="56"/>
  <c r="AV77" i="56"/>
  <c r="AV14" i="56" s="1"/>
  <c r="AQ77" i="56"/>
  <c r="AE77" i="56"/>
  <c r="AD77" i="56"/>
  <c r="M77" i="56"/>
  <c r="M14" i="56" s="1"/>
  <c r="L77" i="56"/>
  <c r="BC76" i="56"/>
  <c r="AV76" i="56"/>
  <c r="AQ76" i="56"/>
  <c r="AQ14" i="56" s="1"/>
  <c r="AE76" i="56"/>
  <c r="AD76" i="56"/>
  <c r="M76" i="56"/>
  <c r="L76" i="56"/>
  <c r="L14" i="56" s="1"/>
  <c r="BC75" i="56"/>
  <c r="AV75" i="56"/>
  <c r="AQ75" i="56"/>
  <c r="AE75" i="56"/>
  <c r="AE14" i="56" s="1"/>
  <c r="AD75" i="56"/>
  <c r="M75" i="56"/>
  <c r="L75" i="56"/>
  <c r="BC74" i="56"/>
  <c r="BC14" i="56" s="1"/>
  <c r="AV74" i="56"/>
  <c r="AQ74" i="56"/>
  <c r="AE74" i="56"/>
  <c r="AD74" i="56"/>
  <c r="M74" i="56"/>
  <c r="L74" i="56"/>
  <c r="BC73" i="56"/>
  <c r="AV73" i="56"/>
  <c r="AQ73" i="56"/>
  <c r="AE73" i="56"/>
  <c r="AD73" i="56"/>
  <c r="M73" i="56"/>
  <c r="L73" i="56"/>
  <c r="BC72" i="56"/>
  <c r="AV72" i="56"/>
  <c r="AQ72" i="56"/>
  <c r="AE72" i="56"/>
  <c r="AD72" i="56"/>
  <c r="M72" i="56"/>
  <c r="L72" i="56"/>
  <c r="BC71" i="56"/>
  <c r="AV71" i="56"/>
  <c r="AQ71" i="56"/>
  <c r="AE71" i="56"/>
  <c r="AD71" i="56"/>
  <c r="M71" i="56"/>
  <c r="L71" i="56"/>
  <c r="BC70" i="56"/>
  <c r="AV70" i="56"/>
  <c r="AQ70" i="56"/>
  <c r="AE70" i="56"/>
  <c r="AD70" i="56"/>
  <c r="M70" i="56"/>
  <c r="L70" i="56"/>
  <c r="BC69" i="56"/>
  <c r="AV69" i="56"/>
  <c r="AQ69" i="56"/>
  <c r="AE69" i="56"/>
  <c r="AD69" i="56"/>
  <c r="M69" i="56"/>
  <c r="L69" i="56"/>
  <c r="BC68" i="56"/>
  <c r="AV68" i="56"/>
  <c r="AQ68" i="56"/>
  <c r="AQ13" i="56" s="1"/>
  <c r="AE68" i="56"/>
  <c r="AD68" i="56"/>
  <c r="M68" i="56"/>
  <c r="L68" i="56"/>
  <c r="L13" i="56" s="1"/>
  <c r="BC67" i="56"/>
  <c r="AV67" i="56"/>
  <c r="AQ67" i="56"/>
  <c r="AE67" i="56"/>
  <c r="AD67" i="56"/>
  <c r="M67" i="56"/>
  <c r="L67" i="56"/>
  <c r="BC66" i="56"/>
  <c r="BC13" i="56" s="1"/>
  <c r="AV66" i="56"/>
  <c r="AQ66" i="56"/>
  <c r="AE66" i="56"/>
  <c r="AD66" i="56"/>
  <c r="AD13" i="56" s="1"/>
  <c r="M66" i="56"/>
  <c r="L66" i="56"/>
  <c r="BC65" i="56"/>
  <c r="AV65" i="56"/>
  <c r="AV13" i="56" s="1"/>
  <c r="AQ65" i="56"/>
  <c r="AE65" i="56"/>
  <c r="AD65" i="56"/>
  <c r="M65" i="56"/>
  <c r="L65" i="56"/>
  <c r="BC64" i="56"/>
  <c r="AV64" i="56"/>
  <c r="AQ64" i="56"/>
  <c r="AQ12" i="56" s="1"/>
  <c r="AE64" i="56"/>
  <c r="AD64" i="56"/>
  <c r="M64" i="56"/>
  <c r="L64" i="56"/>
  <c r="L12" i="56" s="1"/>
  <c r="BC63" i="56"/>
  <c r="AV63" i="56"/>
  <c r="AQ63" i="56"/>
  <c r="AE63" i="56"/>
  <c r="AE12" i="56" s="1"/>
  <c r="AD63" i="56"/>
  <c r="M63" i="56"/>
  <c r="L63" i="56"/>
  <c r="BC62" i="56"/>
  <c r="BC12" i="56" s="1"/>
  <c r="AV62" i="56"/>
  <c r="AQ62" i="56"/>
  <c r="AE62" i="56"/>
  <c r="AD62" i="56"/>
  <c r="AD12" i="56" s="1"/>
  <c r="M62" i="56"/>
  <c r="L62" i="56"/>
  <c r="BC61" i="56"/>
  <c r="AV61" i="56"/>
  <c r="AV11" i="56" s="1"/>
  <c r="AQ61" i="56"/>
  <c r="AE61" i="56"/>
  <c r="AD61" i="56"/>
  <c r="M61" i="56"/>
  <c r="M11" i="56" s="1"/>
  <c r="L61" i="56"/>
  <c r="BC60" i="56"/>
  <c r="AV60" i="56"/>
  <c r="AQ60" i="56"/>
  <c r="AE60" i="56"/>
  <c r="AD60" i="56"/>
  <c r="M60" i="56"/>
  <c r="L60" i="56"/>
  <c r="L11" i="56" s="1"/>
  <c r="BC59" i="56"/>
  <c r="AV59" i="56"/>
  <c r="AQ59" i="56"/>
  <c r="AE59" i="56"/>
  <c r="AE11" i="56" s="1"/>
  <c r="AD59" i="56"/>
  <c r="M59" i="56"/>
  <c r="L59" i="56"/>
  <c r="BC58" i="56"/>
  <c r="BC11" i="56" s="1"/>
  <c r="AV58" i="56"/>
  <c r="AQ58" i="56"/>
  <c r="AE58" i="56"/>
  <c r="AD58" i="56"/>
  <c r="AD11" i="56" s="1"/>
  <c r="M58" i="56"/>
  <c r="L58" i="56"/>
  <c r="BC57" i="56"/>
  <c r="AV57" i="56"/>
  <c r="AQ57" i="56"/>
  <c r="AE57" i="56"/>
  <c r="AD57" i="56"/>
  <c r="M57" i="56"/>
  <c r="L57" i="56"/>
  <c r="BC56" i="56"/>
  <c r="AV56" i="56"/>
  <c r="AQ56" i="56"/>
  <c r="AE56" i="56"/>
  <c r="AD56" i="56"/>
  <c r="M56" i="56"/>
  <c r="L56" i="56"/>
  <c r="BC55" i="56"/>
  <c r="AV55" i="56"/>
  <c r="AQ55" i="56"/>
  <c r="AE55" i="56"/>
  <c r="AE10" i="56" s="1"/>
  <c r="AD55" i="56"/>
  <c r="M55" i="56"/>
  <c r="L55" i="56"/>
  <c r="BC54" i="56"/>
  <c r="BC10" i="56" s="1"/>
  <c r="AV54" i="56"/>
  <c r="AQ54" i="56"/>
  <c r="AE54" i="56"/>
  <c r="AD54" i="56"/>
  <c r="M54" i="56"/>
  <c r="L54" i="56"/>
  <c r="BC53" i="56"/>
  <c r="AV53" i="56"/>
  <c r="AV10" i="56" s="1"/>
  <c r="AQ53" i="56"/>
  <c r="AE53" i="56"/>
  <c r="AD53" i="56"/>
  <c r="M53" i="56"/>
  <c r="M10" i="56" s="1"/>
  <c r="L53" i="56"/>
  <c r="BC52" i="56"/>
  <c r="AV52" i="56"/>
  <c r="AQ52" i="56"/>
  <c r="AQ10" i="56" s="1"/>
  <c r="AE52" i="56"/>
  <c r="AD52" i="56"/>
  <c r="M52" i="56"/>
  <c r="L52" i="56"/>
  <c r="BC51" i="56"/>
  <c r="AV51" i="56"/>
  <c r="AQ51" i="56"/>
  <c r="AE51" i="56"/>
  <c r="AD51" i="56"/>
  <c r="M51" i="56"/>
  <c r="L51" i="56"/>
  <c r="BC50" i="56"/>
  <c r="AV50" i="56"/>
  <c r="AQ50" i="56"/>
  <c r="AE50" i="56"/>
  <c r="AD50" i="56"/>
  <c r="M50" i="56"/>
  <c r="L50" i="56"/>
  <c r="BC49" i="56"/>
  <c r="AV49" i="56"/>
  <c r="AQ49" i="56"/>
  <c r="AE49" i="56"/>
  <c r="AD49" i="56"/>
  <c r="M49" i="56"/>
  <c r="L49" i="56"/>
  <c r="BC48" i="56"/>
  <c r="AV48" i="56"/>
  <c r="AQ48" i="56"/>
  <c r="AE48" i="56"/>
  <c r="AD48" i="56"/>
  <c r="M48" i="56"/>
  <c r="L48" i="56"/>
  <c r="BC47" i="56"/>
  <c r="AV47" i="56"/>
  <c r="AQ47" i="56"/>
  <c r="AE47" i="56"/>
  <c r="AE9" i="56" s="1"/>
  <c r="AD47" i="56"/>
  <c r="M47" i="56"/>
  <c r="L47" i="56"/>
  <c r="BC46" i="56"/>
  <c r="AV46" i="56"/>
  <c r="AQ46" i="56"/>
  <c r="AE46" i="56"/>
  <c r="AD46" i="56"/>
  <c r="AD9" i="56" s="1"/>
  <c r="M46" i="56"/>
  <c r="L46" i="56"/>
  <c r="BC45" i="56"/>
  <c r="AV45" i="56"/>
  <c r="AV9" i="56" s="1"/>
  <c r="AQ45" i="56"/>
  <c r="AE45" i="56"/>
  <c r="AD45" i="56"/>
  <c r="M45" i="56"/>
  <c r="L45" i="56"/>
  <c r="BC44" i="56"/>
  <c r="AV44" i="56"/>
  <c r="AQ44" i="56"/>
  <c r="AQ9" i="56" s="1"/>
  <c r="AE44" i="56"/>
  <c r="AD44" i="56"/>
  <c r="M44" i="56"/>
  <c r="L44" i="56"/>
  <c r="L9" i="56" s="1"/>
  <c r="BC43" i="56"/>
  <c r="AV43" i="56"/>
  <c r="AQ43" i="56"/>
  <c r="AE43" i="56"/>
  <c r="AE8" i="56" s="1"/>
  <c r="AD43" i="56"/>
  <c r="M43" i="56"/>
  <c r="L43" i="56"/>
  <c r="BC42" i="56"/>
  <c r="BC8" i="56" s="1"/>
  <c r="AV42" i="56"/>
  <c r="AQ42" i="56"/>
  <c r="AE42" i="56"/>
  <c r="AD42" i="56"/>
  <c r="AD8" i="56" s="1"/>
  <c r="M42" i="56"/>
  <c r="L42" i="56"/>
  <c r="BC41" i="56"/>
  <c r="AV41" i="56"/>
  <c r="AV8" i="56" s="1"/>
  <c r="AQ41" i="56"/>
  <c r="AE41" i="56"/>
  <c r="AD41" i="56"/>
  <c r="M41" i="56"/>
  <c r="L41" i="56"/>
  <c r="BC40" i="56"/>
  <c r="AV40" i="56"/>
  <c r="AQ40" i="56"/>
  <c r="AQ8" i="56" s="1"/>
  <c r="AE40" i="56"/>
  <c r="AD40" i="56"/>
  <c r="M40" i="56"/>
  <c r="L40" i="56"/>
  <c r="L8" i="56" s="1"/>
  <c r="BC39" i="56"/>
  <c r="AV39" i="56"/>
  <c r="AQ39" i="56"/>
  <c r="AE39" i="56"/>
  <c r="AD39" i="56"/>
  <c r="M39" i="56"/>
  <c r="L39" i="56"/>
  <c r="BC38" i="56"/>
  <c r="BC7" i="56" s="1"/>
  <c r="AV38" i="56"/>
  <c r="AQ38" i="56"/>
  <c r="AE38" i="56"/>
  <c r="AD38" i="56"/>
  <c r="M38" i="56"/>
  <c r="L38" i="56"/>
  <c r="BC37" i="56"/>
  <c r="AV37" i="56"/>
  <c r="AQ37" i="56"/>
  <c r="AE37" i="56"/>
  <c r="AD37" i="56"/>
  <c r="M37" i="56"/>
  <c r="M7" i="56" s="1"/>
  <c r="M29" i="56" s="1"/>
  <c r="L37" i="56"/>
  <c r="BC36" i="56"/>
  <c r="AV36" i="56"/>
  <c r="AQ36" i="56"/>
  <c r="AE36" i="56"/>
  <c r="AD36" i="56"/>
  <c r="M36" i="56"/>
  <c r="L36" i="56"/>
  <c r="BC35" i="56"/>
  <c r="AV35" i="56"/>
  <c r="AQ35" i="56"/>
  <c r="AE35" i="56"/>
  <c r="AE7" i="56" s="1"/>
  <c r="AE29" i="56" s="1"/>
  <c r="AD35" i="56"/>
  <c r="M35" i="56"/>
  <c r="L35" i="56"/>
  <c r="BD28" i="56"/>
  <c r="BB28" i="56"/>
  <c r="BA28" i="56"/>
  <c r="AX28" i="56"/>
  <c r="AW28" i="56"/>
  <c r="AU28" i="56"/>
  <c r="AT28" i="56"/>
  <c r="AS28" i="56"/>
  <c r="AR28" i="56"/>
  <c r="AP28" i="56"/>
  <c r="AO28" i="56"/>
  <c r="AN28" i="56"/>
  <c r="AM28" i="56"/>
  <c r="AL28" i="56"/>
  <c r="AI28" i="56"/>
  <c r="AH28" i="56"/>
  <c r="AG28" i="56"/>
  <c r="AF28" i="56"/>
  <c r="AC28" i="56"/>
  <c r="AB28" i="56"/>
  <c r="AA28" i="56"/>
  <c r="Z28" i="56"/>
  <c r="Y28" i="56"/>
  <c r="X28" i="56"/>
  <c r="W28" i="56"/>
  <c r="V28" i="56"/>
  <c r="U28" i="56"/>
  <c r="T28" i="56"/>
  <c r="Q28" i="56"/>
  <c r="P28" i="56"/>
  <c r="O28" i="56"/>
  <c r="N28" i="56"/>
  <c r="K28" i="56"/>
  <c r="J28" i="56"/>
  <c r="I28" i="56"/>
  <c r="H28" i="56"/>
  <c r="G28" i="56"/>
  <c r="F28" i="56"/>
  <c r="E28" i="56"/>
  <c r="D28" i="56"/>
  <c r="C28" i="56"/>
  <c r="B28" i="56"/>
  <c r="BD27" i="56"/>
  <c r="BB27" i="56"/>
  <c r="BA27" i="56"/>
  <c r="AX27" i="56"/>
  <c r="AW27" i="56"/>
  <c r="AU27" i="56"/>
  <c r="AT27" i="56"/>
  <c r="AS27" i="56"/>
  <c r="AR27" i="56"/>
  <c r="AP27" i="56"/>
  <c r="AO27" i="56"/>
  <c r="AN27" i="56"/>
  <c r="AM27" i="56"/>
  <c r="AL27" i="56"/>
  <c r="AI27" i="56"/>
  <c r="AH27" i="56"/>
  <c r="AG27" i="56"/>
  <c r="AF27" i="56"/>
  <c r="AC27" i="56"/>
  <c r="AB27" i="56"/>
  <c r="AA27" i="56"/>
  <c r="Z27" i="56"/>
  <c r="Y27" i="56"/>
  <c r="X27" i="56"/>
  <c r="W27" i="56"/>
  <c r="V27" i="56"/>
  <c r="U27" i="56"/>
  <c r="T27" i="56"/>
  <c r="Q27" i="56"/>
  <c r="P27" i="56"/>
  <c r="O27" i="56"/>
  <c r="N27" i="56"/>
  <c r="K27" i="56"/>
  <c r="J27" i="56"/>
  <c r="I27" i="56"/>
  <c r="H27" i="56"/>
  <c r="G27" i="56"/>
  <c r="F27" i="56"/>
  <c r="E27" i="56"/>
  <c r="D27" i="56"/>
  <c r="C27" i="56"/>
  <c r="B27" i="56"/>
  <c r="BD26" i="56"/>
  <c r="BB26" i="56"/>
  <c r="BA26" i="56"/>
  <c r="AX26" i="56"/>
  <c r="AW26" i="56"/>
  <c r="AU26" i="56"/>
  <c r="AT26" i="56"/>
  <c r="AS26" i="56"/>
  <c r="AR26" i="56"/>
  <c r="AP26" i="56"/>
  <c r="AO26" i="56"/>
  <c r="AN26" i="56"/>
  <c r="AM26" i="56"/>
  <c r="AL26" i="56"/>
  <c r="AI26" i="56"/>
  <c r="AH26" i="56"/>
  <c r="AG26" i="56"/>
  <c r="AF26" i="56"/>
  <c r="AD26" i="56"/>
  <c r="AC26" i="56"/>
  <c r="AB26" i="56"/>
  <c r="AA26" i="56"/>
  <c r="Z26" i="56"/>
  <c r="Y26" i="56"/>
  <c r="X26" i="56"/>
  <c r="W26" i="56"/>
  <c r="V26" i="56"/>
  <c r="U26" i="56"/>
  <c r="T26" i="56"/>
  <c r="Q26" i="56"/>
  <c r="P26" i="56"/>
  <c r="O26" i="56"/>
  <c r="N26" i="56"/>
  <c r="K26" i="56"/>
  <c r="J26" i="56"/>
  <c r="I26" i="56"/>
  <c r="H26" i="56"/>
  <c r="G26" i="56"/>
  <c r="F26" i="56"/>
  <c r="E26" i="56"/>
  <c r="D26" i="56"/>
  <c r="C26" i="56"/>
  <c r="B26" i="56"/>
  <c r="BD25" i="56"/>
  <c r="BB25" i="56"/>
  <c r="BA25" i="56"/>
  <c r="AX25" i="56"/>
  <c r="AW25" i="56"/>
  <c r="AU25" i="56"/>
  <c r="AT25" i="56"/>
  <c r="AS25" i="56"/>
  <c r="AR25" i="56"/>
  <c r="AP25" i="56"/>
  <c r="AO25" i="56"/>
  <c r="AN25" i="56"/>
  <c r="AM25" i="56"/>
  <c r="AL25" i="56"/>
  <c r="AI25" i="56"/>
  <c r="AH25" i="56"/>
  <c r="AG25" i="56"/>
  <c r="AF25" i="56"/>
  <c r="AE25" i="56"/>
  <c r="AC25" i="56"/>
  <c r="AB25" i="56"/>
  <c r="AA25" i="56"/>
  <c r="Z25" i="56"/>
  <c r="Y25" i="56"/>
  <c r="X25" i="56"/>
  <c r="W25" i="56"/>
  <c r="V25" i="56"/>
  <c r="U25" i="56"/>
  <c r="T25" i="56"/>
  <c r="Q25" i="56"/>
  <c r="P25" i="56"/>
  <c r="O25" i="56"/>
  <c r="N25" i="56"/>
  <c r="M25" i="56"/>
  <c r="K25" i="56"/>
  <c r="J25" i="56"/>
  <c r="I25" i="56"/>
  <c r="H25" i="56"/>
  <c r="G25" i="56"/>
  <c r="F25" i="56"/>
  <c r="E25" i="56"/>
  <c r="D25" i="56"/>
  <c r="C25" i="56"/>
  <c r="B25" i="56"/>
  <c r="BD24" i="56"/>
  <c r="BB24" i="56"/>
  <c r="BA24" i="56"/>
  <c r="AX24" i="56"/>
  <c r="AW24" i="56"/>
  <c r="AU24" i="56"/>
  <c r="AT24" i="56"/>
  <c r="AS24" i="56"/>
  <c r="AR24" i="56"/>
  <c r="AP24" i="56"/>
  <c r="AO24" i="56"/>
  <c r="AN24" i="56"/>
  <c r="AM24" i="56"/>
  <c r="AL24" i="56"/>
  <c r="AI24" i="56"/>
  <c r="AH24" i="56"/>
  <c r="AG24" i="56"/>
  <c r="AF24" i="56"/>
  <c r="AC24" i="56"/>
  <c r="AB24" i="56"/>
  <c r="AA24" i="56"/>
  <c r="Z24" i="56"/>
  <c r="Y24" i="56"/>
  <c r="X24" i="56"/>
  <c r="W24" i="56"/>
  <c r="V24" i="56"/>
  <c r="U24" i="56"/>
  <c r="T24" i="56"/>
  <c r="Q24" i="56"/>
  <c r="P24" i="56"/>
  <c r="O24" i="56"/>
  <c r="N24" i="56"/>
  <c r="K24" i="56"/>
  <c r="J24" i="56"/>
  <c r="I24" i="56"/>
  <c r="H24" i="56"/>
  <c r="G24" i="56"/>
  <c r="F24" i="56"/>
  <c r="E24" i="56"/>
  <c r="D24" i="56"/>
  <c r="C24" i="56"/>
  <c r="B24" i="56"/>
  <c r="BD23" i="56"/>
  <c r="BB23" i="56"/>
  <c r="BA23" i="56"/>
  <c r="AX23" i="56"/>
  <c r="AW23" i="56"/>
  <c r="AU23" i="56"/>
  <c r="AT23" i="56"/>
  <c r="AS23" i="56"/>
  <c r="AR23" i="56"/>
  <c r="AP23" i="56"/>
  <c r="AO23" i="56"/>
  <c r="AN23" i="56"/>
  <c r="AM23" i="56"/>
  <c r="AL23" i="56"/>
  <c r="AI23" i="56"/>
  <c r="AH23" i="56"/>
  <c r="AG23" i="56"/>
  <c r="AF23" i="56"/>
  <c r="AC23" i="56"/>
  <c r="AB23" i="56"/>
  <c r="AA23" i="56"/>
  <c r="Z23" i="56"/>
  <c r="Y23" i="56"/>
  <c r="X23" i="56"/>
  <c r="W23" i="56"/>
  <c r="V23" i="56"/>
  <c r="U23" i="56"/>
  <c r="T23" i="56"/>
  <c r="Q23" i="56"/>
  <c r="P23" i="56"/>
  <c r="O23" i="56"/>
  <c r="N23" i="56"/>
  <c r="K23" i="56"/>
  <c r="J23" i="56"/>
  <c r="I23" i="56"/>
  <c r="H23" i="56"/>
  <c r="G23" i="56"/>
  <c r="F23" i="56"/>
  <c r="E23" i="56"/>
  <c r="D23" i="56"/>
  <c r="C23" i="56"/>
  <c r="B23" i="56"/>
  <c r="BD22" i="56"/>
  <c r="BB22" i="56"/>
  <c r="BA22" i="56"/>
  <c r="AX22" i="56"/>
  <c r="AW22" i="56"/>
  <c r="AV22" i="56"/>
  <c r="AU22" i="56"/>
  <c r="AT22" i="56"/>
  <c r="AS22" i="56"/>
  <c r="AR22" i="56"/>
  <c r="AP22" i="56"/>
  <c r="AO22" i="56"/>
  <c r="AN22" i="56"/>
  <c r="AM22" i="56"/>
  <c r="AL22" i="56"/>
  <c r="AI22" i="56"/>
  <c r="AH22" i="56"/>
  <c r="AG22" i="56"/>
  <c r="AF22" i="56"/>
  <c r="AC22" i="56"/>
  <c r="AB22" i="56"/>
  <c r="AA22" i="56"/>
  <c r="Z22" i="56"/>
  <c r="Y22" i="56"/>
  <c r="X22" i="56"/>
  <c r="W22" i="56"/>
  <c r="V22" i="56"/>
  <c r="U22" i="56"/>
  <c r="T22" i="56"/>
  <c r="Q22" i="56"/>
  <c r="P22" i="56"/>
  <c r="O22" i="56"/>
  <c r="N22" i="56"/>
  <c r="M22" i="56"/>
  <c r="K22" i="56"/>
  <c r="J22" i="56"/>
  <c r="I22" i="56"/>
  <c r="H22" i="56"/>
  <c r="G22" i="56"/>
  <c r="F22" i="56"/>
  <c r="E22" i="56"/>
  <c r="D22" i="56"/>
  <c r="C22" i="56"/>
  <c r="B22" i="56"/>
  <c r="BD21" i="56"/>
  <c r="BC21" i="56"/>
  <c r="BB21" i="56"/>
  <c r="BA21" i="56"/>
  <c r="AX21" i="56"/>
  <c r="AW21" i="56"/>
  <c r="AU21" i="56"/>
  <c r="AT21" i="56"/>
  <c r="AS21" i="56"/>
  <c r="AR21" i="56"/>
  <c r="AP21" i="56"/>
  <c r="AO21" i="56"/>
  <c r="AN21" i="56"/>
  <c r="AM21" i="56"/>
  <c r="AL21" i="56"/>
  <c r="AI21" i="56"/>
  <c r="AH21" i="56"/>
  <c r="AG21" i="56"/>
  <c r="AF21" i="56"/>
  <c r="AE21" i="56"/>
  <c r="AD21" i="56"/>
  <c r="AC21" i="56"/>
  <c r="AB21" i="56"/>
  <c r="AA21" i="56"/>
  <c r="Z21" i="56"/>
  <c r="Y21" i="56"/>
  <c r="X21" i="56"/>
  <c r="W21" i="56"/>
  <c r="V21" i="56"/>
  <c r="U21" i="56"/>
  <c r="T21" i="56"/>
  <c r="Q21" i="56"/>
  <c r="P21" i="56"/>
  <c r="O21" i="56"/>
  <c r="N21" i="56"/>
  <c r="M21" i="56"/>
  <c r="K21" i="56"/>
  <c r="J21" i="56"/>
  <c r="I21" i="56"/>
  <c r="H21" i="56"/>
  <c r="G21" i="56"/>
  <c r="F21" i="56"/>
  <c r="E21" i="56"/>
  <c r="D21" i="56"/>
  <c r="C21" i="56"/>
  <c r="B21" i="56"/>
  <c r="BD20" i="56"/>
  <c r="BB20" i="56"/>
  <c r="BA20" i="56"/>
  <c r="AX20" i="56"/>
  <c r="AW20" i="56"/>
  <c r="AU20" i="56"/>
  <c r="AT20" i="56"/>
  <c r="AS20" i="56"/>
  <c r="AR20" i="56"/>
  <c r="AP20" i="56"/>
  <c r="AO20" i="56"/>
  <c r="AN20" i="56"/>
  <c r="AM20" i="56"/>
  <c r="AL20" i="56"/>
  <c r="AI20" i="56"/>
  <c r="AH20" i="56"/>
  <c r="AG20" i="56"/>
  <c r="AF20" i="56"/>
  <c r="AC20" i="56"/>
  <c r="AB20" i="56"/>
  <c r="AA20" i="56"/>
  <c r="Z20" i="56"/>
  <c r="Y20" i="56"/>
  <c r="X20" i="56"/>
  <c r="W20" i="56"/>
  <c r="V20" i="56"/>
  <c r="U20" i="56"/>
  <c r="T20" i="56"/>
  <c r="Q20" i="56"/>
  <c r="P20" i="56"/>
  <c r="O20" i="56"/>
  <c r="N20" i="56"/>
  <c r="K20" i="56"/>
  <c r="J20" i="56"/>
  <c r="I20" i="56"/>
  <c r="H20" i="56"/>
  <c r="G20" i="56"/>
  <c r="F20" i="56"/>
  <c r="E20" i="56"/>
  <c r="D20" i="56"/>
  <c r="C20" i="56"/>
  <c r="B20" i="56"/>
  <c r="BD19" i="56"/>
  <c r="BB19" i="56"/>
  <c r="BA19" i="56"/>
  <c r="AX19" i="56"/>
  <c r="AW19" i="56"/>
  <c r="AU19" i="56"/>
  <c r="AT19" i="56"/>
  <c r="AS19" i="56"/>
  <c r="AR19" i="56"/>
  <c r="AP19" i="56"/>
  <c r="AO19" i="56"/>
  <c r="AN19" i="56"/>
  <c r="AM19" i="56"/>
  <c r="AL19" i="56"/>
  <c r="AI19" i="56"/>
  <c r="AH19" i="56"/>
  <c r="AG19" i="56"/>
  <c r="AF19" i="56"/>
  <c r="AC19" i="56"/>
  <c r="AB19" i="56"/>
  <c r="AA19" i="56"/>
  <c r="Z19" i="56"/>
  <c r="Y19" i="56"/>
  <c r="X19" i="56"/>
  <c r="W19" i="56"/>
  <c r="V19" i="56"/>
  <c r="U19" i="56"/>
  <c r="T19" i="56"/>
  <c r="Q19" i="56"/>
  <c r="P19" i="56"/>
  <c r="O19" i="56"/>
  <c r="N19" i="56"/>
  <c r="K19" i="56"/>
  <c r="J19" i="56"/>
  <c r="I19" i="56"/>
  <c r="H19" i="56"/>
  <c r="G19" i="56"/>
  <c r="F19" i="56"/>
  <c r="E19" i="56"/>
  <c r="D19" i="56"/>
  <c r="C19" i="56"/>
  <c r="B19" i="56"/>
  <c r="BD18" i="56"/>
  <c r="BB18" i="56"/>
  <c r="BA18" i="56"/>
  <c r="AX18" i="56"/>
  <c r="AW18" i="56"/>
  <c r="AU18" i="56"/>
  <c r="AT18" i="56"/>
  <c r="AS18" i="56"/>
  <c r="AR18" i="56"/>
  <c r="AQ18" i="56"/>
  <c r="AP18" i="56"/>
  <c r="AO18" i="56"/>
  <c r="AN18" i="56"/>
  <c r="AM18" i="56"/>
  <c r="AL18" i="56"/>
  <c r="AI18" i="56"/>
  <c r="AH18" i="56"/>
  <c r="AG18" i="56"/>
  <c r="AF18" i="56"/>
  <c r="AE18" i="56"/>
  <c r="AC18" i="56"/>
  <c r="AB18" i="56"/>
  <c r="AA18" i="56"/>
  <c r="Z18" i="56"/>
  <c r="Y18" i="56"/>
  <c r="X18" i="56"/>
  <c r="W18" i="56"/>
  <c r="V18" i="56"/>
  <c r="U18" i="56"/>
  <c r="T18" i="56"/>
  <c r="Q18" i="56"/>
  <c r="P18" i="56"/>
  <c r="O18" i="56"/>
  <c r="N18" i="56"/>
  <c r="L18" i="56"/>
  <c r="K18" i="56"/>
  <c r="J18" i="56"/>
  <c r="I18" i="56"/>
  <c r="H18" i="56"/>
  <c r="G18" i="56"/>
  <c r="F18" i="56"/>
  <c r="E18" i="56"/>
  <c r="D18" i="56"/>
  <c r="C18" i="56"/>
  <c r="B18" i="56"/>
  <c r="BD17" i="56"/>
  <c r="BC17" i="56"/>
  <c r="BB17" i="56"/>
  <c r="BA17" i="56"/>
  <c r="AX17" i="56"/>
  <c r="AW17" i="56"/>
  <c r="AU17" i="56"/>
  <c r="AT17" i="56"/>
  <c r="AS17" i="56"/>
  <c r="AR17" i="56"/>
  <c r="AP17" i="56"/>
  <c r="AO17" i="56"/>
  <c r="AN17" i="56"/>
  <c r="AM17" i="56"/>
  <c r="AL17" i="56"/>
  <c r="AI17" i="56"/>
  <c r="AH17" i="56"/>
  <c r="AG17" i="56"/>
  <c r="AF17" i="56"/>
  <c r="AC17" i="56"/>
  <c r="AB17" i="56"/>
  <c r="AA17" i="56"/>
  <c r="Z17" i="56"/>
  <c r="Y17" i="56"/>
  <c r="X17" i="56"/>
  <c r="W17" i="56"/>
  <c r="V17" i="56"/>
  <c r="U17" i="56"/>
  <c r="T17" i="56"/>
  <c r="Q17" i="56"/>
  <c r="P17" i="56"/>
  <c r="O17" i="56"/>
  <c r="N17" i="56"/>
  <c r="K17" i="56"/>
  <c r="J17" i="56"/>
  <c r="I17" i="56"/>
  <c r="H17" i="56"/>
  <c r="G17" i="56"/>
  <c r="F17" i="56"/>
  <c r="E17" i="56"/>
  <c r="D17" i="56"/>
  <c r="C17" i="56"/>
  <c r="B17" i="56"/>
  <c r="BD16" i="56"/>
  <c r="BB16" i="56"/>
  <c r="BA16" i="56"/>
  <c r="AX16" i="56"/>
  <c r="AW16" i="56"/>
  <c r="AU16" i="56"/>
  <c r="AT16" i="56"/>
  <c r="AS16" i="56"/>
  <c r="AR16" i="56"/>
  <c r="AQ16" i="56"/>
  <c r="AP16" i="56"/>
  <c r="AO16" i="56"/>
  <c r="AN16" i="56"/>
  <c r="AM16" i="56"/>
  <c r="AL16" i="56"/>
  <c r="AI16" i="56"/>
  <c r="AH16" i="56"/>
  <c r="AG16" i="56"/>
  <c r="AF16" i="56"/>
  <c r="AE16" i="56"/>
  <c r="AC16" i="56"/>
  <c r="AB16" i="56"/>
  <c r="AA16" i="56"/>
  <c r="Z16" i="56"/>
  <c r="Y16" i="56"/>
  <c r="X16" i="56"/>
  <c r="W16" i="56"/>
  <c r="V16" i="56"/>
  <c r="U16" i="56"/>
  <c r="T16" i="56"/>
  <c r="Q16" i="56"/>
  <c r="P16" i="56"/>
  <c r="O16" i="56"/>
  <c r="N16" i="56"/>
  <c r="L16" i="56"/>
  <c r="K16" i="56"/>
  <c r="J16" i="56"/>
  <c r="I16" i="56"/>
  <c r="H16" i="56"/>
  <c r="G16" i="56"/>
  <c r="F16" i="56"/>
  <c r="E16" i="56"/>
  <c r="D16" i="56"/>
  <c r="C16" i="56"/>
  <c r="B16" i="56"/>
  <c r="BD15" i="56"/>
  <c r="BB15" i="56"/>
  <c r="BA15" i="56"/>
  <c r="AX15" i="56"/>
  <c r="AW15" i="56"/>
  <c r="AU15" i="56"/>
  <c r="AT15" i="56"/>
  <c r="AS15" i="56"/>
  <c r="AR15" i="56"/>
  <c r="AP15" i="56"/>
  <c r="AO15" i="56"/>
  <c r="AN15" i="56"/>
  <c r="AM15" i="56"/>
  <c r="AL15" i="56"/>
  <c r="AI15" i="56"/>
  <c r="AH15" i="56"/>
  <c r="AG15" i="56"/>
  <c r="AF15" i="56"/>
  <c r="AC15" i="56"/>
  <c r="AB15" i="56"/>
  <c r="AA15" i="56"/>
  <c r="Z15" i="56"/>
  <c r="Y15" i="56"/>
  <c r="X15" i="56"/>
  <c r="W15" i="56"/>
  <c r="V15" i="56"/>
  <c r="U15" i="56"/>
  <c r="T15" i="56"/>
  <c r="Q15" i="56"/>
  <c r="P15" i="56"/>
  <c r="O15" i="56"/>
  <c r="N15" i="56"/>
  <c r="K15" i="56"/>
  <c r="J15" i="56"/>
  <c r="I15" i="56"/>
  <c r="H15" i="56"/>
  <c r="G15" i="56"/>
  <c r="F15" i="56"/>
  <c r="E15" i="56"/>
  <c r="D15" i="56"/>
  <c r="C15" i="56"/>
  <c r="B15" i="56"/>
  <c r="BD14" i="56"/>
  <c r="BB14" i="56"/>
  <c r="BA14" i="56"/>
  <c r="AX14" i="56"/>
  <c r="AW14" i="56"/>
  <c r="AU14" i="56"/>
  <c r="AT14" i="56"/>
  <c r="AS14" i="56"/>
  <c r="AR14" i="56"/>
  <c r="AP14" i="56"/>
  <c r="AO14" i="56"/>
  <c r="AN14" i="56"/>
  <c r="AM14" i="56"/>
  <c r="AL14" i="56"/>
  <c r="AI14" i="56"/>
  <c r="AH14" i="56"/>
  <c r="AG14" i="56"/>
  <c r="AF14" i="56"/>
  <c r="AD14" i="56"/>
  <c r="AC14" i="56"/>
  <c r="AB14" i="56"/>
  <c r="AA14" i="56"/>
  <c r="Z14" i="56"/>
  <c r="Y14" i="56"/>
  <c r="X14" i="56"/>
  <c r="W14" i="56"/>
  <c r="V14" i="56"/>
  <c r="U14" i="56"/>
  <c r="T14" i="56"/>
  <c r="Q14" i="56"/>
  <c r="P14" i="56"/>
  <c r="O14" i="56"/>
  <c r="N14" i="56"/>
  <c r="K14" i="56"/>
  <c r="J14" i="56"/>
  <c r="I14" i="56"/>
  <c r="H14" i="56"/>
  <c r="G14" i="56"/>
  <c r="F14" i="56"/>
  <c r="E14" i="56"/>
  <c r="D14" i="56"/>
  <c r="C14" i="56"/>
  <c r="B14" i="56"/>
  <c r="BD13" i="56"/>
  <c r="BB13" i="56"/>
  <c r="BA13" i="56"/>
  <c r="AX13" i="56"/>
  <c r="AW13" i="56"/>
  <c r="AU13" i="56"/>
  <c r="AT13" i="56"/>
  <c r="AS13" i="56"/>
  <c r="AR13" i="56"/>
  <c r="AP13" i="56"/>
  <c r="AO13" i="56"/>
  <c r="AN13" i="56"/>
  <c r="AM13" i="56"/>
  <c r="AL13" i="56"/>
  <c r="AI13" i="56"/>
  <c r="AH13" i="56"/>
  <c r="AG13" i="56"/>
  <c r="AF13" i="56"/>
  <c r="AE13" i="56"/>
  <c r="AC13" i="56"/>
  <c r="AB13" i="56"/>
  <c r="AA13" i="56"/>
  <c r="Z13" i="56"/>
  <c r="Y13" i="56"/>
  <c r="X13" i="56"/>
  <c r="W13" i="56"/>
  <c r="V13" i="56"/>
  <c r="U13" i="56"/>
  <c r="T13" i="56"/>
  <c r="Q13" i="56"/>
  <c r="P13" i="56"/>
  <c r="O13" i="56"/>
  <c r="N13" i="56"/>
  <c r="M13" i="56"/>
  <c r="K13" i="56"/>
  <c r="J13" i="56"/>
  <c r="I13" i="56"/>
  <c r="H13" i="56"/>
  <c r="G13" i="56"/>
  <c r="F13" i="56"/>
  <c r="E13" i="56"/>
  <c r="D13" i="56"/>
  <c r="C13" i="56"/>
  <c r="B13" i="56"/>
  <c r="BD12" i="56"/>
  <c r="BB12" i="56"/>
  <c r="BA12" i="56"/>
  <c r="AX12" i="56"/>
  <c r="AW12" i="56"/>
  <c r="AV12" i="56"/>
  <c r="AU12" i="56"/>
  <c r="AT12" i="56"/>
  <c r="AS12" i="56"/>
  <c r="AR12" i="56"/>
  <c r="AP12" i="56"/>
  <c r="AO12" i="56"/>
  <c r="AN12" i="56"/>
  <c r="AM12" i="56"/>
  <c r="AL12" i="56"/>
  <c r="AI12" i="56"/>
  <c r="AH12" i="56"/>
  <c r="AG12" i="56"/>
  <c r="AF12" i="56"/>
  <c r="AC12" i="56"/>
  <c r="AB12" i="56"/>
  <c r="AA12" i="56"/>
  <c r="Z12" i="56"/>
  <c r="Y12" i="56"/>
  <c r="X12" i="56"/>
  <c r="W12" i="56"/>
  <c r="V12" i="56"/>
  <c r="U12" i="56"/>
  <c r="T12" i="56"/>
  <c r="Q12" i="56"/>
  <c r="P12" i="56"/>
  <c r="O12" i="56"/>
  <c r="N12" i="56"/>
  <c r="M12" i="56"/>
  <c r="K12" i="56"/>
  <c r="J12" i="56"/>
  <c r="I12" i="56"/>
  <c r="H12" i="56"/>
  <c r="G12" i="56"/>
  <c r="F12" i="56"/>
  <c r="E12" i="56"/>
  <c r="D12" i="56"/>
  <c r="C12" i="56"/>
  <c r="B12" i="56"/>
  <c r="BD11" i="56"/>
  <c r="BB11" i="56"/>
  <c r="BA11" i="56"/>
  <c r="AX11" i="56"/>
  <c r="AW11" i="56"/>
  <c r="AU11" i="56"/>
  <c r="AT11" i="56"/>
  <c r="AS11" i="56"/>
  <c r="AR11" i="56"/>
  <c r="AQ11" i="56"/>
  <c r="AP11" i="56"/>
  <c r="AO11" i="56"/>
  <c r="AN11" i="56"/>
  <c r="AM11" i="56"/>
  <c r="AL11" i="56"/>
  <c r="AI11" i="56"/>
  <c r="AH11" i="56"/>
  <c r="AG11" i="56"/>
  <c r="AF11" i="56"/>
  <c r="AC11" i="56"/>
  <c r="AB11" i="56"/>
  <c r="AA11" i="56"/>
  <c r="Z11" i="56"/>
  <c r="Y11" i="56"/>
  <c r="X11" i="56"/>
  <c r="W11" i="56"/>
  <c r="V11" i="56"/>
  <c r="U11" i="56"/>
  <c r="T11" i="56"/>
  <c r="Q11" i="56"/>
  <c r="P11" i="56"/>
  <c r="O11" i="56"/>
  <c r="N11" i="56"/>
  <c r="K11" i="56"/>
  <c r="J11" i="56"/>
  <c r="I11" i="56"/>
  <c r="H11" i="56"/>
  <c r="G11" i="56"/>
  <c r="F11" i="56"/>
  <c r="E11" i="56"/>
  <c r="D11" i="56"/>
  <c r="C11" i="56"/>
  <c r="B11" i="56"/>
  <c r="BD10" i="56"/>
  <c r="BB10" i="56"/>
  <c r="BA10" i="56"/>
  <c r="AX10" i="56"/>
  <c r="AW10" i="56"/>
  <c r="AU10" i="56"/>
  <c r="AT10" i="56"/>
  <c r="AS10" i="56"/>
  <c r="AR10" i="56"/>
  <c r="AP10" i="56"/>
  <c r="AO10" i="56"/>
  <c r="AN10" i="56"/>
  <c r="AM10" i="56"/>
  <c r="AL10" i="56"/>
  <c r="AI10" i="56"/>
  <c r="AH10" i="56"/>
  <c r="AG10" i="56"/>
  <c r="AF10" i="56"/>
  <c r="AD10" i="56"/>
  <c r="AC10" i="56"/>
  <c r="AB10" i="56"/>
  <c r="AA10" i="56"/>
  <c r="Z10" i="56"/>
  <c r="Y10" i="56"/>
  <c r="X10" i="56"/>
  <c r="W10" i="56"/>
  <c r="V10" i="56"/>
  <c r="U10" i="56"/>
  <c r="T10" i="56"/>
  <c r="Q10" i="56"/>
  <c r="P10" i="56"/>
  <c r="O10" i="56"/>
  <c r="N10" i="56"/>
  <c r="L10" i="56"/>
  <c r="K10" i="56"/>
  <c r="J10" i="56"/>
  <c r="I10" i="56"/>
  <c r="H10" i="56"/>
  <c r="G10" i="56"/>
  <c r="F10" i="56"/>
  <c r="E10" i="56"/>
  <c r="D10" i="56"/>
  <c r="C10" i="56"/>
  <c r="B10" i="56"/>
  <c r="BD9" i="56"/>
  <c r="BC9" i="56"/>
  <c r="BB9" i="56"/>
  <c r="BA9" i="56"/>
  <c r="AX9" i="56"/>
  <c r="AW9" i="56"/>
  <c r="AU9" i="56"/>
  <c r="AT9" i="56"/>
  <c r="AS9" i="56"/>
  <c r="AR9" i="56"/>
  <c r="AP9" i="56"/>
  <c r="AO9" i="56"/>
  <c r="AN9" i="56"/>
  <c r="AM9" i="56"/>
  <c r="AL9" i="56"/>
  <c r="AI9" i="56"/>
  <c r="AH9" i="56"/>
  <c r="AG9" i="56"/>
  <c r="AF9" i="56"/>
  <c r="AC9" i="56"/>
  <c r="AB9" i="56"/>
  <c r="AA9" i="56"/>
  <c r="Z9" i="56"/>
  <c r="Y9" i="56"/>
  <c r="X9" i="56"/>
  <c r="W9" i="56"/>
  <c r="V9" i="56"/>
  <c r="U9" i="56"/>
  <c r="T9" i="56"/>
  <c r="Q9" i="56"/>
  <c r="P9" i="56"/>
  <c r="O9" i="56"/>
  <c r="N9" i="56"/>
  <c r="M9" i="56"/>
  <c r="K9" i="56"/>
  <c r="J9" i="56"/>
  <c r="I9" i="56"/>
  <c r="H9" i="56"/>
  <c r="G9" i="56"/>
  <c r="F9" i="56"/>
  <c r="E9" i="56"/>
  <c r="D9" i="56"/>
  <c r="C9" i="56"/>
  <c r="B9" i="56"/>
  <c r="BD8" i="56"/>
  <c r="BB8" i="56"/>
  <c r="BA8" i="56"/>
  <c r="AX8" i="56"/>
  <c r="AW8" i="56"/>
  <c r="AU8" i="56"/>
  <c r="AT8" i="56"/>
  <c r="AS8" i="56"/>
  <c r="AR8" i="56"/>
  <c r="AP8" i="56"/>
  <c r="AO8" i="56"/>
  <c r="AN8" i="56"/>
  <c r="AM8" i="56"/>
  <c r="AL8" i="56"/>
  <c r="AI8" i="56"/>
  <c r="AH8" i="56"/>
  <c r="AG8" i="56"/>
  <c r="AF8" i="56"/>
  <c r="AC8" i="56"/>
  <c r="AB8" i="56"/>
  <c r="AA8" i="56"/>
  <c r="Z8" i="56"/>
  <c r="Y8" i="56"/>
  <c r="X8" i="56"/>
  <c r="W8" i="56"/>
  <c r="V8" i="56"/>
  <c r="U8" i="56"/>
  <c r="T8" i="56"/>
  <c r="Q8" i="56"/>
  <c r="P8" i="56"/>
  <c r="O8" i="56"/>
  <c r="N8" i="56"/>
  <c r="M8" i="56"/>
  <c r="K8" i="56"/>
  <c r="J8" i="56"/>
  <c r="I8" i="56"/>
  <c r="H8" i="56"/>
  <c r="G8" i="56"/>
  <c r="F8" i="56"/>
  <c r="E8" i="56"/>
  <c r="D8" i="56"/>
  <c r="C8" i="56"/>
  <c r="B8" i="56"/>
  <c r="BD7" i="56"/>
  <c r="BB7" i="56"/>
  <c r="BA7" i="56"/>
  <c r="BA29" i="56" s="1"/>
  <c r="AX7" i="56"/>
  <c r="AW7" i="56"/>
  <c r="AV7" i="56"/>
  <c r="AU7" i="56"/>
  <c r="AU29" i="56" s="1"/>
  <c r="AT7" i="56"/>
  <c r="AS7" i="56"/>
  <c r="AR7" i="56"/>
  <c r="AQ7" i="56"/>
  <c r="AP7" i="56"/>
  <c r="AO7" i="56"/>
  <c r="AN7" i="56"/>
  <c r="AM7" i="56"/>
  <c r="AM29" i="56" s="1"/>
  <c r="AL7" i="56"/>
  <c r="AI7" i="56"/>
  <c r="AH7" i="56"/>
  <c r="AG7" i="56"/>
  <c r="AG29" i="56" s="1"/>
  <c r="AF7" i="56"/>
  <c r="AD7" i="56"/>
  <c r="AC7" i="56"/>
  <c r="AC29" i="56" s="1"/>
  <c r="AB7" i="56"/>
  <c r="AA7" i="56"/>
  <c r="Z7" i="56"/>
  <c r="Y7" i="56"/>
  <c r="Y29" i="56" s="1"/>
  <c r="X7" i="56"/>
  <c r="W7" i="56"/>
  <c r="V7" i="56"/>
  <c r="U7" i="56"/>
  <c r="U29" i="56" s="1"/>
  <c r="T7" i="56"/>
  <c r="T29" i="56" s="1"/>
  <c r="Q7" i="56"/>
  <c r="P7" i="56"/>
  <c r="O7" i="56"/>
  <c r="O29" i="56" s="1"/>
  <c r="N7" i="56"/>
  <c r="N29" i="56" s="1"/>
  <c r="L7" i="56"/>
  <c r="K7" i="56"/>
  <c r="K29" i="56" s="1"/>
  <c r="J7" i="56"/>
  <c r="I7" i="56"/>
  <c r="H7" i="56"/>
  <c r="G7" i="56"/>
  <c r="G29" i="56" s="1"/>
  <c r="F7" i="56"/>
  <c r="E7" i="56"/>
  <c r="D7" i="56"/>
  <c r="C7" i="56"/>
  <c r="C29" i="56" s="1"/>
  <c r="B7" i="56"/>
  <c r="AY148" i="55"/>
  <c r="AO148" i="55"/>
  <c r="AL148" i="55"/>
  <c r="AE148" i="55"/>
  <c r="AD148" i="55"/>
  <c r="O148" i="55"/>
  <c r="N148" i="55"/>
  <c r="AY147" i="55"/>
  <c r="AO147" i="55"/>
  <c r="AL147" i="55"/>
  <c r="AE147" i="55"/>
  <c r="AD147" i="55"/>
  <c r="O147" i="55"/>
  <c r="N147" i="55"/>
  <c r="AY146" i="55"/>
  <c r="AO146" i="55"/>
  <c r="AL146" i="55"/>
  <c r="AE146" i="55"/>
  <c r="AD146" i="55"/>
  <c r="O146" i="55"/>
  <c r="N146" i="55"/>
  <c r="AY145" i="55"/>
  <c r="AO145" i="55"/>
  <c r="AL145" i="55"/>
  <c r="AE145" i="55"/>
  <c r="AD145" i="55"/>
  <c r="O145" i="55"/>
  <c r="N145" i="55"/>
  <c r="AY144" i="55"/>
  <c r="AO144" i="55"/>
  <c r="AL144" i="55"/>
  <c r="AE144" i="55"/>
  <c r="AD144" i="55"/>
  <c r="O144" i="55"/>
  <c r="N144" i="55"/>
  <c r="AY143" i="55"/>
  <c r="AO143" i="55"/>
  <c r="AL143" i="55"/>
  <c r="AE143" i="55"/>
  <c r="AD143" i="55"/>
  <c r="O143" i="55"/>
  <c r="N143" i="55"/>
  <c r="AY142" i="55"/>
  <c r="AO142" i="55"/>
  <c r="AL142" i="55"/>
  <c r="AE142" i="55"/>
  <c r="AD142" i="55"/>
  <c r="O142" i="55"/>
  <c r="N142" i="55"/>
  <c r="AY141" i="55"/>
  <c r="AO141" i="55"/>
  <c r="AL141" i="55"/>
  <c r="AE141" i="55"/>
  <c r="AD141" i="55"/>
  <c r="O141" i="55"/>
  <c r="N141" i="55"/>
  <c r="AY140" i="55"/>
  <c r="AO140" i="55"/>
  <c r="AL140" i="55"/>
  <c r="AE140" i="55"/>
  <c r="AD140" i="55"/>
  <c r="O140" i="55"/>
  <c r="N140" i="55"/>
  <c r="AY139" i="55"/>
  <c r="AO139" i="55"/>
  <c r="AL139" i="55"/>
  <c r="AE139" i="55"/>
  <c r="AD139" i="55"/>
  <c r="O139" i="55"/>
  <c r="N139" i="55"/>
  <c r="AY138" i="55"/>
  <c r="AO138" i="55"/>
  <c r="AL138" i="55"/>
  <c r="AE138" i="55"/>
  <c r="AD138" i="55"/>
  <c r="O138" i="55"/>
  <c r="N138" i="55"/>
  <c r="AY137" i="55"/>
  <c r="AO137" i="55"/>
  <c r="AL137" i="55"/>
  <c r="AE137" i="55"/>
  <c r="AD137" i="55"/>
  <c r="O137" i="55"/>
  <c r="N137" i="55"/>
  <c r="AY136" i="55"/>
  <c r="AO136" i="55"/>
  <c r="AL136" i="55"/>
  <c r="AE136" i="55"/>
  <c r="AD136" i="55"/>
  <c r="O136" i="55"/>
  <c r="N136" i="55"/>
  <c r="AY135" i="55"/>
  <c r="AO135" i="55"/>
  <c r="AL135" i="55"/>
  <c r="AE135" i="55"/>
  <c r="AD135" i="55"/>
  <c r="O135" i="55"/>
  <c r="N135" i="55"/>
  <c r="AY134" i="55"/>
  <c r="AO134" i="55"/>
  <c r="AL134" i="55"/>
  <c r="AE134" i="55"/>
  <c r="AD134" i="55"/>
  <c r="O134" i="55"/>
  <c r="N134" i="55"/>
  <c r="AY133" i="55"/>
  <c r="AO133" i="55"/>
  <c r="AL133" i="55"/>
  <c r="AE133" i="55"/>
  <c r="AD133" i="55"/>
  <c r="O133" i="55"/>
  <c r="N133" i="55"/>
  <c r="AY132" i="55"/>
  <c r="AO132" i="55"/>
  <c r="AL132" i="55"/>
  <c r="AL26" i="55" s="1"/>
  <c r="AE132" i="55"/>
  <c r="AD132" i="55"/>
  <c r="O132" i="55"/>
  <c r="N132" i="55"/>
  <c r="AY131" i="55"/>
  <c r="AO131" i="55"/>
  <c r="AL131" i="55"/>
  <c r="AE131" i="55"/>
  <c r="AD131" i="55"/>
  <c r="O131" i="55"/>
  <c r="N131" i="55"/>
  <c r="AY130" i="55"/>
  <c r="AO130" i="55"/>
  <c r="AL130" i="55"/>
  <c r="AE130" i="55"/>
  <c r="AD130" i="55"/>
  <c r="O130" i="55"/>
  <c r="N130" i="55"/>
  <c r="AY129" i="55"/>
  <c r="AO129" i="55"/>
  <c r="AL129" i="55"/>
  <c r="AE129" i="55"/>
  <c r="AD129" i="55"/>
  <c r="O129" i="55"/>
  <c r="N129" i="55"/>
  <c r="AY128" i="55"/>
  <c r="AO128" i="55"/>
  <c r="AL128" i="55"/>
  <c r="AE128" i="55"/>
  <c r="AD128" i="55"/>
  <c r="O128" i="55"/>
  <c r="N128" i="55"/>
  <c r="AY127" i="55"/>
  <c r="AO127" i="55"/>
  <c r="AL127" i="55"/>
  <c r="AE127" i="55"/>
  <c r="AD127" i="55"/>
  <c r="O127" i="55"/>
  <c r="N127" i="55"/>
  <c r="AY126" i="55"/>
  <c r="AO126" i="55"/>
  <c r="AL126" i="55"/>
  <c r="AE126" i="55"/>
  <c r="AD126" i="55"/>
  <c r="O126" i="55"/>
  <c r="N126" i="55"/>
  <c r="AY125" i="55"/>
  <c r="AO125" i="55"/>
  <c r="AO25" i="55" s="1"/>
  <c r="AL125" i="55"/>
  <c r="AE125" i="55"/>
  <c r="AD125" i="55"/>
  <c r="O125" i="55"/>
  <c r="N125" i="55"/>
  <c r="AY124" i="55"/>
  <c r="AO124" i="55"/>
  <c r="AL124" i="55"/>
  <c r="AE124" i="55"/>
  <c r="AD124" i="55"/>
  <c r="O124" i="55"/>
  <c r="N124" i="55"/>
  <c r="AY123" i="55"/>
  <c r="AO123" i="55"/>
  <c r="AL123" i="55"/>
  <c r="AE123" i="55"/>
  <c r="AD123" i="55"/>
  <c r="O123" i="55"/>
  <c r="N123" i="55"/>
  <c r="AY122" i="55"/>
  <c r="AO122" i="55"/>
  <c r="AL122" i="55"/>
  <c r="AE122" i="55"/>
  <c r="AD122" i="55"/>
  <c r="O122" i="55"/>
  <c r="N122" i="55"/>
  <c r="AY121" i="55"/>
  <c r="AO121" i="55"/>
  <c r="AL121" i="55"/>
  <c r="AE121" i="55"/>
  <c r="AD121" i="55"/>
  <c r="O121" i="55"/>
  <c r="N121" i="55"/>
  <c r="AY120" i="55"/>
  <c r="AO120" i="55"/>
  <c r="AL120" i="55"/>
  <c r="AL24" i="55" s="1"/>
  <c r="AE120" i="55"/>
  <c r="AD120" i="55"/>
  <c r="O120" i="55"/>
  <c r="N120" i="55"/>
  <c r="AY119" i="55"/>
  <c r="AO119" i="55"/>
  <c r="AL119" i="55"/>
  <c r="AE119" i="55"/>
  <c r="AD119" i="55"/>
  <c r="O119" i="55"/>
  <c r="N119" i="55"/>
  <c r="AY118" i="55"/>
  <c r="AO118" i="55"/>
  <c r="AL118" i="55"/>
  <c r="AE118" i="55"/>
  <c r="AD118" i="55"/>
  <c r="O118" i="55"/>
  <c r="N118" i="55"/>
  <c r="AY117" i="55"/>
  <c r="AO117" i="55"/>
  <c r="AL117" i="55"/>
  <c r="AE117" i="55"/>
  <c r="AD117" i="55"/>
  <c r="O117" i="55"/>
  <c r="N117" i="55"/>
  <c r="AY116" i="55"/>
  <c r="AO116" i="55"/>
  <c r="AL116" i="55"/>
  <c r="AE116" i="55"/>
  <c r="AD116" i="55"/>
  <c r="O116" i="55"/>
  <c r="N116" i="55"/>
  <c r="AY115" i="55"/>
  <c r="AO115" i="55"/>
  <c r="AL115" i="55"/>
  <c r="AE115" i="55"/>
  <c r="AD115" i="55"/>
  <c r="O115" i="55"/>
  <c r="N115" i="55"/>
  <c r="AY114" i="55"/>
  <c r="AO114" i="55"/>
  <c r="AL114" i="55"/>
  <c r="AE114" i="55"/>
  <c r="AD114" i="55"/>
  <c r="O114" i="55"/>
  <c r="N114" i="55"/>
  <c r="AY113" i="55"/>
  <c r="AO113" i="55"/>
  <c r="AL113" i="55"/>
  <c r="AE113" i="55"/>
  <c r="AD113" i="55"/>
  <c r="O113" i="55"/>
  <c r="N113" i="55"/>
  <c r="AY112" i="55"/>
  <c r="AO112" i="55"/>
  <c r="AL112" i="55"/>
  <c r="AL22" i="55" s="1"/>
  <c r="AE112" i="55"/>
  <c r="AD112" i="55"/>
  <c r="O112" i="55"/>
  <c r="N112" i="55"/>
  <c r="AY111" i="55"/>
  <c r="AO111" i="55"/>
  <c r="AL111" i="55"/>
  <c r="AE111" i="55"/>
  <c r="AD111" i="55"/>
  <c r="O111" i="55"/>
  <c r="N111" i="55"/>
  <c r="AY110" i="55"/>
  <c r="AO110" i="55"/>
  <c r="AL110" i="55"/>
  <c r="AE110" i="55"/>
  <c r="AD110" i="55"/>
  <c r="O110" i="55"/>
  <c r="N110" i="55"/>
  <c r="AY109" i="55"/>
  <c r="AO109" i="55"/>
  <c r="AO21" i="55" s="1"/>
  <c r="AL109" i="55"/>
  <c r="AE109" i="55"/>
  <c r="AD109" i="55"/>
  <c r="O109" i="55"/>
  <c r="N109" i="55"/>
  <c r="AY108" i="55"/>
  <c r="AO108" i="55"/>
  <c r="AL108" i="55"/>
  <c r="AE108" i="55"/>
  <c r="AD108" i="55"/>
  <c r="O108" i="55"/>
  <c r="N108" i="55"/>
  <c r="AY107" i="55"/>
  <c r="AO107" i="55"/>
  <c r="AL107" i="55"/>
  <c r="AE107" i="55"/>
  <c r="AD107" i="55"/>
  <c r="O107" i="55"/>
  <c r="N107" i="55"/>
  <c r="AY106" i="55"/>
  <c r="AO106" i="55"/>
  <c r="AL106" i="55"/>
  <c r="AE106" i="55"/>
  <c r="AD106" i="55"/>
  <c r="O106" i="55"/>
  <c r="N106" i="55"/>
  <c r="AY105" i="55"/>
  <c r="AO105" i="55"/>
  <c r="AL105" i="55"/>
  <c r="AE105" i="55"/>
  <c r="AD105" i="55"/>
  <c r="O105" i="55"/>
  <c r="N105" i="55"/>
  <c r="AY104" i="55"/>
  <c r="AO104" i="55"/>
  <c r="AL104" i="55"/>
  <c r="AE104" i="55"/>
  <c r="AD104" i="55"/>
  <c r="O104" i="55"/>
  <c r="N104" i="55"/>
  <c r="AY103" i="55"/>
  <c r="AO103" i="55"/>
  <c r="AL103" i="55"/>
  <c r="AE103" i="55"/>
  <c r="AD103" i="55"/>
  <c r="O103" i="55"/>
  <c r="N103" i="55"/>
  <c r="AY102" i="55"/>
  <c r="AO102" i="55"/>
  <c r="AL102" i="55"/>
  <c r="AE102" i="55"/>
  <c r="AD102" i="55"/>
  <c r="O102" i="55"/>
  <c r="N102" i="55"/>
  <c r="AY101" i="55"/>
  <c r="AO101" i="55"/>
  <c r="AL101" i="55"/>
  <c r="AE101" i="55"/>
  <c r="AD101" i="55"/>
  <c r="O101" i="55"/>
  <c r="N101" i="55"/>
  <c r="AY100" i="55"/>
  <c r="AO100" i="55"/>
  <c r="AL100" i="55"/>
  <c r="AE100" i="55"/>
  <c r="AD100" i="55"/>
  <c r="O100" i="55"/>
  <c r="N100" i="55"/>
  <c r="AY99" i="55"/>
  <c r="AO99" i="55"/>
  <c r="AL99" i="55"/>
  <c r="AE99" i="55"/>
  <c r="AD99" i="55"/>
  <c r="O99" i="55"/>
  <c r="N99" i="55"/>
  <c r="AY98" i="55"/>
  <c r="AO98" i="55"/>
  <c r="AL98" i="55"/>
  <c r="AE98" i="55"/>
  <c r="AD98" i="55"/>
  <c r="O98" i="55"/>
  <c r="N98" i="55"/>
  <c r="AY97" i="55"/>
  <c r="AO97" i="55"/>
  <c r="AO19" i="55" s="1"/>
  <c r="AL97" i="55"/>
  <c r="AE97" i="55"/>
  <c r="AD97" i="55"/>
  <c r="O97" i="55"/>
  <c r="N97" i="55"/>
  <c r="AY96" i="55"/>
  <c r="AO96" i="55"/>
  <c r="AL96" i="55"/>
  <c r="AE96" i="55"/>
  <c r="AD96" i="55"/>
  <c r="O96" i="55"/>
  <c r="N96" i="55"/>
  <c r="AY95" i="55"/>
  <c r="AO95" i="55"/>
  <c r="AL95" i="55"/>
  <c r="AE95" i="55"/>
  <c r="AD95" i="55"/>
  <c r="O95" i="55"/>
  <c r="N95" i="55"/>
  <c r="AY94" i="55"/>
  <c r="AO94" i="55"/>
  <c r="AL94" i="55"/>
  <c r="AE94" i="55"/>
  <c r="AD94" i="55"/>
  <c r="O94" i="55"/>
  <c r="N94" i="55"/>
  <c r="AY93" i="55"/>
  <c r="AO93" i="55"/>
  <c r="AL93" i="55"/>
  <c r="AE93" i="55"/>
  <c r="AD93" i="55"/>
  <c r="O93" i="55"/>
  <c r="N93" i="55"/>
  <c r="AY92" i="55"/>
  <c r="AO92" i="55"/>
  <c r="AL92" i="55"/>
  <c r="AE92" i="55"/>
  <c r="AD92" i="55"/>
  <c r="O92" i="55"/>
  <c r="N92" i="55"/>
  <c r="AY91" i="55"/>
  <c r="AO91" i="55"/>
  <c r="AL91" i="55"/>
  <c r="AE91" i="55"/>
  <c r="AD91" i="55"/>
  <c r="O91" i="55"/>
  <c r="N91" i="55"/>
  <c r="AY90" i="55"/>
  <c r="AY17" i="55" s="1"/>
  <c r="AO90" i="55"/>
  <c r="AL90" i="55"/>
  <c r="AE90" i="55"/>
  <c r="AD90" i="55"/>
  <c r="O90" i="55"/>
  <c r="N90" i="55"/>
  <c r="AY89" i="55"/>
  <c r="AO89" i="55"/>
  <c r="AO17" i="55" s="1"/>
  <c r="AL89" i="55"/>
  <c r="AE89" i="55"/>
  <c r="AD89" i="55"/>
  <c r="O89" i="55"/>
  <c r="N89" i="55"/>
  <c r="AY88" i="55"/>
  <c r="AO88" i="55"/>
  <c r="AL88" i="55"/>
  <c r="AE88" i="55"/>
  <c r="AD88" i="55"/>
  <c r="O88" i="55"/>
  <c r="N88" i="55"/>
  <c r="AY87" i="55"/>
  <c r="AO87" i="55"/>
  <c r="AL87" i="55"/>
  <c r="AE87" i="55"/>
  <c r="AD87" i="55"/>
  <c r="O87" i="55"/>
  <c r="N87" i="55"/>
  <c r="AY86" i="55"/>
  <c r="AO86" i="55"/>
  <c r="AL86" i="55"/>
  <c r="AE86" i="55"/>
  <c r="AD86" i="55"/>
  <c r="O86" i="55"/>
  <c r="N86" i="55"/>
  <c r="AY85" i="55"/>
  <c r="AO85" i="55"/>
  <c r="AL85" i="55"/>
  <c r="AE85" i="55"/>
  <c r="AD85" i="55"/>
  <c r="O85" i="55"/>
  <c r="N85" i="55"/>
  <c r="AY84" i="55"/>
  <c r="AO84" i="55"/>
  <c r="AL84" i="55"/>
  <c r="AE84" i="55"/>
  <c r="AD84" i="55"/>
  <c r="O84" i="55"/>
  <c r="N84" i="55"/>
  <c r="AY83" i="55"/>
  <c r="AO83" i="55"/>
  <c r="AL83" i="55"/>
  <c r="AE83" i="55"/>
  <c r="AD83" i="55"/>
  <c r="O83" i="55"/>
  <c r="N83" i="55"/>
  <c r="AY82" i="55"/>
  <c r="AO82" i="55"/>
  <c r="AL82" i="55"/>
  <c r="AE82" i="55"/>
  <c r="AD82" i="55"/>
  <c r="O82" i="55"/>
  <c r="N82" i="55"/>
  <c r="AY81" i="55"/>
  <c r="AO81" i="55"/>
  <c r="AL81" i="55"/>
  <c r="AE81" i="55"/>
  <c r="AD81" i="55"/>
  <c r="O81" i="55"/>
  <c r="N81" i="55"/>
  <c r="AY80" i="55"/>
  <c r="AO80" i="55"/>
  <c r="AL80" i="55"/>
  <c r="AE80" i="55"/>
  <c r="AD80" i="55"/>
  <c r="O80" i="55"/>
  <c r="N80" i="55"/>
  <c r="AY79" i="55"/>
  <c r="AO79" i="55"/>
  <c r="AL79" i="55"/>
  <c r="AE79" i="55"/>
  <c r="AD79" i="55"/>
  <c r="O79" i="55"/>
  <c r="N79" i="55"/>
  <c r="AY78" i="55"/>
  <c r="AO78" i="55"/>
  <c r="AL78" i="55"/>
  <c r="AE78" i="55"/>
  <c r="AD78" i="55"/>
  <c r="O78" i="55"/>
  <c r="N78" i="55"/>
  <c r="AY77" i="55"/>
  <c r="AO77" i="55"/>
  <c r="AL77" i="55"/>
  <c r="AE77" i="55"/>
  <c r="AD77" i="55"/>
  <c r="O77" i="55"/>
  <c r="N77" i="55"/>
  <c r="AY76" i="55"/>
  <c r="AO76" i="55"/>
  <c r="AL76" i="55"/>
  <c r="AL14" i="55" s="1"/>
  <c r="AE76" i="55"/>
  <c r="AD76" i="55"/>
  <c r="O76" i="55"/>
  <c r="N76" i="55"/>
  <c r="AY75" i="55"/>
  <c r="AO75" i="55"/>
  <c r="AL75" i="55"/>
  <c r="AE75" i="55"/>
  <c r="AD75" i="55"/>
  <c r="O75" i="55"/>
  <c r="N75" i="55"/>
  <c r="AY74" i="55"/>
  <c r="AO74" i="55"/>
  <c r="AL74" i="55"/>
  <c r="AE74" i="55"/>
  <c r="AD74" i="55"/>
  <c r="O74" i="55"/>
  <c r="N74" i="55"/>
  <c r="AY73" i="55"/>
  <c r="AO73" i="55"/>
  <c r="AL73" i="55"/>
  <c r="AE73" i="55"/>
  <c r="AD73" i="55"/>
  <c r="O73" i="55"/>
  <c r="N73" i="55"/>
  <c r="AY72" i="55"/>
  <c r="AO72" i="55"/>
  <c r="AL72" i="55"/>
  <c r="AE72" i="55"/>
  <c r="AD72" i="55"/>
  <c r="O72" i="55"/>
  <c r="N72" i="55"/>
  <c r="AY71" i="55"/>
  <c r="AO71" i="55"/>
  <c r="AL71" i="55"/>
  <c r="AE71" i="55"/>
  <c r="AD71" i="55"/>
  <c r="O71" i="55"/>
  <c r="N71" i="55"/>
  <c r="AY70" i="55"/>
  <c r="AO70" i="55"/>
  <c r="AL70" i="55"/>
  <c r="AE70" i="55"/>
  <c r="AD70" i="55"/>
  <c r="O70" i="55"/>
  <c r="N70" i="55"/>
  <c r="AY69" i="55"/>
  <c r="AO69" i="55"/>
  <c r="AL69" i="55"/>
  <c r="AE69" i="55"/>
  <c r="AD69" i="55"/>
  <c r="O69" i="55"/>
  <c r="N69" i="55"/>
  <c r="AY68" i="55"/>
  <c r="AO68" i="55"/>
  <c r="AL68" i="55"/>
  <c r="AE68" i="55"/>
  <c r="AD68" i="55"/>
  <c r="O68" i="55"/>
  <c r="N68" i="55"/>
  <c r="AY67" i="55"/>
  <c r="AO67" i="55"/>
  <c r="AL67" i="55"/>
  <c r="AE67" i="55"/>
  <c r="AD67" i="55"/>
  <c r="O67" i="55"/>
  <c r="N67" i="55"/>
  <c r="AY66" i="55"/>
  <c r="AY13" i="55" s="1"/>
  <c r="AO66" i="55"/>
  <c r="AL66" i="55"/>
  <c r="AE66" i="55"/>
  <c r="AD66" i="55"/>
  <c r="O66" i="55"/>
  <c r="N66" i="55"/>
  <c r="AY65" i="55"/>
  <c r="AO65" i="55"/>
  <c r="AO13" i="55" s="1"/>
  <c r="AL65" i="55"/>
  <c r="AE65" i="55"/>
  <c r="AD65" i="55"/>
  <c r="O65" i="55"/>
  <c r="N65" i="55"/>
  <c r="AY64" i="55"/>
  <c r="AO64" i="55"/>
  <c r="AL64" i="55"/>
  <c r="AE64" i="55"/>
  <c r="AD64" i="55"/>
  <c r="O64" i="55"/>
  <c r="N64" i="55"/>
  <c r="AY63" i="55"/>
  <c r="AO63" i="55"/>
  <c r="AL63" i="55"/>
  <c r="AE63" i="55"/>
  <c r="AD63" i="55"/>
  <c r="O63" i="55"/>
  <c r="N63" i="55"/>
  <c r="AY62" i="55"/>
  <c r="AO62" i="55"/>
  <c r="AL62" i="55"/>
  <c r="AE62" i="55"/>
  <c r="AD62" i="55"/>
  <c r="O62" i="55"/>
  <c r="N62" i="55"/>
  <c r="AY61" i="55"/>
  <c r="AO61" i="55"/>
  <c r="AL61" i="55"/>
  <c r="AE61" i="55"/>
  <c r="AD61" i="55"/>
  <c r="O61" i="55"/>
  <c r="AY60" i="55"/>
  <c r="AO60" i="55"/>
  <c r="AL60" i="55"/>
  <c r="AE60" i="55"/>
  <c r="AE11" i="55" s="1"/>
  <c r="AD60" i="55"/>
  <c r="O60" i="55"/>
  <c r="N60" i="55"/>
  <c r="AY59" i="55"/>
  <c r="AO59" i="55"/>
  <c r="AL59" i="55"/>
  <c r="AE59" i="55"/>
  <c r="AD59" i="55"/>
  <c r="O59" i="55"/>
  <c r="N59" i="55"/>
  <c r="AY58" i="55"/>
  <c r="AO58" i="55"/>
  <c r="AO11" i="55" s="1"/>
  <c r="AL58" i="55"/>
  <c r="AE58" i="55"/>
  <c r="AD58" i="55"/>
  <c r="O58" i="55"/>
  <c r="N58" i="55"/>
  <c r="AY57" i="55"/>
  <c r="AO57" i="55"/>
  <c r="AL57" i="55"/>
  <c r="AE57" i="55"/>
  <c r="AD57" i="55"/>
  <c r="O57" i="55"/>
  <c r="N57" i="55"/>
  <c r="AY56" i="55"/>
  <c r="AO56" i="55"/>
  <c r="AL56" i="55"/>
  <c r="AE56" i="55"/>
  <c r="AD56" i="55"/>
  <c r="O56" i="55"/>
  <c r="N56" i="55"/>
  <c r="AY55" i="55"/>
  <c r="AO55" i="55"/>
  <c r="AL55" i="55"/>
  <c r="AE55" i="55"/>
  <c r="AD55" i="55"/>
  <c r="O55" i="55"/>
  <c r="N55" i="55"/>
  <c r="AY54" i="55"/>
  <c r="AO54" i="55"/>
  <c r="AL54" i="55"/>
  <c r="AE54" i="55"/>
  <c r="AD54" i="55"/>
  <c r="O54" i="55"/>
  <c r="N54" i="55"/>
  <c r="AY53" i="55"/>
  <c r="AO53" i="55"/>
  <c r="AL53" i="55"/>
  <c r="AL10" i="55" s="1"/>
  <c r="AE53" i="55"/>
  <c r="AD53" i="55"/>
  <c r="O53" i="55"/>
  <c r="N53" i="55"/>
  <c r="AY52" i="55"/>
  <c r="AO52" i="55"/>
  <c r="AL52" i="55"/>
  <c r="AE52" i="55"/>
  <c r="AD52" i="55"/>
  <c r="O52" i="55"/>
  <c r="N52" i="55"/>
  <c r="AY51" i="55"/>
  <c r="AO51" i="55"/>
  <c r="AL51" i="55"/>
  <c r="AE51" i="55"/>
  <c r="AD51" i="55"/>
  <c r="O51" i="55"/>
  <c r="N51" i="55"/>
  <c r="AY50" i="55"/>
  <c r="AO50" i="55"/>
  <c r="AL50" i="55"/>
  <c r="AE50" i="55"/>
  <c r="AD50" i="55"/>
  <c r="O50" i="55"/>
  <c r="N50" i="55"/>
  <c r="AY49" i="55"/>
  <c r="AO49" i="55"/>
  <c r="AL49" i="55"/>
  <c r="AE49" i="55"/>
  <c r="AD49" i="55"/>
  <c r="O49" i="55"/>
  <c r="N49" i="55"/>
  <c r="AY48" i="55"/>
  <c r="AO48" i="55"/>
  <c r="AL48" i="55"/>
  <c r="AE48" i="55"/>
  <c r="AD48" i="55"/>
  <c r="O48" i="55"/>
  <c r="N48" i="55"/>
  <c r="AY47" i="55"/>
  <c r="AO47" i="55"/>
  <c r="AL47" i="55"/>
  <c r="AE47" i="55"/>
  <c r="AD47" i="55"/>
  <c r="O47" i="55"/>
  <c r="N47" i="55"/>
  <c r="AY46" i="55"/>
  <c r="AO46" i="55"/>
  <c r="AL46" i="55"/>
  <c r="AE46" i="55"/>
  <c r="AD46" i="55"/>
  <c r="O46" i="55"/>
  <c r="N46" i="55"/>
  <c r="AY45" i="55"/>
  <c r="AO45" i="55"/>
  <c r="AL45" i="55"/>
  <c r="AE45" i="55"/>
  <c r="AD45" i="55"/>
  <c r="O45" i="55"/>
  <c r="N45" i="55"/>
  <c r="AY44" i="55"/>
  <c r="AO44" i="55"/>
  <c r="AL44" i="55"/>
  <c r="AE44" i="55"/>
  <c r="AD44" i="55"/>
  <c r="O44" i="55"/>
  <c r="N44" i="55"/>
  <c r="AY43" i="55"/>
  <c r="AO43" i="55"/>
  <c r="AL43" i="55"/>
  <c r="AE43" i="55"/>
  <c r="AD43" i="55"/>
  <c r="O43" i="55"/>
  <c r="N43" i="55"/>
  <c r="AY42" i="55"/>
  <c r="AO42" i="55"/>
  <c r="AL42" i="55"/>
  <c r="AE42" i="55"/>
  <c r="AD42" i="55"/>
  <c r="O42" i="55"/>
  <c r="N42" i="55"/>
  <c r="AY41" i="55"/>
  <c r="AO41" i="55"/>
  <c r="AL41" i="55"/>
  <c r="AE41" i="55"/>
  <c r="AD41" i="55"/>
  <c r="O41" i="55"/>
  <c r="N41" i="55"/>
  <c r="AY40" i="55"/>
  <c r="AO40" i="55"/>
  <c r="AL40" i="55"/>
  <c r="AE40" i="55"/>
  <c r="AD40" i="55"/>
  <c r="O40" i="55"/>
  <c r="N40" i="55"/>
  <c r="AY39" i="55"/>
  <c r="AO39" i="55"/>
  <c r="AL39" i="55"/>
  <c r="AE39" i="55"/>
  <c r="AD39" i="55"/>
  <c r="O39" i="55"/>
  <c r="N39" i="55"/>
  <c r="AY38" i="55"/>
  <c r="AO38" i="55"/>
  <c r="AL38" i="55"/>
  <c r="AE38" i="55"/>
  <c r="AD38" i="55"/>
  <c r="O38" i="55"/>
  <c r="N38" i="55"/>
  <c r="AY37" i="55"/>
  <c r="AO37" i="55"/>
  <c r="AL37" i="55"/>
  <c r="AE37" i="55"/>
  <c r="AD37" i="55"/>
  <c r="O37" i="55"/>
  <c r="N37" i="55"/>
  <c r="AY36" i="55"/>
  <c r="AO36" i="55"/>
  <c r="AL36" i="55"/>
  <c r="AE36" i="55"/>
  <c r="AD36" i="55"/>
  <c r="O36" i="55"/>
  <c r="N36" i="55"/>
  <c r="AY35" i="55"/>
  <c r="AY7" i="55" s="1"/>
  <c r="AO35" i="55"/>
  <c r="AL35" i="55"/>
  <c r="AE35" i="55"/>
  <c r="AD35" i="55"/>
  <c r="O35" i="55"/>
  <c r="N35" i="55"/>
  <c r="AZ28" i="55"/>
  <c r="AX28" i="55"/>
  <c r="AW28" i="55"/>
  <c r="AV28" i="55"/>
  <c r="AU28" i="55"/>
  <c r="AT28" i="55"/>
  <c r="AS28" i="55"/>
  <c r="AP28" i="55"/>
  <c r="AN28" i="55"/>
  <c r="AM28" i="55"/>
  <c r="AK28" i="55"/>
  <c r="AJ28" i="55"/>
  <c r="AI28" i="55"/>
  <c r="AH28" i="55"/>
  <c r="AC28" i="55"/>
  <c r="AA28" i="55"/>
  <c r="Z28" i="55"/>
  <c r="X28" i="55"/>
  <c r="W28" i="55"/>
  <c r="U28" i="55"/>
  <c r="T28" i="55"/>
  <c r="R28" i="55"/>
  <c r="M28" i="55"/>
  <c r="K28" i="55"/>
  <c r="J28" i="55"/>
  <c r="H28" i="55"/>
  <c r="I28" i="55" s="1"/>
  <c r="G28" i="55"/>
  <c r="E28" i="55"/>
  <c r="D28" i="55"/>
  <c r="C28" i="55" s="1"/>
  <c r="B28" i="55"/>
  <c r="AZ27" i="55"/>
  <c r="AX27" i="55"/>
  <c r="AW27" i="55"/>
  <c r="AV27" i="55"/>
  <c r="AU27" i="55"/>
  <c r="AT27" i="55"/>
  <c r="AS27" i="55"/>
  <c r="AP27" i="55"/>
  <c r="AN27" i="55"/>
  <c r="AM27" i="55"/>
  <c r="AK27" i="55"/>
  <c r="AJ27" i="55"/>
  <c r="AI27" i="55"/>
  <c r="AH27" i="55"/>
  <c r="AC27" i="55"/>
  <c r="AA27" i="55"/>
  <c r="Z27" i="55"/>
  <c r="X27" i="55"/>
  <c r="W27" i="55"/>
  <c r="U27" i="55"/>
  <c r="T27" i="55"/>
  <c r="R27" i="55"/>
  <c r="M27" i="55"/>
  <c r="K27" i="55"/>
  <c r="L27" i="55" s="1"/>
  <c r="J27" i="55"/>
  <c r="H27" i="55"/>
  <c r="G27" i="55"/>
  <c r="E27" i="55"/>
  <c r="F27" i="55" s="1"/>
  <c r="D27" i="55"/>
  <c r="C27" i="55" s="1"/>
  <c r="B27" i="55"/>
  <c r="AZ26" i="55"/>
  <c r="AX26" i="55"/>
  <c r="AW26" i="55"/>
  <c r="AV26" i="55"/>
  <c r="AU26" i="55"/>
  <c r="AT26" i="55"/>
  <c r="AS26" i="55"/>
  <c r="AP26" i="55"/>
  <c r="AN26" i="55"/>
  <c r="AM26" i="55"/>
  <c r="AK26" i="55"/>
  <c r="AJ26" i="55"/>
  <c r="AI26" i="55"/>
  <c r="AH26" i="55"/>
  <c r="AC26" i="55"/>
  <c r="AA26" i="55"/>
  <c r="Z26" i="55"/>
  <c r="X26" i="55"/>
  <c r="W26" i="55"/>
  <c r="U26" i="55"/>
  <c r="T26" i="55"/>
  <c r="R26" i="55"/>
  <c r="M26" i="55"/>
  <c r="K26" i="55"/>
  <c r="J26" i="55"/>
  <c r="H26" i="55"/>
  <c r="I26" i="55" s="1"/>
  <c r="G26" i="55"/>
  <c r="E26" i="55"/>
  <c r="D26" i="55"/>
  <c r="C26" i="55" s="1"/>
  <c r="B26" i="55"/>
  <c r="AZ25" i="55"/>
  <c r="AX25" i="55"/>
  <c r="AW25" i="55"/>
  <c r="AV25" i="55"/>
  <c r="AU25" i="55"/>
  <c r="AT25" i="55"/>
  <c r="AS25" i="55"/>
  <c r="AP25" i="55"/>
  <c r="AN25" i="55"/>
  <c r="AM25" i="55"/>
  <c r="AK25" i="55"/>
  <c r="AJ25" i="55"/>
  <c r="AI25" i="55"/>
  <c r="AH25" i="55"/>
  <c r="AC25" i="55"/>
  <c r="AA25" i="55"/>
  <c r="Z25" i="55"/>
  <c r="X25" i="55"/>
  <c r="W25" i="55"/>
  <c r="U25" i="55"/>
  <c r="T25" i="55"/>
  <c r="R25" i="55"/>
  <c r="M25" i="55"/>
  <c r="K25" i="55"/>
  <c r="L25" i="55" s="1"/>
  <c r="J25" i="55"/>
  <c r="H25" i="55"/>
  <c r="G25" i="55"/>
  <c r="E25" i="55"/>
  <c r="F25" i="55" s="1"/>
  <c r="D25" i="55"/>
  <c r="C25" i="55" s="1"/>
  <c r="B25" i="55"/>
  <c r="AZ24" i="55"/>
  <c r="AX24" i="55"/>
  <c r="AW24" i="55"/>
  <c r="AV24" i="55"/>
  <c r="AU24" i="55"/>
  <c r="AT24" i="55"/>
  <c r="AS24" i="55"/>
  <c r="AP24" i="55"/>
  <c r="AN24" i="55"/>
  <c r="AM24" i="55"/>
  <c r="AK24" i="55"/>
  <c r="AJ24" i="55"/>
  <c r="AI24" i="55"/>
  <c r="AH24" i="55"/>
  <c r="AC24" i="55"/>
  <c r="AA24" i="55"/>
  <c r="Z24" i="55"/>
  <c r="X24" i="55"/>
  <c r="W24" i="55"/>
  <c r="U24" i="55"/>
  <c r="T24" i="55"/>
  <c r="R24" i="55"/>
  <c r="M24" i="55"/>
  <c r="K24" i="55"/>
  <c r="J24" i="55"/>
  <c r="H24" i="55"/>
  <c r="I24" i="55" s="1"/>
  <c r="G24" i="55"/>
  <c r="E24" i="55"/>
  <c r="D24" i="55"/>
  <c r="C24" i="55" s="1"/>
  <c r="B24" i="55"/>
  <c r="AZ23" i="55"/>
  <c r="AX23" i="55"/>
  <c r="AW23" i="55"/>
  <c r="AV23" i="55"/>
  <c r="AU23" i="55"/>
  <c r="AT23" i="55"/>
  <c r="AS23" i="55"/>
  <c r="AP23" i="55"/>
  <c r="AN23" i="55"/>
  <c r="AM23" i="55"/>
  <c r="AK23" i="55"/>
  <c r="AJ23" i="55"/>
  <c r="AI23" i="55"/>
  <c r="AH23" i="55"/>
  <c r="AC23" i="55"/>
  <c r="AA23" i="55"/>
  <c r="Z23" i="55"/>
  <c r="X23" i="55"/>
  <c r="W23" i="55"/>
  <c r="U23" i="55"/>
  <c r="T23" i="55"/>
  <c r="R23" i="55"/>
  <c r="M23" i="55"/>
  <c r="K23" i="55"/>
  <c r="L23" i="55" s="1"/>
  <c r="J23" i="55"/>
  <c r="H23" i="55"/>
  <c r="G23" i="55"/>
  <c r="E23" i="55"/>
  <c r="F23" i="55" s="1"/>
  <c r="D23" i="55"/>
  <c r="C23" i="55" s="1"/>
  <c r="B23" i="55"/>
  <c r="AZ22" i="55"/>
  <c r="AX22" i="55"/>
  <c r="AW22" i="55"/>
  <c r="AV22" i="55"/>
  <c r="AU22" i="55"/>
  <c r="AT22" i="55"/>
  <c r="AS22" i="55"/>
  <c r="AP22" i="55"/>
  <c r="AN22" i="55"/>
  <c r="AM22" i="55"/>
  <c r="AK22" i="55"/>
  <c r="AJ22" i="55"/>
  <c r="AI22" i="55"/>
  <c r="AH22" i="55"/>
  <c r="AC22" i="55"/>
  <c r="AA22" i="55"/>
  <c r="Z22" i="55"/>
  <c r="X22" i="55"/>
  <c r="W22" i="55"/>
  <c r="U22" i="55"/>
  <c r="T22" i="55"/>
  <c r="R22" i="55"/>
  <c r="M22" i="55"/>
  <c r="K22" i="55"/>
  <c r="J22" i="55"/>
  <c r="H22" i="55"/>
  <c r="I22" i="55" s="1"/>
  <c r="G22" i="55"/>
  <c r="E22" i="55"/>
  <c r="D22" i="55"/>
  <c r="C22" i="55" s="1"/>
  <c r="B22" i="55"/>
  <c r="AZ21" i="55"/>
  <c r="AX21" i="55"/>
  <c r="AW21" i="55"/>
  <c r="AV21" i="55"/>
  <c r="AU21" i="55"/>
  <c r="AT21" i="55"/>
  <c r="AS21" i="55"/>
  <c r="AP21" i="55"/>
  <c r="AN21" i="55"/>
  <c r="AM21" i="55"/>
  <c r="AK21" i="55"/>
  <c r="AJ21" i="55"/>
  <c r="AI21" i="55"/>
  <c r="AH21" i="55"/>
  <c r="AC21" i="55"/>
  <c r="AA21" i="55"/>
  <c r="Z21" i="55"/>
  <c r="X21" i="55"/>
  <c r="W21" i="55"/>
  <c r="U21" i="55"/>
  <c r="T21" i="55"/>
  <c r="R21" i="55"/>
  <c r="M21" i="55"/>
  <c r="K21" i="55"/>
  <c r="L21" i="55" s="1"/>
  <c r="J21" i="55"/>
  <c r="H21" i="55"/>
  <c r="G21" i="55"/>
  <c r="E21" i="55"/>
  <c r="F21" i="55" s="1"/>
  <c r="D21" i="55"/>
  <c r="C21" i="55" s="1"/>
  <c r="B21" i="55"/>
  <c r="AZ20" i="55"/>
  <c r="AX20" i="55"/>
  <c r="AW20" i="55"/>
  <c r="AV20" i="55"/>
  <c r="AU20" i="55"/>
  <c r="AT20" i="55"/>
  <c r="AS20" i="55"/>
  <c r="AP20" i="55"/>
  <c r="AN20" i="55"/>
  <c r="AM20" i="55"/>
  <c r="AK20" i="55"/>
  <c r="AJ20" i="55"/>
  <c r="AI20" i="55"/>
  <c r="AH20" i="55"/>
  <c r="AC20" i="55"/>
  <c r="AA20" i="55"/>
  <c r="Z20" i="55"/>
  <c r="X20" i="55"/>
  <c r="W20" i="55"/>
  <c r="U20" i="55"/>
  <c r="T20" i="55"/>
  <c r="R20" i="55"/>
  <c r="M20" i="55"/>
  <c r="K20" i="55"/>
  <c r="J20" i="55"/>
  <c r="H20" i="55"/>
  <c r="I20" i="55" s="1"/>
  <c r="G20" i="55"/>
  <c r="E20" i="55"/>
  <c r="D20" i="55"/>
  <c r="C20" i="55" s="1"/>
  <c r="B20" i="55"/>
  <c r="AZ19" i="55"/>
  <c r="AX19" i="55"/>
  <c r="AW19" i="55"/>
  <c r="AV19" i="55"/>
  <c r="AU19" i="55"/>
  <c r="AT19" i="55"/>
  <c r="AS19" i="55"/>
  <c r="AP19" i="55"/>
  <c r="AN19" i="55"/>
  <c r="AM19" i="55"/>
  <c r="AK19" i="55"/>
  <c r="AJ19" i="55"/>
  <c r="AI19" i="55"/>
  <c r="AH19" i="55"/>
  <c r="AC19" i="55"/>
  <c r="AA19" i="55"/>
  <c r="Z19" i="55"/>
  <c r="X19" i="55"/>
  <c r="W19" i="55"/>
  <c r="U19" i="55"/>
  <c r="T19" i="55"/>
  <c r="R19" i="55"/>
  <c r="M19" i="55"/>
  <c r="K19" i="55"/>
  <c r="L19" i="55" s="1"/>
  <c r="J19" i="55"/>
  <c r="H19" i="55"/>
  <c r="G19" i="55"/>
  <c r="E19" i="55"/>
  <c r="F19" i="55" s="1"/>
  <c r="D19" i="55"/>
  <c r="C19" i="55" s="1"/>
  <c r="B19" i="55"/>
  <c r="AZ18" i="55"/>
  <c r="AX18" i="55"/>
  <c r="AW18" i="55"/>
  <c r="AV18" i="55"/>
  <c r="AU18" i="55"/>
  <c r="AT18" i="55"/>
  <c r="AS18" i="55"/>
  <c r="AP18" i="55"/>
  <c r="AN18" i="55"/>
  <c r="AM18" i="55"/>
  <c r="AK18" i="55"/>
  <c r="AJ18" i="55"/>
  <c r="AI18" i="55"/>
  <c r="AH18" i="55"/>
  <c r="AC18" i="55"/>
  <c r="AA18" i="55"/>
  <c r="Z18" i="55"/>
  <c r="X18" i="55"/>
  <c r="W18" i="55"/>
  <c r="U18" i="55"/>
  <c r="T18" i="55"/>
  <c r="R18" i="55"/>
  <c r="M18" i="55"/>
  <c r="K18" i="55"/>
  <c r="J18" i="55"/>
  <c r="H18" i="55"/>
  <c r="I18" i="55" s="1"/>
  <c r="G18" i="55"/>
  <c r="E18" i="55"/>
  <c r="D18" i="55"/>
  <c r="C18" i="55" s="1"/>
  <c r="B18" i="55"/>
  <c r="AZ17" i="55"/>
  <c r="AX17" i="55"/>
  <c r="AW17" i="55"/>
  <c r="AV17" i="55"/>
  <c r="AU17" i="55"/>
  <c r="AT17" i="55"/>
  <c r="AS17" i="55"/>
  <c r="AP17" i="55"/>
  <c r="AN17" i="55"/>
  <c r="AM17" i="55"/>
  <c r="AK17" i="55"/>
  <c r="AJ17" i="55"/>
  <c r="AI17" i="55"/>
  <c r="AH17" i="55"/>
  <c r="AC17" i="55"/>
  <c r="AA17" i="55"/>
  <c r="Z17" i="55"/>
  <c r="X17" i="55"/>
  <c r="W17" i="55"/>
  <c r="U17" i="55"/>
  <c r="T17" i="55"/>
  <c r="R17" i="55"/>
  <c r="M17" i="55"/>
  <c r="K17" i="55"/>
  <c r="L17" i="55" s="1"/>
  <c r="J17" i="55"/>
  <c r="H17" i="55"/>
  <c r="G17" i="55"/>
  <c r="E17" i="55"/>
  <c r="F17" i="55" s="1"/>
  <c r="D17" i="55"/>
  <c r="C17" i="55" s="1"/>
  <c r="B17" i="55"/>
  <c r="AZ16" i="55"/>
  <c r="AX16" i="55"/>
  <c r="AW16" i="55"/>
  <c r="AV16" i="55"/>
  <c r="AU16" i="55"/>
  <c r="AT16" i="55"/>
  <c r="AS16" i="55"/>
  <c r="AP16" i="55"/>
  <c r="AN16" i="55"/>
  <c r="AM16" i="55"/>
  <c r="AK16" i="55"/>
  <c r="AJ16" i="55"/>
  <c r="AI16" i="55"/>
  <c r="AH16" i="55"/>
  <c r="AC16" i="55"/>
  <c r="AA16" i="55"/>
  <c r="Z16" i="55"/>
  <c r="X16" i="55"/>
  <c r="W16" i="55"/>
  <c r="U16" i="55"/>
  <c r="T16" i="55"/>
  <c r="R16" i="55"/>
  <c r="M16" i="55"/>
  <c r="K16" i="55"/>
  <c r="J16" i="55"/>
  <c r="H16" i="55"/>
  <c r="I16" i="55" s="1"/>
  <c r="G16" i="55"/>
  <c r="E16" i="55"/>
  <c r="D16" i="55"/>
  <c r="C16" i="55" s="1"/>
  <c r="B16" i="55"/>
  <c r="AZ15" i="55"/>
  <c r="AX15" i="55"/>
  <c r="AW15" i="55"/>
  <c r="AV15" i="55"/>
  <c r="AU15" i="55"/>
  <c r="AT15" i="55"/>
  <c r="AS15" i="55"/>
  <c r="AP15" i="55"/>
  <c r="AN15" i="55"/>
  <c r="AM15" i="55"/>
  <c r="AK15" i="55"/>
  <c r="AJ15" i="55"/>
  <c r="AI15" i="55"/>
  <c r="AH15" i="55"/>
  <c r="AC15" i="55"/>
  <c r="AA15" i="55"/>
  <c r="Z15" i="55"/>
  <c r="X15" i="55"/>
  <c r="W15" i="55"/>
  <c r="U15" i="55"/>
  <c r="T15" i="55"/>
  <c r="R15" i="55"/>
  <c r="M15" i="55"/>
  <c r="K15" i="55"/>
  <c r="L15" i="55" s="1"/>
  <c r="J15" i="55"/>
  <c r="H15" i="55"/>
  <c r="G15" i="55"/>
  <c r="E15" i="55"/>
  <c r="F15" i="55" s="1"/>
  <c r="D15" i="55"/>
  <c r="C15" i="55" s="1"/>
  <c r="B15" i="55"/>
  <c r="AZ14" i="55"/>
  <c r="AX14" i="55"/>
  <c r="AW14" i="55"/>
  <c r="AV14" i="55"/>
  <c r="AU14" i="55"/>
  <c r="AT14" i="55"/>
  <c r="AS14" i="55"/>
  <c r="AP14" i="55"/>
  <c r="AN14" i="55"/>
  <c r="AM14" i="55"/>
  <c r="AK14" i="55"/>
  <c r="AJ14" i="55"/>
  <c r="AI14" i="55"/>
  <c r="AH14" i="55"/>
  <c r="AC14" i="55"/>
  <c r="AA14" i="55"/>
  <c r="Z14" i="55"/>
  <c r="X14" i="55"/>
  <c r="W14" i="55"/>
  <c r="U14" i="55"/>
  <c r="T14" i="55"/>
  <c r="R14" i="55"/>
  <c r="M14" i="55"/>
  <c r="K14" i="55"/>
  <c r="J14" i="55"/>
  <c r="H14" i="55"/>
  <c r="I14" i="55" s="1"/>
  <c r="G14" i="55"/>
  <c r="E14" i="55"/>
  <c r="D14" i="55"/>
  <c r="C14" i="55" s="1"/>
  <c r="B14" i="55"/>
  <c r="AZ13" i="55"/>
  <c r="AX13" i="55"/>
  <c r="AW13" i="55"/>
  <c r="AV13" i="55"/>
  <c r="AU13" i="55"/>
  <c r="AT13" i="55"/>
  <c r="AS13" i="55"/>
  <c r="AP13" i="55"/>
  <c r="AN13" i="55"/>
  <c r="AM13" i="55"/>
  <c r="AK13" i="55"/>
  <c r="AJ13" i="55"/>
  <c r="AI13" i="55"/>
  <c r="AH13" i="55"/>
  <c r="AC13" i="55"/>
  <c r="AA13" i="55"/>
  <c r="Z13" i="55"/>
  <c r="X13" i="55"/>
  <c r="W13" i="55"/>
  <c r="U13" i="55"/>
  <c r="T13" i="55"/>
  <c r="R13" i="55"/>
  <c r="M13" i="55"/>
  <c r="K13" i="55"/>
  <c r="L13" i="55" s="1"/>
  <c r="J13" i="55"/>
  <c r="H13" i="55"/>
  <c r="G13" i="55"/>
  <c r="E13" i="55"/>
  <c r="F13" i="55" s="1"/>
  <c r="D13" i="55"/>
  <c r="C13" i="55" s="1"/>
  <c r="B13" i="55"/>
  <c r="AZ12" i="55"/>
  <c r="AX12" i="55"/>
  <c r="AW12" i="55"/>
  <c r="AV12" i="55"/>
  <c r="AU12" i="55"/>
  <c r="AT12" i="55"/>
  <c r="AS12" i="55"/>
  <c r="AP12" i="55"/>
  <c r="AN12" i="55"/>
  <c r="AM12" i="55"/>
  <c r="AK12" i="55"/>
  <c r="AJ12" i="55"/>
  <c r="AI12" i="55"/>
  <c r="AH12" i="55"/>
  <c r="AC12" i="55"/>
  <c r="AA12" i="55"/>
  <c r="Z12" i="55"/>
  <c r="X12" i="55"/>
  <c r="W12" i="55"/>
  <c r="U12" i="55"/>
  <c r="T12" i="55"/>
  <c r="R12" i="55"/>
  <c r="M12" i="55"/>
  <c r="K12" i="55"/>
  <c r="J12" i="55"/>
  <c r="H12" i="55"/>
  <c r="I12" i="55" s="1"/>
  <c r="G12" i="55"/>
  <c r="E12" i="55"/>
  <c r="D12" i="55"/>
  <c r="C12" i="55" s="1"/>
  <c r="B12" i="55"/>
  <c r="AZ11" i="55"/>
  <c r="AX11" i="55"/>
  <c r="AW11" i="55"/>
  <c r="AV11" i="55"/>
  <c r="AU11" i="55"/>
  <c r="AT11" i="55"/>
  <c r="AS11" i="55"/>
  <c r="AP11" i="55"/>
  <c r="AN11" i="55"/>
  <c r="AM11" i="55"/>
  <c r="AK11" i="55"/>
  <c r="AJ11" i="55"/>
  <c r="AI11" i="55"/>
  <c r="AH11" i="55"/>
  <c r="AC11" i="55"/>
  <c r="AA11" i="55"/>
  <c r="Z11" i="55"/>
  <c r="X11" i="55"/>
  <c r="W11" i="55"/>
  <c r="U11" i="55"/>
  <c r="T11" i="55"/>
  <c r="R11" i="55"/>
  <c r="M11" i="55"/>
  <c r="K11" i="55"/>
  <c r="L11" i="55" s="1"/>
  <c r="J11" i="55"/>
  <c r="H11" i="55"/>
  <c r="G11" i="55"/>
  <c r="E11" i="55"/>
  <c r="F11" i="55" s="1"/>
  <c r="D11" i="55"/>
  <c r="C11" i="55" s="1"/>
  <c r="B11" i="55"/>
  <c r="AZ10" i="55"/>
  <c r="AX10" i="55"/>
  <c r="AW10" i="55"/>
  <c r="AV10" i="55"/>
  <c r="AU10" i="55"/>
  <c r="AT10" i="55"/>
  <c r="AS10" i="55"/>
  <c r="AP10" i="55"/>
  <c r="AN10" i="55"/>
  <c r="AM10" i="55"/>
  <c r="AK10" i="55"/>
  <c r="AJ10" i="55"/>
  <c r="AI10" i="55"/>
  <c r="AH10" i="55"/>
  <c r="AC10" i="55"/>
  <c r="AA10" i="55"/>
  <c r="Z10" i="55"/>
  <c r="X10" i="55"/>
  <c r="W10" i="55"/>
  <c r="U10" i="55"/>
  <c r="T10" i="55"/>
  <c r="R10" i="55"/>
  <c r="N10" i="55"/>
  <c r="M10" i="55"/>
  <c r="K10" i="55"/>
  <c r="J10" i="55"/>
  <c r="H10" i="55"/>
  <c r="I10" i="55" s="1"/>
  <c r="G10" i="55"/>
  <c r="E10" i="55"/>
  <c r="D10" i="55"/>
  <c r="C10" i="55" s="1"/>
  <c r="B10" i="55"/>
  <c r="AZ9" i="55"/>
  <c r="AX9" i="55"/>
  <c r="AW9" i="55"/>
  <c r="AV9" i="55"/>
  <c r="AU9" i="55"/>
  <c r="AT9" i="55"/>
  <c r="AS9" i="55"/>
  <c r="AP9" i="55"/>
  <c r="AN9" i="55"/>
  <c r="AM9" i="55"/>
  <c r="AK9" i="55"/>
  <c r="AJ9" i="55"/>
  <c r="AI9" i="55"/>
  <c r="AH9" i="55"/>
  <c r="AC9" i="55"/>
  <c r="AA9" i="55"/>
  <c r="Z9" i="55"/>
  <c r="X9" i="55"/>
  <c r="W9" i="55"/>
  <c r="U9" i="55"/>
  <c r="T9" i="55"/>
  <c r="R9" i="55"/>
  <c r="M9" i="55"/>
  <c r="K9" i="55"/>
  <c r="L9" i="55" s="1"/>
  <c r="J9" i="55"/>
  <c r="H9" i="55"/>
  <c r="G9" i="55"/>
  <c r="E9" i="55"/>
  <c r="F9" i="55" s="1"/>
  <c r="D9" i="55"/>
  <c r="C9" i="55" s="1"/>
  <c r="B9" i="55"/>
  <c r="AZ8" i="55"/>
  <c r="AX8" i="55"/>
  <c r="AW8" i="55"/>
  <c r="AV8" i="55"/>
  <c r="AU8" i="55"/>
  <c r="AT8" i="55"/>
  <c r="AS8" i="55"/>
  <c r="AP8" i="55"/>
  <c r="AN8" i="55"/>
  <c r="AM8" i="55"/>
  <c r="AK8" i="55"/>
  <c r="AJ8" i="55"/>
  <c r="AI8" i="55"/>
  <c r="AH8" i="55"/>
  <c r="AC8" i="55"/>
  <c r="AA8" i="55"/>
  <c r="Z8" i="55"/>
  <c r="X8" i="55"/>
  <c r="W8" i="55"/>
  <c r="U8" i="55"/>
  <c r="T8" i="55"/>
  <c r="R8" i="55"/>
  <c r="M8" i="55"/>
  <c r="K8" i="55"/>
  <c r="J8" i="55"/>
  <c r="H8" i="55"/>
  <c r="I8" i="55" s="1"/>
  <c r="G8" i="55"/>
  <c r="E8" i="55"/>
  <c r="D8" i="55"/>
  <c r="C8" i="55" s="1"/>
  <c r="B8" i="55"/>
  <c r="AZ7" i="55"/>
  <c r="AX7" i="55"/>
  <c r="AW7" i="55"/>
  <c r="AV7" i="55"/>
  <c r="AU7" i="55"/>
  <c r="AT7" i="55"/>
  <c r="AS7" i="55"/>
  <c r="AP7" i="55"/>
  <c r="AN7" i="55"/>
  <c r="AM7" i="55"/>
  <c r="AK7" i="55"/>
  <c r="AJ7" i="55"/>
  <c r="AI7" i="55"/>
  <c r="AH7" i="55"/>
  <c r="AC7" i="55"/>
  <c r="AA7" i="55"/>
  <c r="Z7" i="55"/>
  <c r="X7" i="55"/>
  <c r="W7" i="55"/>
  <c r="U7" i="55"/>
  <c r="T7" i="55"/>
  <c r="R7" i="55"/>
  <c r="M7" i="55"/>
  <c r="K7" i="55"/>
  <c r="L7" i="55" s="1"/>
  <c r="J7" i="55"/>
  <c r="H7" i="55"/>
  <c r="I7" i="55" s="1"/>
  <c r="G7" i="55"/>
  <c r="E7" i="55"/>
  <c r="F7" i="55" s="1"/>
  <c r="D7" i="55"/>
  <c r="C7" i="55" s="1"/>
  <c r="B7" i="55"/>
  <c r="BO148" i="54"/>
  <c r="BJ148" i="54"/>
  <c r="BA148" i="54"/>
  <c r="AU148" i="54"/>
  <c r="AG148" i="54"/>
  <c r="AF148" i="54"/>
  <c r="M148" i="54"/>
  <c r="L148" i="54"/>
  <c r="BJ147" i="54"/>
  <c r="BA147" i="54"/>
  <c r="AU147" i="54"/>
  <c r="AG147" i="54"/>
  <c r="AF147" i="54"/>
  <c r="M147" i="54"/>
  <c r="L147" i="54"/>
  <c r="BO146" i="54"/>
  <c r="BJ146" i="54"/>
  <c r="BA146" i="54"/>
  <c r="AU146" i="54"/>
  <c r="AG146" i="54"/>
  <c r="AF146" i="54"/>
  <c r="M146" i="54"/>
  <c r="L146" i="54"/>
  <c r="BJ145" i="54"/>
  <c r="BA145" i="54"/>
  <c r="AU145" i="54"/>
  <c r="AG145" i="54"/>
  <c r="AF145" i="54"/>
  <c r="M145" i="54"/>
  <c r="L145" i="54"/>
  <c r="BJ144" i="54"/>
  <c r="BA144" i="54"/>
  <c r="AU144" i="54"/>
  <c r="AG144" i="54"/>
  <c r="AF144" i="54"/>
  <c r="M144" i="54"/>
  <c r="L144" i="54"/>
  <c r="BJ143" i="54"/>
  <c r="BA143" i="54"/>
  <c r="AU143" i="54"/>
  <c r="AG143" i="54"/>
  <c r="AF143" i="54"/>
  <c r="M143" i="54"/>
  <c r="L143" i="54"/>
  <c r="BJ142" i="54"/>
  <c r="BA142" i="54"/>
  <c r="AU142" i="54"/>
  <c r="AG142" i="54"/>
  <c r="AF142" i="54"/>
  <c r="M142" i="54"/>
  <c r="L142" i="54"/>
  <c r="BJ141" i="54"/>
  <c r="BA141" i="54"/>
  <c r="AU141" i="54"/>
  <c r="AG141" i="54"/>
  <c r="AF141" i="54"/>
  <c r="M141" i="54"/>
  <c r="L141" i="54"/>
  <c r="BJ140" i="54"/>
  <c r="BA140" i="54"/>
  <c r="AU140" i="54"/>
  <c r="AG140" i="54"/>
  <c r="AF140" i="54"/>
  <c r="M140" i="54"/>
  <c r="L140" i="54"/>
  <c r="BJ139" i="54"/>
  <c r="BA139" i="54"/>
  <c r="AU139" i="54"/>
  <c r="AG139" i="54"/>
  <c r="AF139" i="54"/>
  <c r="M139" i="54"/>
  <c r="L139" i="54"/>
  <c r="BJ138" i="54"/>
  <c r="BA138" i="54"/>
  <c r="AU138" i="54"/>
  <c r="AG138" i="54"/>
  <c r="AF138" i="54"/>
  <c r="M138" i="54"/>
  <c r="L138" i="54"/>
  <c r="BJ137" i="54"/>
  <c r="BA137" i="54"/>
  <c r="AU137" i="54"/>
  <c r="AG137" i="54"/>
  <c r="AF137" i="54"/>
  <c r="M137" i="54"/>
  <c r="L137" i="54"/>
  <c r="BO136" i="54"/>
  <c r="BO27" i="54" s="1"/>
  <c r="BJ136" i="54"/>
  <c r="BA136" i="54"/>
  <c r="AU136" i="54"/>
  <c r="AG136" i="54"/>
  <c r="AF136" i="54"/>
  <c r="M136" i="54"/>
  <c r="L136" i="54"/>
  <c r="BJ135" i="54"/>
  <c r="BA135" i="54"/>
  <c r="AU135" i="54"/>
  <c r="AG135" i="54"/>
  <c r="AF135" i="54"/>
  <c r="M135" i="54"/>
  <c r="L135" i="54"/>
  <c r="BJ134" i="54"/>
  <c r="BA134" i="54"/>
  <c r="AU134" i="54"/>
  <c r="AG134" i="54"/>
  <c r="AF134" i="54"/>
  <c r="M134" i="54"/>
  <c r="L134" i="54"/>
  <c r="BJ133" i="54"/>
  <c r="BA133" i="54"/>
  <c r="AU133" i="54"/>
  <c r="AG133" i="54"/>
  <c r="AF133" i="54"/>
  <c r="M133" i="54"/>
  <c r="L133" i="54"/>
  <c r="BJ132" i="54"/>
  <c r="BA132" i="54"/>
  <c r="AU132" i="54"/>
  <c r="AG132" i="54"/>
  <c r="AF132" i="54"/>
  <c r="M132" i="54"/>
  <c r="L132" i="54"/>
  <c r="BJ131" i="54"/>
  <c r="BA131" i="54"/>
  <c r="AU131" i="54"/>
  <c r="AG131" i="54"/>
  <c r="AF131" i="54"/>
  <c r="M131" i="54"/>
  <c r="L131" i="54"/>
  <c r="BO130" i="54"/>
  <c r="BO26" i="54" s="1"/>
  <c r="BJ130" i="54"/>
  <c r="BA130" i="54"/>
  <c r="AU130" i="54"/>
  <c r="AG130" i="54"/>
  <c r="AF130" i="54"/>
  <c r="M130" i="54"/>
  <c r="L130" i="54"/>
  <c r="BJ129" i="54"/>
  <c r="BA129" i="54"/>
  <c r="AU129" i="54"/>
  <c r="AG129" i="54"/>
  <c r="AF129" i="54"/>
  <c r="M129" i="54"/>
  <c r="L129" i="54"/>
  <c r="BJ128" i="54"/>
  <c r="BA128" i="54"/>
  <c r="AU128" i="54"/>
  <c r="AG128" i="54"/>
  <c r="AF128" i="54"/>
  <c r="M128" i="54"/>
  <c r="L128" i="54"/>
  <c r="BO127" i="54"/>
  <c r="BO25" i="54" s="1"/>
  <c r="BJ127" i="54"/>
  <c r="BA127" i="54"/>
  <c r="AU127" i="54"/>
  <c r="AG127" i="54"/>
  <c r="AF127" i="54"/>
  <c r="M127" i="54"/>
  <c r="L127" i="54"/>
  <c r="BJ126" i="54"/>
  <c r="BA126" i="54"/>
  <c r="AU126" i="54"/>
  <c r="AG126" i="54"/>
  <c r="AF126" i="54"/>
  <c r="M126" i="54"/>
  <c r="L126" i="54"/>
  <c r="BJ125" i="54"/>
  <c r="BA125" i="54"/>
  <c r="AU125" i="54"/>
  <c r="AG125" i="54"/>
  <c r="AF125" i="54"/>
  <c r="M125" i="54"/>
  <c r="L125" i="54"/>
  <c r="BJ124" i="54"/>
  <c r="BA124" i="54"/>
  <c r="AU124" i="54"/>
  <c r="AG124" i="54"/>
  <c r="AF124" i="54"/>
  <c r="M124" i="54"/>
  <c r="L124" i="54"/>
  <c r="BJ123" i="54"/>
  <c r="BA123" i="54"/>
  <c r="AU123" i="54"/>
  <c r="AG123" i="54"/>
  <c r="AF123" i="54"/>
  <c r="M123" i="54"/>
  <c r="L123" i="54"/>
  <c r="BJ122" i="54"/>
  <c r="BA122" i="54"/>
  <c r="AU122" i="54"/>
  <c r="AG122" i="54"/>
  <c r="AF122" i="54"/>
  <c r="M122" i="54"/>
  <c r="L122" i="54"/>
  <c r="BJ121" i="54"/>
  <c r="BA121" i="54"/>
  <c r="AU121" i="54"/>
  <c r="AG121" i="54"/>
  <c r="AF121" i="54"/>
  <c r="M121" i="54"/>
  <c r="L121" i="54"/>
  <c r="BJ120" i="54"/>
  <c r="BA120" i="54"/>
  <c r="AU120" i="54"/>
  <c r="AG120" i="54"/>
  <c r="AF120" i="54"/>
  <c r="M120" i="54"/>
  <c r="L120" i="54"/>
  <c r="BP119" i="54"/>
  <c r="BJ119" i="54"/>
  <c r="BA119" i="54"/>
  <c r="AU119" i="54"/>
  <c r="AG119" i="54"/>
  <c r="AF119" i="54"/>
  <c r="M119" i="54"/>
  <c r="L119" i="54"/>
  <c r="BP118" i="54"/>
  <c r="BJ118" i="54"/>
  <c r="BA118" i="54"/>
  <c r="AU118" i="54"/>
  <c r="AG118" i="54"/>
  <c r="AF118" i="54"/>
  <c r="M118" i="54"/>
  <c r="L118" i="54"/>
  <c r="BP117" i="54"/>
  <c r="BJ117" i="54"/>
  <c r="BA117" i="54"/>
  <c r="AU117" i="54"/>
  <c r="AG117" i="54"/>
  <c r="AF117" i="54"/>
  <c r="M117" i="54"/>
  <c r="L117" i="54"/>
  <c r="BP116" i="54"/>
  <c r="BJ116" i="54"/>
  <c r="BA116" i="54"/>
  <c r="AU116" i="54"/>
  <c r="AG116" i="54"/>
  <c r="AF116" i="54"/>
  <c r="M116" i="54"/>
  <c r="L116" i="54"/>
  <c r="BP115" i="54"/>
  <c r="BP23" i="54" s="1"/>
  <c r="BJ115" i="54"/>
  <c r="BA115" i="54"/>
  <c r="BA23" i="54" s="1"/>
  <c r="AU115" i="54"/>
  <c r="AU23" i="54" s="1"/>
  <c r="AG115" i="54"/>
  <c r="AG23" i="54" s="1"/>
  <c r="AF115" i="54"/>
  <c r="M115" i="54"/>
  <c r="M23" i="54" s="1"/>
  <c r="L115" i="54"/>
  <c r="L23" i="54" s="1"/>
  <c r="BP114" i="54"/>
  <c r="BJ114" i="54"/>
  <c r="BA114" i="54"/>
  <c r="AU114" i="54"/>
  <c r="AG114" i="54"/>
  <c r="AF114" i="54"/>
  <c r="M114" i="54"/>
  <c r="L114" i="54"/>
  <c r="BP113" i="54"/>
  <c r="BJ113" i="54"/>
  <c r="BA113" i="54"/>
  <c r="AU113" i="54"/>
  <c r="AG113" i="54"/>
  <c r="AF113" i="54"/>
  <c r="M113" i="54"/>
  <c r="L113" i="54"/>
  <c r="BP112" i="54"/>
  <c r="BP22" i="54" s="1"/>
  <c r="BJ112" i="54"/>
  <c r="BA112" i="54"/>
  <c r="BA22" i="54" s="1"/>
  <c r="AU112" i="54"/>
  <c r="AU22" i="54" s="1"/>
  <c r="AG112" i="54"/>
  <c r="AG22" i="54" s="1"/>
  <c r="AF112" i="54"/>
  <c r="M112" i="54"/>
  <c r="M22" i="54" s="1"/>
  <c r="L112" i="54"/>
  <c r="L22" i="54" s="1"/>
  <c r="BP111" i="54"/>
  <c r="BJ111" i="54"/>
  <c r="BA111" i="54"/>
  <c r="AU111" i="54"/>
  <c r="AG111" i="54"/>
  <c r="AF111" i="54"/>
  <c r="M111" i="54"/>
  <c r="L111" i="54"/>
  <c r="BP110" i="54"/>
  <c r="BJ110" i="54"/>
  <c r="BA110" i="54"/>
  <c r="AU110" i="54"/>
  <c r="AG110" i="54"/>
  <c r="AF110" i="54"/>
  <c r="M110" i="54"/>
  <c r="L110" i="54"/>
  <c r="BP109" i="54"/>
  <c r="BP21" i="54" s="1"/>
  <c r="BJ109" i="54"/>
  <c r="BA109" i="54"/>
  <c r="BA21" i="54" s="1"/>
  <c r="AU109" i="54"/>
  <c r="AU21" i="54" s="1"/>
  <c r="AG109" i="54"/>
  <c r="AG21" i="54" s="1"/>
  <c r="AF109" i="54"/>
  <c r="M109" i="54"/>
  <c r="M21" i="54" s="1"/>
  <c r="L109" i="54"/>
  <c r="BP108" i="54"/>
  <c r="BJ108" i="54"/>
  <c r="BA108" i="54"/>
  <c r="AU108" i="54"/>
  <c r="AG108" i="54"/>
  <c r="AF108" i="54"/>
  <c r="M108" i="54"/>
  <c r="L108" i="54"/>
  <c r="BP107" i="54"/>
  <c r="BJ107" i="54"/>
  <c r="BA107" i="54"/>
  <c r="AU107" i="54"/>
  <c r="AG107" i="54"/>
  <c r="AF107" i="54"/>
  <c r="M107" i="54"/>
  <c r="L107" i="54"/>
  <c r="BP106" i="54"/>
  <c r="BJ106" i="54"/>
  <c r="BA106" i="54"/>
  <c r="AU106" i="54"/>
  <c r="AG106" i="54"/>
  <c r="AF106" i="54"/>
  <c r="M106" i="54"/>
  <c r="L106" i="54"/>
  <c r="BP105" i="54"/>
  <c r="BJ105" i="54"/>
  <c r="BA105" i="54"/>
  <c r="AU105" i="54"/>
  <c r="AG105" i="54"/>
  <c r="AF105" i="54"/>
  <c r="M105" i="54"/>
  <c r="L105" i="54"/>
  <c r="BP104" i="54"/>
  <c r="BJ104" i="54"/>
  <c r="BA104" i="54"/>
  <c r="AU104" i="54"/>
  <c r="AG104" i="54"/>
  <c r="AF104" i="54"/>
  <c r="M104" i="54"/>
  <c r="L104" i="54"/>
  <c r="BP103" i="54"/>
  <c r="BJ103" i="54"/>
  <c r="BA103" i="54"/>
  <c r="AU103" i="54"/>
  <c r="AG103" i="54"/>
  <c r="AF103" i="54"/>
  <c r="M103" i="54"/>
  <c r="L103" i="54"/>
  <c r="BP102" i="54"/>
  <c r="BP20" i="54" s="1"/>
  <c r="BO102" i="54"/>
  <c r="BO20" i="54" s="1"/>
  <c r="BJ102" i="54"/>
  <c r="BA102" i="54"/>
  <c r="AU102" i="54"/>
  <c r="AG102" i="54"/>
  <c r="AF102" i="54"/>
  <c r="M102" i="54"/>
  <c r="L102" i="54"/>
  <c r="L20" i="54" s="1"/>
  <c r="BP101" i="54"/>
  <c r="BO101" i="54"/>
  <c r="BO19" i="54" s="1"/>
  <c r="BJ101" i="54"/>
  <c r="BA101" i="54"/>
  <c r="AU101" i="54"/>
  <c r="AG101" i="54"/>
  <c r="AF101" i="54"/>
  <c r="M101" i="54"/>
  <c r="L101" i="54"/>
  <c r="BP100" i="54"/>
  <c r="BJ100" i="54"/>
  <c r="BA100" i="54"/>
  <c r="AU100" i="54"/>
  <c r="AG100" i="54"/>
  <c r="AF100" i="54"/>
  <c r="M100" i="54"/>
  <c r="L100" i="54"/>
  <c r="BP99" i="54"/>
  <c r="BJ99" i="54"/>
  <c r="BA99" i="54"/>
  <c r="AU99" i="54"/>
  <c r="AG99" i="54"/>
  <c r="AF99" i="54"/>
  <c r="M99" i="54"/>
  <c r="L99" i="54"/>
  <c r="BP98" i="54"/>
  <c r="BJ98" i="54"/>
  <c r="BA98" i="54"/>
  <c r="AU98" i="54"/>
  <c r="AG98" i="54"/>
  <c r="AF98" i="54"/>
  <c r="M98" i="54"/>
  <c r="L98" i="54"/>
  <c r="BP97" i="54"/>
  <c r="BJ97" i="54"/>
  <c r="BJ19" i="54" s="1"/>
  <c r="BA97" i="54"/>
  <c r="BA19" i="54" s="1"/>
  <c r="AU97" i="54"/>
  <c r="AU19" i="54" s="1"/>
  <c r="AG97" i="54"/>
  <c r="AF97" i="54"/>
  <c r="M97" i="54"/>
  <c r="M19" i="54" s="1"/>
  <c r="L97" i="54"/>
  <c r="L19" i="54" s="1"/>
  <c r="BP96" i="54"/>
  <c r="BJ96" i="54"/>
  <c r="BA96" i="54"/>
  <c r="AU96" i="54"/>
  <c r="AG96" i="54"/>
  <c r="AF96" i="54"/>
  <c r="M96" i="54"/>
  <c r="L96" i="54"/>
  <c r="BP95" i="54"/>
  <c r="BP18" i="54" s="1"/>
  <c r="BJ95" i="54"/>
  <c r="BJ18" i="54" s="1"/>
  <c r="BA95" i="54"/>
  <c r="BA18" i="54" s="1"/>
  <c r="AU95" i="54"/>
  <c r="AU18" i="54" s="1"/>
  <c r="AG95" i="54"/>
  <c r="AG18" i="54" s="1"/>
  <c r="AF95" i="54"/>
  <c r="AF18" i="54" s="1"/>
  <c r="M95" i="54"/>
  <c r="M18" i="54" s="1"/>
  <c r="L95" i="54"/>
  <c r="L18" i="54" s="1"/>
  <c r="BP94" i="54"/>
  <c r="BJ94" i="54"/>
  <c r="BA94" i="54"/>
  <c r="AU94" i="54"/>
  <c r="AG94" i="54"/>
  <c r="AF94" i="54"/>
  <c r="M94" i="54"/>
  <c r="L94" i="54"/>
  <c r="BP93" i="54"/>
  <c r="BJ93" i="54"/>
  <c r="BA93" i="54"/>
  <c r="AU93" i="54"/>
  <c r="AG93" i="54"/>
  <c r="AF93" i="54"/>
  <c r="M93" i="54"/>
  <c r="L93" i="54"/>
  <c r="BP92" i="54"/>
  <c r="BO92" i="54"/>
  <c r="BO17" i="54" s="1"/>
  <c r="BJ92" i="54"/>
  <c r="BA92" i="54"/>
  <c r="AU92" i="54"/>
  <c r="AG92" i="54"/>
  <c r="AF92" i="54"/>
  <c r="M92" i="54"/>
  <c r="L92" i="54"/>
  <c r="BP91" i="54"/>
  <c r="BJ91" i="54"/>
  <c r="BA91" i="54"/>
  <c r="AU91" i="54"/>
  <c r="AG91" i="54"/>
  <c r="AF91" i="54"/>
  <c r="M91" i="54"/>
  <c r="L91" i="54"/>
  <c r="BP90" i="54"/>
  <c r="BJ90" i="54"/>
  <c r="BA90" i="54"/>
  <c r="AU90" i="54"/>
  <c r="AG90" i="54"/>
  <c r="AF90" i="54"/>
  <c r="M90" i="54"/>
  <c r="L90" i="54"/>
  <c r="BP89" i="54"/>
  <c r="BJ89" i="54"/>
  <c r="BA89" i="54"/>
  <c r="AU89" i="54"/>
  <c r="AG89" i="54"/>
  <c r="AF89" i="54"/>
  <c r="AF17" i="54" s="1"/>
  <c r="M89" i="54"/>
  <c r="L89" i="54"/>
  <c r="BJ88" i="54"/>
  <c r="BA88" i="54"/>
  <c r="AU88" i="54"/>
  <c r="AG88" i="54"/>
  <c r="AF88" i="54"/>
  <c r="M88" i="54"/>
  <c r="L88" i="54"/>
  <c r="BJ87" i="54"/>
  <c r="BA87" i="54"/>
  <c r="AU87" i="54"/>
  <c r="AG87" i="54"/>
  <c r="AF87" i="54"/>
  <c r="M87" i="54"/>
  <c r="L87" i="54"/>
  <c r="BJ86" i="54"/>
  <c r="BA86" i="54"/>
  <c r="AU86" i="54"/>
  <c r="AG86" i="54"/>
  <c r="AF86" i="54"/>
  <c r="M86" i="54"/>
  <c r="L86" i="54"/>
  <c r="BO85" i="54"/>
  <c r="BO15" i="54" s="1"/>
  <c r="BJ85" i="54"/>
  <c r="BA85" i="54"/>
  <c r="AU85" i="54"/>
  <c r="AG85" i="54"/>
  <c r="AF85" i="54"/>
  <c r="M85" i="54"/>
  <c r="L85" i="54"/>
  <c r="BJ84" i="54"/>
  <c r="BA84" i="54"/>
  <c r="AU84" i="54"/>
  <c r="AG84" i="54"/>
  <c r="AF84" i="54"/>
  <c r="M84" i="54"/>
  <c r="L84" i="54"/>
  <c r="BJ83" i="54"/>
  <c r="BA83" i="54"/>
  <c r="AU83" i="54"/>
  <c r="AG83" i="54"/>
  <c r="AF83" i="54"/>
  <c r="M83" i="54"/>
  <c r="L83" i="54"/>
  <c r="BJ82" i="54"/>
  <c r="BA82" i="54"/>
  <c r="AU82" i="54"/>
  <c r="AG82" i="54"/>
  <c r="AF82" i="54"/>
  <c r="M82" i="54"/>
  <c r="L82" i="54"/>
  <c r="BJ81" i="54"/>
  <c r="BA81" i="54"/>
  <c r="AU81" i="54"/>
  <c r="AG81" i="54"/>
  <c r="AF81" i="54"/>
  <c r="M81" i="54"/>
  <c r="L81" i="54"/>
  <c r="BJ80" i="54"/>
  <c r="BA80" i="54"/>
  <c r="AU80" i="54"/>
  <c r="AG80" i="54"/>
  <c r="AF80" i="54"/>
  <c r="M80" i="54"/>
  <c r="L80" i="54"/>
  <c r="BJ79" i="54"/>
  <c r="BA79" i="54"/>
  <c r="AU79" i="54"/>
  <c r="AG79" i="54"/>
  <c r="AF79" i="54"/>
  <c r="M79" i="54"/>
  <c r="L79" i="54"/>
  <c r="BJ78" i="54"/>
  <c r="BA78" i="54"/>
  <c r="AU78" i="54"/>
  <c r="AG78" i="54"/>
  <c r="AF78" i="54"/>
  <c r="M78" i="54"/>
  <c r="L78" i="54"/>
  <c r="BJ77" i="54"/>
  <c r="BA77" i="54"/>
  <c r="AU77" i="54"/>
  <c r="AG77" i="54"/>
  <c r="AF77" i="54"/>
  <c r="M77" i="54"/>
  <c r="L77" i="54"/>
  <c r="BJ76" i="54"/>
  <c r="BA76" i="54"/>
  <c r="AU76" i="54"/>
  <c r="AG76" i="54"/>
  <c r="AF76" i="54"/>
  <c r="M76" i="54"/>
  <c r="L76" i="54"/>
  <c r="BJ75" i="54"/>
  <c r="BA75" i="54"/>
  <c r="AU75" i="54"/>
  <c r="AG75" i="54"/>
  <c r="AF75" i="54"/>
  <c r="M75" i="54"/>
  <c r="L75" i="54"/>
  <c r="BJ74" i="54"/>
  <c r="BA74" i="54"/>
  <c r="AU74" i="54"/>
  <c r="AG74" i="54"/>
  <c r="AF74" i="54"/>
  <c r="M74" i="54"/>
  <c r="L74" i="54"/>
  <c r="BJ73" i="54"/>
  <c r="BA73" i="54"/>
  <c r="AU73" i="54"/>
  <c r="AG73" i="54"/>
  <c r="AF73" i="54"/>
  <c r="M73" i="54"/>
  <c r="L73" i="54"/>
  <c r="BJ72" i="54"/>
  <c r="BA72" i="54"/>
  <c r="AU72" i="54"/>
  <c r="AG72" i="54"/>
  <c r="AF72" i="54"/>
  <c r="M72" i="54"/>
  <c r="L72" i="54"/>
  <c r="BO71" i="54"/>
  <c r="BO13" i="54" s="1"/>
  <c r="BJ71" i="54"/>
  <c r="BA71" i="54"/>
  <c r="AU71" i="54"/>
  <c r="AG71" i="54"/>
  <c r="AF71" i="54"/>
  <c r="M71" i="54"/>
  <c r="L71" i="54"/>
  <c r="BJ70" i="54"/>
  <c r="BA70" i="54"/>
  <c r="AU70" i="54"/>
  <c r="AG70" i="54"/>
  <c r="AF70" i="54"/>
  <c r="M70" i="54"/>
  <c r="L70" i="54"/>
  <c r="BJ69" i="54"/>
  <c r="BA69" i="54"/>
  <c r="AU69" i="54"/>
  <c r="AG69" i="54"/>
  <c r="AF69" i="54"/>
  <c r="M69" i="54"/>
  <c r="L69" i="54"/>
  <c r="BJ68" i="54"/>
  <c r="BA68" i="54"/>
  <c r="AU68" i="54"/>
  <c r="AG68" i="54"/>
  <c r="AF68" i="54"/>
  <c r="M68" i="54"/>
  <c r="L68" i="54"/>
  <c r="BJ67" i="54"/>
  <c r="BA67" i="54"/>
  <c r="AU67" i="54"/>
  <c r="AG67" i="54"/>
  <c r="AF67" i="54"/>
  <c r="M67" i="54"/>
  <c r="L67" i="54"/>
  <c r="BJ66" i="54"/>
  <c r="BA66" i="54"/>
  <c r="AU66" i="54"/>
  <c r="AG66" i="54"/>
  <c r="AF66" i="54"/>
  <c r="M66" i="54"/>
  <c r="L66" i="54"/>
  <c r="BJ65" i="54"/>
  <c r="BA65" i="54"/>
  <c r="AU65" i="54"/>
  <c r="AG65" i="54"/>
  <c r="AF65" i="54"/>
  <c r="M65" i="54"/>
  <c r="L65" i="54"/>
  <c r="BJ64" i="54"/>
  <c r="BA64" i="54"/>
  <c r="AU64" i="54"/>
  <c r="AG64" i="54"/>
  <c r="AF64" i="54"/>
  <c r="M64" i="54"/>
  <c r="L64" i="54"/>
  <c r="BJ63" i="54"/>
  <c r="BA63" i="54"/>
  <c r="AU63" i="54"/>
  <c r="AG63" i="54"/>
  <c r="AF63" i="54"/>
  <c r="M63" i="54"/>
  <c r="L63" i="54"/>
  <c r="BJ62" i="54"/>
  <c r="BA62" i="54"/>
  <c r="AU62" i="54"/>
  <c r="AG62" i="54"/>
  <c r="AF62" i="54"/>
  <c r="M62" i="54"/>
  <c r="L62" i="54"/>
  <c r="BJ61" i="54"/>
  <c r="BA61" i="54"/>
  <c r="AU61" i="54"/>
  <c r="AG61" i="54"/>
  <c r="AF61" i="54"/>
  <c r="M61" i="54"/>
  <c r="L61" i="54"/>
  <c r="BJ60" i="54"/>
  <c r="BA60" i="54"/>
  <c r="AU60" i="54"/>
  <c r="AG60" i="54"/>
  <c r="AF60" i="54"/>
  <c r="M60" i="54"/>
  <c r="L60" i="54"/>
  <c r="BJ59" i="54"/>
  <c r="BA59" i="54"/>
  <c r="AU59" i="54"/>
  <c r="AG59" i="54"/>
  <c r="AF59" i="54"/>
  <c r="M59" i="54"/>
  <c r="L59" i="54"/>
  <c r="BJ58" i="54"/>
  <c r="BA58" i="54"/>
  <c r="AU58" i="54"/>
  <c r="AG58" i="54"/>
  <c r="AF58" i="54"/>
  <c r="M58" i="54"/>
  <c r="L58" i="54"/>
  <c r="BJ57" i="54"/>
  <c r="BA57" i="54"/>
  <c r="AU57" i="54"/>
  <c r="AG57" i="54"/>
  <c r="AF57" i="54"/>
  <c r="M57" i="54"/>
  <c r="L57" i="54"/>
  <c r="BJ56" i="54"/>
  <c r="BA56" i="54"/>
  <c r="AU56" i="54"/>
  <c r="AG56" i="54"/>
  <c r="AF56" i="54"/>
  <c r="M56" i="54"/>
  <c r="L56" i="54"/>
  <c r="BJ55" i="54"/>
  <c r="BA55" i="54"/>
  <c r="AU55" i="54"/>
  <c r="AG55" i="54"/>
  <c r="AF55" i="54"/>
  <c r="M55" i="54"/>
  <c r="L55" i="54"/>
  <c r="BJ54" i="54"/>
  <c r="BA54" i="54"/>
  <c r="AU54" i="54"/>
  <c r="AG54" i="54"/>
  <c r="AF54" i="54"/>
  <c r="M54" i="54"/>
  <c r="L54" i="54"/>
  <c r="BJ53" i="54"/>
  <c r="BA53" i="54"/>
  <c r="AU53" i="54"/>
  <c r="AG53" i="54"/>
  <c r="AF53" i="54"/>
  <c r="M53" i="54"/>
  <c r="L53" i="54"/>
  <c r="BO52" i="54"/>
  <c r="BO10" i="54" s="1"/>
  <c r="BJ52" i="54"/>
  <c r="BA52" i="54"/>
  <c r="AU52" i="54"/>
  <c r="AG52" i="54"/>
  <c r="AF52" i="54"/>
  <c r="M52" i="54"/>
  <c r="L52" i="54"/>
  <c r="BJ51" i="54"/>
  <c r="BA51" i="54"/>
  <c r="AU51" i="54"/>
  <c r="AG51" i="54"/>
  <c r="AF51" i="54"/>
  <c r="M51" i="54"/>
  <c r="L51" i="54"/>
  <c r="BJ50" i="54"/>
  <c r="BA50" i="54"/>
  <c r="AU50" i="54"/>
  <c r="AG50" i="54"/>
  <c r="AF50" i="54"/>
  <c r="M50" i="54"/>
  <c r="L50" i="54"/>
  <c r="BJ49" i="54"/>
  <c r="BA49" i="54"/>
  <c r="AU49" i="54"/>
  <c r="AG49" i="54"/>
  <c r="AF49" i="54"/>
  <c r="M49" i="54"/>
  <c r="L49" i="54"/>
  <c r="BJ48" i="54"/>
  <c r="BA48" i="54"/>
  <c r="AU48" i="54"/>
  <c r="AG48" i="54"/>
  <c r="AF48" i="54"/>
  <c r="M48" i="54"/>
  <c r="L48" i="54"/>
  <c r="BJ47" i="54"/>
  <c r="BA47" i="54"/>
  <c r="AU47" i="54"/>
  <c r="AG47" i="54"/>
  <c r="AF47" i="54"/>
  <c r="M47" i="54"/>
  <c r="L47" i="54"/>
  <c r="BJ46" i="54"/>
  <c r="BA46" i="54"/>
  <c r="AU46" i="54"/>
  <c r="AG46" i="54"/>
  <c r="AF46" i="54"/>
  <c r="M46" i="54"/>
  <c r="L46" i="54"/>
  <c r="BJ45" i="54"/>
  <c r="BA45" i="54"/>
  <c r="AU45" i="54"/>
  <c r="AG45" i="54"/>
  <c r="AF45" i="54"/>
  <c r="M45" i="54"/>
  <c r="L45" i="54"/>
  <c r="BJ44" i="54"/>
  <c r="BA44" i="54"/>
  <c r="AU44" i="54"/>
  <c r="AG44" i="54"/>
  <c r="AF44" i="54"/>
  <c r="M44" i="54"/>
  <c r="L44" i="54"/>
  <c r="BJ43" i="54"/>
  <c r="BA43" i="54"/>
  <c r="AU43" i="54"/>
  <c r="AG43" i="54"/>
  <c r="AF43" i="54"/>
  <c r="M43" i="54"/>
  <c r="L43" i="54"/>
  <c r="BJ42" i="54"/>
  <c r="BA42" i="54"/>
  <c r="AU42" i="54"/>
  <c r="AG42" i="54"/>
  <c r="AF42" i="54"/>
  <c r="M42" i="54"/>
  <c r="L42" i="54"/>
  <c r="BJ41" i="54"/>
  <c r="BA41" i="54"/>
  <c r="AU41" i="54"/>
  <c r="AG41" i="54"/>
  <c r="AF41" i="54"/>
  <c r="M41" i="54"/>
  <c r="L41" i="54"/>
  <c r="BJ40" i="54"/>
  <c r="BA40" i="54"/>
  <c r="AU40" i="54"/>
  <c r="AG40" i="54"/>
  <c r="AF40" i="54"/>
  <c r="M40" i="54"/>
  <c r="L40" i="54"/>
  <c r="BO39" i="54"/>
  <c r="BJ39" i="54"/>
  <c r="BA39" i="54"/>
  <c r="AU39" i="54"/>
  <c r="AG39" i="54"/>
  <c r="AF39" i="54"/>
  <c r="M39" i="54"/>
  <c r="L39" i="54"/>
  <c r="BJ38" i="54"/>
  <c r="BA38" i="54"/>
  <c r="AU38" i="54"/>
  <c r="AG38" i="54"/>
  <c r="AF38" i="54"/>
  <c r="M38" i="54"/>
  <c r="L38" i="54"/>
  <c r="BJ37" i="54"/>
  <c r="BA37" i="54"/>
  <c r="AU37" i="54"/>
  <c r="AG37" i="54"/>
  <c r="AF37" i="54"/>
  <c r="M37" i="54"/>
  <c r="L37" i="54"/>
  <c r="BO36" i="54"/>
  <c r="BO7" i="54" s="1"/>
  <c r="BJ36" i="54"/>
  <c r="BA36" i="54"/>
  <c r="AU36" i="54"/>
  <c r="AG36" i="54"/>
  <c r="AF36" i="54"/>
  <c r="M36" i="54"/>
  <c r="L36" i="54"/>
  <c r="BJ35" i="54"/>
  <c r="BA35" i="54"/>
  <c r="AU35" i="54"/>
  <c r="AG35" i="54"/>
  <c r="AF35" i="54"/>
  <c r="M35" i="54"/>
  <c r="L35" i="54"/>
  <c r="BQ28" i="54"/>
  <c r="BP28" i="54"/>
  <c r="BN28" i="54"/>
  <c r="BM28" i="54"/>
  <c r="BL28" i="54"/>
  <c r="BK28" i="54"/>
  <c r="BJ28" i="54"/>
  <c r="BI28" i="54"/>
  <c r="BH28" i="54"/>
  <c r="BG28" i="54"/>
  <c r="BF28" i="54"/>
  <c r="BC28" i="54"/>
  <c r="BB28" i="54"/>
  <c r="AZ28" i="54"/>
  <c r="AY28" i="54"/>
  <c r="AX28" i="54"/>
  <c r="AW28" i="54"/>
  <c r="AV28" i="54"/>
  <c r="AT28" i="54"/>
  <c r="AS28" i="54"/>
  <c r="AR28" i="54"/>
  <c r="AQ28" i="54"/>
  <c r="AP28" i="54"/>
  <c r="AM28" i="54"/>
  <c r="AK28" i="54"/>
  <c r="AJ28" i="54"/>
  <c r="AH28" i="54"/>
  <c r="AE28" i="54"/>
  <c r="AD28" i="54"/>
  <c r="AC28" i="54"/>
  <c r="AB28" i="54"/>
  <c r="AA28" i="54"/>
  <c r="Z28" i="54"/>
  <c r="Y28" i="54"/>
  <c r="X28" i="54"/>
  <c r="W28" i="54"/>
  <c r="V28" i="54"/>
  <c r="S28" i="54"/>
  <c r="Q28" i="54"/>
  <c r="P28" i="54"/>
  <c r="N28" i="54"/>
  <c r="K28" i="54"/>
  <c r="J28" i="54"/>
  <c r="I28" i="54"/>
  <c r="H28" i="54"/>
  <c r="G28" i="54"/>
  <c r="F28" i="54"/>
  <c r="E28" i="54"/>
  <c r="D28" i="54"/>
  <c r="C28" i="54"/>
  <c r="B28" i="54"/>
  <c r="BQ27" i="54"/>
  <c r="BP27" i="54"/>
  <c r="BN27" i="54"/>
  <c r="BM27" i="54"/>
  <c r="BL27" i="54"/>
  <c r="BK27" i="54"/>
  <c r="BI27" i="54"/>
  <c r="BH27" i="54"/>
  <c r="BG27" i="54"/>
  <c r="BF27" i="54"/>
  <c r="BC27" i="54"/>
  <c r="BB27" i="54"/>
  <c r="AZ27" i="54"/>
  <c r="AY27" i="54"/>
  <c r="AX27" i="54"/>
  <c r="AW27" i="54"/>
  <c r="AV27" i="54"/>
  <c r="AT27" i="54"/>
  <c r="AS27" i="54"/>
  <c r="AR27" i="54"/>
  <c r="AQ27" i="54"/>
  <c r="AP27" i="54"/>
  <c r="AM27" i="54"/>
  <c r="AK27" i="54"/>
  <c r="AJ27" i="54"/>
  <c r="AH27" i="54"/>
  <c r="AE27" i="54"/>
  <c r="AD27" i="54"/>
  <c r="AC27" i="54"/>
  <c r="AB27" i="54"/>
  <c r="AA27" i="54"/>
  <c r="Z27" i="54"/>
  <c r="Y27" i="54"/>
  <c r="X27" i="54"/>
  <c r="W27" i="54"/>
  <c r="V27" i="54"/>
  <c r="S27" i="54"/>
  <c r="Q27" i="54"/>
  <c r="P27" i="54"/>
  <c r="N27" i="54"/>
  <c r="K27" i="54"/>
  <c r="J27" i="54"/>
  <c r="I27" i="54"/>
  <c r="H27" i="54"/>
  <c r="G27" i="54"/>
  <c r="F27" i="54"/>
  <c r="E27" i="54"/>
  <c r="D27" i="54"/>
  <c r="C27" i="54"/>
  <c r="B27" i="54"/>
  <c r="BQ26" i="54"/>
  <c r="BP26" i="54"/>
  <c r="BN26" i="54"/>
  <c r="BM26" i="54"/>
  <c r="BL26" i="54"/>
  <c r="BK26" i="54"/>
  <c r="BI26" i="54"/>
  <c r="BH26" i="54"/>
  <c r="BG26" i="54"/>
  <c r="BF26" i="54"/>
  <c r="BC26" i="54"/>
  <c r="BB26" i="54"/>
  <c r="AZ26" i="54"/>
  <c r="AY26" i="54"/>
  <c r="AX26" i="54"/>
  <c r="AW26" i="54"/>
  <c r="AV26" i="54"/>
  <c r="AT26" i="54"/>
  <c r="AS26" i="54"/>
  <c r="AR26" i="54"/>
  <c r="AQ26" i="54"/>
  <c r="AP26" i="54"/>
  <c r="AM26" i="54"/>
  <c r="AK26" i="54"/>
  <c r="AJ26" i="54"/>
  <c r="AH26" i="54"/>
  <c r="AE26" i="54"/>
  <c r="AD26" i="54"/>
  <c r="AC26" i="54"/>
  <c r="AB26" i="54"/>
  <c r="AA26" i="54"/>
  <c r="Z26" i="54"/>
  <c r="Y26" i="54"/>
  <c r="X26" i="54"/>
  <c r="W26" i="54"/>
  <c r="V26" i="54"/>
  <c r="S26" i="54"/>
  <c r="Q26" i="54"/>
  <c r="P26" i="54"/>
  <c r="N26" i="54"/>
  <c r="K26" i="54"/>
  <c r="J26" i="54"/>
  <c r="I26" i="54"/>
  <c r="H26" i="54"/>
  <c r="G26" i="54"/>
  <c r="F26" i="54"/>
  <c r="E26" i="54"/>
  <c r="D26" i="54"/>
  <c r="C26" i="54"/>
  <c r="B26" i="54"/>
  <c r="BQ25" i="54"/>
  <c r="BP25" i="54"/>
  <c r="BN25" i="54"/>
  <c r="BM25" i="54"/>
  <c r="BL25" i="54"/>
  <c r="BK25" i="54"/>
  <c r="BI25" i="54"/>
  <c r="BH25" i="54"/>
  <c r="BG25" i="54"/>
  <c r="BF25" i="54"/>
  <c r="BC25" i="54"/>
  <c r="BB25" i="54"/>
  <c r="AZ25" i="54"/>
  <c r="AY25" i="54"/>
  <c r="AX25" i="54"/>
  <c r="AW25" i="54"/>
  <c r="AV25" i="54"/>
  <c r="AT25" i="54"/>
  <c r="AS25" i="54"/>
  <c r="AR25" i="54"/>
  <c r="AQ25" i="54"/>
  <c r="AP25" i="54"/>
  <c r="AM25" i="54"/>
  <c r="AK25" i="54"/>
  <c r="AJ25" i="54"/>
  <c r="AH25" i="54"/>
  <c r="AE25" i="54"/>
  <c r="AD25" i="54"/>
  <c r="AC25" i="54"/>
  <c r="AB25" i="54"/>
  <c r="AA25" i="54"/>
  <c r="Z25" i="54"/>
  <c r="Y25" i="54"/>
  <c r="X25" i="54"/>
  <c r="W25" i="54"/>
  <c r="V25" i="54"/>
  <c r="S25" i="54"/>
  <c r="Q25" i="54"/>
  <c r="P25" i="54"/>
  <c r="N25" i="54"/>
  <c r="K25" i="54"/>
  <c r="J25" i="54"/>
  <c r="I25" i="54"/>
  <c r="H25" i="54"/>
  <c r="G25" i="54"/>
  <c r="F25" i="54"/>
  <c r="E25" i="54"/>
  <c r="D25" i="54"/>
  <c r="C25" i="54"/>
  <c r="B25" i="54"/>
  <c r="BQ24" i="54"/>
  <c r="BP24" i="54"/>
  <c r="BO24" i="54"/>
  <c r="BN24" i="54"/>
  <c r="BM24" i="54"/>
  <c r="BL24" i="54"/>
  <c r="BK24" i="54"/>
  <c r="BI24" i="54"/>
  <c r="BH24" i="54"/>
  <c r="BG24" i="54"/>
  <c r="BF24" i="54"/>
  <c r="BC24" i="54"/>
  <c r="BB24" i="54"/>
  <c r="AZ24" i="54"/>
  <c r="AY24" i="54"/>
  <c r="AX24" i="54"/>
  <c r="AW24" i="54"/>
  <c r="AV24" i="54"/>
  <c r="AT24" i="54"/>
  <c r="AS24" i="54"/>
  <c r="AR24" i="54"/>
  <c r="AQ24" i="54"/>
  <c r="AP24" i="54"/>
  <c r="AM24" i="54"/>
  <c r="AK24" i="54"/>
  <c r="AJ24" i="54"/>
  <c r="AH24" i="54"/>
  <c r="AE24" i="54"/>
  <c r="AD24" i="54"/>
  <c r="AC24" i="54"/>
  <c r="AB24" i="54"/>
  <c r="AA24" i="54"/>
  <c r="Z24" i="54"/>
  <c r="Y24" i="54"/>
  <c r="X24" i="54"/>
  <c r="W24" i="54"/>
  <c r="V24" i="54"/>
  <c r="S24" i="54"/>
  <c r="Q24" i="54"/>
  <c r="P24" i="54"/>
  <c r="N24" i="54"/>
  <c r="K24" i="54"/>
  <c r="J24" i="54"/>
  <c r="I24" i="54"/>
  <c r="H24" i="54"/>
  <c r="G24" i="54"/>
  <c r="F24" i="54"/>
  <c r="E24" i="54"/>
  <c r="D24" i="54"/>
  <c r="C24" i="54"/>
  <c r="B24" i="54"/>
  <c r="BQ23" i="54"/>
  <c r="BO23" i="54"/>
  <c r="BN23" i="54"/>
  <c r="BM23" i="54"/>
  <c r="BL23" i="54"/>
  <c r="BK23" i="54"/>
  <c r="BJ23" i="54"/>
  <c r="BI23" i="54"/>
  <c r="BH23" i="54"/>
  <c r="BG23" i="54"/>
  <c r="BF23" i="54"/>
  <c r="BC23" i="54"/>
  <c r="BB23" i="54"/>
  <c r="AZ23" i="54"/>
  <c r="AY23" i="54"/>
  <c r="AX23" i="54"/>
  <c r="AW23" i="54"/>
  <c r="AV23" i="54"/>
  <c r="AT23" i="54"/>
  <c r="AS23" i="54"/>
  <c r="AR23" i="54"/>
  <c r="AQ23" i="54"/>
  <c r="AP23" i="54"/>
  <c r="AM23" i="54"/>
  <c r="AK23" i="54"/>
  <c r="AJ23" i="54"/>
  <c r="AH23" i="54"/>
  <c r="AF23" i="54"/>
  <c r="AE23" i="54"/>
  <c r="AD23" i="54"/>
  <c r="AC23" i="54"/>
  <c r="AB23" i="54"/>
  <c r="AA23" i="54"/>
  <c r="Z23" i="54"/>
  <c r="Y23" i="54"/>
  <c r="X23" i="54"/>
  <c r="W23" i="54"/>
  <c r="V23" i="54"/>
  <c r="S23" i="54"/>
  <c r="Q23" i="54"/>
  <c r="P23" i="54"/>
  <c r="N23" i="54"/>
  <c r="K23" i="54"/>
  <c r="J23" i="54"/>
  <c r="I23" i="54"/>
  <c r="H23" i="54"/>
  <c r="G23" i="54"/>
  <c r="F23" i="54"/>
  <c r="E23" i="54"/>
  <c r="D23" i="54"/>
  <c r="C23" i="54"/>
  <c r="B23" i="54"/>
  <c r="BQ22" i="54"/>
  <c r="BO22" i="54"/>
  <c r="BN22" i="54"/>
  <c r="BM22" i="54"/>
  <c r="BL22" i="54"/>
  <c r="BK22" i="54"/>
  <c r="BJ22" i="54"/>
  <c r="BI22" i="54"/>
  <c r="BH22" i="54"/>
  <c r="BG22" i="54"/>
  <c r="BF22" i="54"/>
  <c r="BC22" i="54"/>
  <c r="BB22" i="54"/>
  <c r="AZ22" i="54"/>
  <c r="AY22" i="54"/>
  <c r="AX22" i="54"/>
  <c r="AW22" i="54"/>
  <c r="AV22" i="54"/>
  <c r="AT22" i="54"/>
  <c r="AS22" i="54"/>
  <c r="AR22" i="54"/>
  <c r="AQ22" i="54"/>
  <c r="AP22" i="54"/>
  <c r="AM22" i="54"/>
  <c r="AK22" i="54"/>
  <c r="AJ22" i="54"/>
  <c r="AH22" i="54"/>
  <c r="AF22" i="54"/>
  <c r="AE22" i="54"/>
  <c r="AD22" i="54"/>
  <c r="AC22" i="54"/>
  <c r="AB22" i="54"/>
  <c r="AA22" i="54"/>
  <c r="Z22" i="54"/>
  <c r="Y22" i="54"/>
  <c r="X22" i="54"/>
  <c r="W22" i="54"/>
  <c r="V22" i="54"/>
  <c r="S22" i="54"/>
  <c r="Q22" i="54"/>
  <c r="P22" i="54"/>
  <c r="N22" i="54"/>
  <c r="K22" i="54"/>
  <c r="J22" i="54"/>
  <c r="I22" i="54"/>
  <c r="H22" i="54"/>
  <c r="G22" i="54"/>
  <c r="F22" i="54"/>
  <c r="E22" i="54"/>
  <c r="D22" i="54"/>
  <c r="C22" i="54"/>
  <c r="B22" i="54"/>
  <c r="BQ21" i="54"/>
  <c r="BO21" i="54"/>
  <c r="BN21" i="54"/>
  <c r="BM21" i="54"/>
  <c r="BL21" i="54"/>
  <c r="BK21" i="54"/>
  <c r="BJ21" i="54"/>
  <c r="BI21" i="54"/>
  <c r="BH21" i="54"/>
  <c r="BG21" i="54"/>
  <c r="BF21" i="54"/>
  <c r="BC21" i="54"/>
  <c r="BB21" i="54"/>
  <c r="AZ21" i="54"/>
  <c r="AY21" i="54"/>
  <c r="AX21" i="54"/>
  <c r="AW21" i="54"/>
  <c r="AV21" i="54"/>
  <c r="AT21" i="54"/>
  <c r="AS21" i="54"/>
  <c r="AR21" i="54"/>
  <c r="AQ21" i="54"/>
  <c r="AP21" i="54"/>
  <c r="AM21" i="54"/>
  <c r="AK21" i="54"/>
  <c r="AJ21" i="54"/>
  <c r="AH21" i="54"/>
  <c r="AF21" i="54"/>
  <c r="AE21" i="54"/>
  <c r="AD21" i="54"/>
  <c r="AC21" i="54"/>
  <c r="AB21" i="54"/>
  <c r="AA21" i="54"/>
  <c r="Z21" i="54"/>
  <c r="Y21" i="54"/>
  <c r="X21" i="54"/>
  <c r="W21" i="54"/>
  <c r="V21" i="54"/>
  <c r="S21" i="54"/>
  <c r="Q21" i="54"/>
  <c r="P21" i="54"/>
  <c r="N21" i="54"/>
  <c r="L21" i="54"/>
  <c r="K21" i="54"/>
  <c r="J21" i="54"/>
  <c r="I21" i="54"/>
  <c r="H21" i="54"/>
  <c r="G21" i="54"/>
  <c r="F21" i="54"/>
  <c r="E21" i="54"/>
  <c r="D21" i="54"/>
  <c r="C21" i="54"/>
  <c r="B21" i="54"/>
  <c r="BQ20" i="54"/>
  <c r="BN20" i="54"/>
  <c r="BM20" i="54"/>
  <c r="BL20" i="54"/>
  <c r="BK20" i="54"/>
  <c r="BI20" i="54"/>
  <c r="BH20" i="54"/>
  <c r="BG20" i="54"/>
  <c r="BF20" i="54"/>
  <c r="BC20" i="54"/>
  <c r="BB20" i="54"/>
  <c r="AZ20" i="54"/>
  <c r="AY20" i="54"/>
  <c r="AX20" i="54"/>
  <c r="AW20" i="54"/>
  <c r="AV20" i="54"/>
  <c r="AT20" i="54"/>
  <c r="AS20" i="54"/>
  <c r="AR20" i="54"/>
  <c r="AQ20" i="54"/>
  <c r="AP20" i="54"/>
  <c r="AM20" i="54"/>
  <c r="AK20" i="54"/>
  <c r="AJ20" i="54"/>
  <c r="AH20" i="54"/>
  <c r="AE20" i="54"/>
  <c r="AD20" i="54"/>
  <c r="AC20" i="54"/>
  <c r="AB20" i="54"/>
  <c r="AA20" i="54"/>
  <c r="Z20" i="54"/>
  <c r="Y20" i="54"/>
  <c r="X20" i="54"/>
  <c r="W20" i="54"/>
  <c r="V20" i="54"/>
  <c r="S20" i="54"/>
  <c r="Q20" i="54"/>
  <c r="P20" i="54"/>
  <c r="N20" i="54"/>
  <c r="K20" i="54"/>
  <c r="J20" i="54"/>
  <c r="I20" i="54"/>
  <c r="H20" i="54"/>
  <c r="G20" i="54"/>
  <c r="F20" i="54"/>
  <c r="E20" i="54"/>
  <c r="D20" i="54"/>
  <c r="C20" i="54"/>
  <c r="B20" i="54"/>
  <c r="BQ19" i="54"/>
  <c r="BP19" i="54"/>
  <c r="BN19" i="54"/>
  <c r="BM19" i="54"/>
  <c r="BL19" i="54"/>
  <c r="BK19" i="54"/>
  <c r="BI19" i="54"/>
  <c r="BH19" i="54"/>
  <c r="BG19" i="54"/>
  <c r="BF19" i="54"/>
  <c r="BC19" i="54"/>
  <c r="BB19" i="54"/>
  <c r="AZ19" i="54"/>
  <c r="AY19" i="54"/>
  <c r="AX19" i="54"/>
  <c r="AW19" i="54"/>
  <c r="AV19" i="54"/>
  <c r="AT19" i="54"/>
  <c r="AS19" i="54"/>
  <c r="AR19" i="54"/>
  <c r="AQ19" i="54"/>
  <c r="AP19" i="54"/>
  <c r="AM19" i="54"/>
  <c r="AK19" i="54"/>
  <c r="AJ19" i="54"/>
  <c r="AH19" i="54"/>
  <c r="AG19" i="54"/>
  <c r="AF19" i="54"/>
  <c r="AE19" i="54"/>
  <c r="AD19" i="54"/>
  <c r="AC19" i="54"/>
  <c r="AB19" i="54"/>
  <c r="AA19" i="54"/>
  <c r="Z19" i="54"/>
  <c r="Y19" i="54"/>
  <c r="X19" i="54"/>
  <c r="W19" i="54"/>
  <c r="V19" i="54"/>
  <c r="S19" i="54"/>
  <c r="Q19" i="54"/>
  <c r="P19" i="54"/>
  <c r="N19" i="54"/>
  <c r="K19" i="54"/>
  <c r="J19" i="54"/>
  <c r="I19" i="54"/>
  <c r="H19" i="54"/>
  <c r="G19" i="54"/>
  <c r="F19" i="54"/>
  <c r="E19" i="54"/>
  <c r="D19" i="54"/>
  <c r="C19" i="54"/>
  <c r="B19" i="54"/>
  <c r="BQ18" i="54"/>
  <c r="BO18" i="54"/>
  <c r="BN18" i="54"/>
  <c r="BM18" i="54"/>
  <c r="BL18" i="54"/>
  <c r="BK18" i="54"/>
  <c r="BI18" i="54"/>
  <c r="BH18" i="54"/>
  <c r="BG18" i="54"/>
  <c r="BF18" i="54"/>
  <c r="BC18" i="54"/>
  <c r="BB18" i="54"/>
  <c r="AZ18" i="54"/>
  <c r="AY18" i="54"/>
  <c r="AX18" i="54"/>
  <c r="AW18" i="54"/>
  <c r="AV18" i="54"/>
  <c r="AT18" i="54"/>
  <c r="AS18" i="54"/>
  <c r="AR18" i="54"/>
  <c r="AQ18" i="54"/>
  <c r="AP18" i="54"/>
  <c r="AM18" i="54"/>
  <c r="AK18" i="54"/>
  <c r="AJ18" i="54"/>
  <c r="AH18" i="54"/>
  <c r="AE18" i="54"/>
  <c r="AD18" i="54"/>
  <c r="AC18" i="54"/>
  <c r="AB18" i="54"/>
  <c r="AA18" i="54"/>
  <c r="Z18" i="54"/>
  <c r="Y18" i="54"/>
  <c r="X18" i="54"/>
  <c r="W18" i="54"/>
  <c r="V18" i="54"/>
  <c r="S18" i="54"/>
  <c r="Q18" i="54"/>
  <c r="P18" i="54"/>
  <c r="N18" i="54"/>
  <c r="K18" i="54"/>
  <c r="J18" i="54"/>
  <c r="I18" i="54"/>
  <c r="H18" i="54"/>
  <c r="G18" i="54"/>
  <c r="F18" i="54"/>
  <c r="E18" i="54"/>
  <c r="D18" i="54"/>
  <c r="C18" i="54"/>
  <c r="B18" i="54"/>
  <c r="BQ17" i="54"/>
  <c r="BN17" i="54"/>
  <c r="BM17" i="54"/>
  <c r="BL17" i="54"/>
  <c r="BK17" i="54"/>
  <c r="BI17" i="54"/>
  <c r="BH17" i="54"/>
  <c r="BG17" i="54"/>
  <c r="BF17" i="54"/>
  <c r="BC17" i="54"/>
  <c r="BB17" i="54"/>
  <c r="AZ17" i="54"/>
  <c r="AY17" i="54"/>
  <c r="AX17" i="54"/>
  <c r="AW17" i="54"/>
  <c r="AV17" i="54"/>
  <c r="AT17" i="54"/>
  <c r="AS17" i="54"/>
  <c r="AR17" i="54"/>
  <c r="AQ17" i="54"/>
  <c r="AP17" i="54"/>
  <c r="AM17" i="54"/>
  <c r="AK17" i="54"/>
  <c r="AJ17" i="54"/>
  <c r="AH17" i="54"/>
  <c r="AE17" i="54"/>
  <c r="AD17" i="54"/>
  <c r="AC17" i="54"/>
  <c r="AB17" i="54"/>
  <c r="AA17" i="54"/>
  <c r="Z17" i="54"/>
  <c r="Y17" i="54"/>
  <c r="X17" i="54"/>
  <c r="W17" i="54"/>
  <c r="V17" i="54"/>
  <c r="S17" i="54"/>
  <c r="Q17" i="54"/>
  <c r="P17" i="54"/>
  <c r="N17" i="54"/>
  <c r="K17" i="54"/>
  <c r="J17" i="54"/>
  <c r="I17" i="54"/>
  <c r="H17" i="54"/>
  <c r="G17" i="54"/>
  <c r="F17" i="54"/>
  <c r="E17" i="54"/>
  <c r="D17" i="54"/>
  <c r="C17" i="54"/>
  <c r="B17" i="54"/>
  <c r="BQ16" i="54"/>
  <c r="BP16" i="54"/>
  <c r="BO16" i="54"/>
  <c r="BN16" i="54"/>
  <c r="BM16" i="54"/>
  <c r="BL16" i="54"/>
  <c r="BK16" i="54"/>
  <c r="BI16" i="54"/>
  <c r="BH16" i="54"/>
  <c r="BG16" i="54"/>
  <c r="BF16" i="54"/>
  <c r="BC16" i="54"/>
  <c r="BB16" i="54"/>
  <c r="AZ16" i="54"/>
  <c r="AY16" i="54"/>
  <c r="AX16" i="54"/>
  <c r="AW16" i="54"/>
  <c r="AV16" i="54"/>
  <c r="AT16" i="54"/>
  <c r="AS16" i="54"/>
  <c r="AR16" i="54"/>
  <c r="AQ16" i="54"/>
  <c r="AP16" i="54"/>
  <c r="AM16" i="54"/>
  <c r="AK16" i="54"/>
  <c r="AJ16" i="54"/>
  <c r="AH16" i="54"/>
  <c r="AE16" i="54"/>
  <c r="AD16" i="54"/>
  <c r="AC16" i="54"/>
  <c r="AB16" i="54"/>
  <c r="AA16" i="54"/>
  <c r="Z16" i="54"/>
  <c r="Y16" i="54"/>
  <c r="X16" i="54"/>
  <c r="W16" i="54"/>
  <c r="V16" i="54"/>
  <c r="S16" i="54"/>
  <c r="Q16" i="54"/>
  <c r="P16" i="54"/>
  <c r="N16" i="54"/>
  <c r="K16" i="54"/>
  <c r="J16" i="54"/>
  <c r="I16" i="54"/>
  <c r="H16" i="54"/>
  <c r="G16" i="54"/>
  <c r="F16" i="54"/>
  <c r="E16" i="54"/>
  <c r="D16" i="54"/>
  <c r="C16" i="54"/>
  <c r="B16" i="54"/>
  <c r="BQ15" i="54"/>
  <c r="BP15" i="54"/>
  <c r="BN15" i="54"/>
  <c r="BM15" i="54"/>
  <c r="BL15" i="54"/>
  <c r="BK15" i="54"/>
  <c r="BI15" i="54"/>
  <c r="BH15" i="54"/>
  <c r="BG15" i="54"/>
  <c r="BF15" i="54"/>
  <c r="BC15" i="54"/>
  <c r="BB15" i="54"/>
  <c r="AZ15" i="54"/>
  <c r="AY15" i="54"/>
  <c r="AX15" i="54"/>
  <c r="AW15" i="54"/>
  <c r="AV15" i="54"/>
  <c r="AT15" i="54"/>
  <c r="AS15" i="54"/>
  <c r="AR15" i="54"/>
  <c r="AQ15" i="54"/>
  <c r="AP15" i="54"/>
  <c r="AM15" i="54"/>
  <c r="AK15" i="54"/>
  <c r="AJ15" i="54"/>
  <c r="AH15" i="54"/>
  <c r="AE15" i="54"/>
  <c r="AD15" i="54"/>
  <c r="AC15" i="54"/>
  <c r="AB15" i="54"/>
  <c r="AA15" i="54"/>
  <c r="Z15" i="54"/>
  <c r="Y15" i="54"/>
  <c r="X15" i="54"/>
  <c r="W15" i="54"/>
  <c r="V15" i="54"/>
  <c r="S15" i="54"/>
  <c r="Q15" i="54"/>
  <c r="P15" i="54"/>
  <c r="N15" i="54"/>
  <c r="K15" i="54"/>
  <c r="J15" i="54"/>
  <c r="I15" i="54"/>
  <c r="H15" i="54"/>
  <c r="G15" i="54"/>
  <c r="F15" i="54"/>
  <c r="E15" i="54"/>
  <c r="D15" i="54"/>
  <c r="C15" i="54"/>
  <c r="B15" i="54"/>
  <c r="BQ14" i="54"/>
  <c r="BP14" i="54"/>
  <c r="BO14" i="54"/>
  <c r="BN14" i="54"/>
  <c r="BM14" i="54"/>
  <c r="BL14" i="54"/>
  <c r="BK14" i="54"/>
  <c r="BI14" i="54"/>
  <c r="BH14" i="54"/>
  <c r="BG14" i="54"/>
  <c r="BF14" i="54"/>
  <c r="BC14" i="54"/>
  <c r="BB14" i="54"/>
  <c r="AZ14" i="54"/>
  <c r="AY14" i="54"/>
  <c r="AX14" i="54"/>
  <c r="AW14" i="54"/>
  <c r="AV14" i="54"/>
  <c r="AT14" i="54"/>
  <c r="AS14" i="54"/>
  <c r="AR14" i="54"/>
  <c r="AQ14" i="54"/>
  <c r="AP14" i="54"/>
  <c r="AM14" i="54"/>
  <c r="AK14" i="54"/>
  <c r="AJ14" i="54"/>
  <c r="AH14" i="54"/>
  <c r="AE14" i="54"/>
  <c r="AD14" i="54"/>
  <c r="AC14" i="54"/>
  <c r="AB14" i="54"/>
  <c r="AA14" i="54"/>
  <c r="Z14" i="54"/>
  <c r="Y14" i="54"/>
  <c r="X14" i="54"/>
  <c r="W14" i="54"/>
  <c r="V14" i="54"/>
  <c r="S14" i="54"/>
  <c r="Q14" i="54"/>
  <c r="P14" i="54"/>
  <c r="N14" i="54"/>
  <c r="K14" i="54"/>
  <c r="J14" i="54"/>
  <c r="I14" i="54"/>
  <c r="H14" i="54"/>
  <c r="G14" i="54"/>
  <c r="F14" i="54"/>
  <c r="E14" i="54"/>
  <c r="D14" i="54"/>
  <c r="C14" i="54"/>
  <c r="B14" i="54"/>
  <c r="BQ13" i="54"/>
  <c r="BP13" i="54"/>
  <c r="BN13" i="54"/>
  <c r="BM13" i="54"/>
  <c r="BL13" i="54"/>
  <c r="BK13" i="54"/>
  <c r="BI13" i="54"/>
  <c r="BH13" i="54"/>
  <c r="BG13" i="54"/>
  <c r="BF13" i="54"/>
  <c r="BC13" i="54"/>
  <c r="BB13" i="54"/>
  <c r="AZ13" i="54"/>
  <c r="AY13" i="54"/>
  <c r="AX13" i="54"/>
  <c r="AW13" i="54"/>
  <c r="AV13" i="54"/>
  <c r="AT13" i="54"/>
  <c r="AS13" i="54"/>
  <c r="AR13" i="54"/>
  <c r="AQ13" i="54"/>
  <c r="AP13" i="54"/>
  <c r="AM13" i="54"/>
  <c r="AK13" i="54"/>
  <c r="AJ13" i="54"/>
  <c r="AH13" i="54"/>
  <c r="AE13" i="54"/>
  <c r="AD13" i="54"/>
  <c r="AC13" i="54"/>
  <c r="AB13" i="54"/>
  <c r="AA13" i="54"/>
  <c r="Z13" i="54"/>
  <c r="Y13" i="54"/>
  <c r="X13" i="54"/>
  <c r="W13" i="54"/>
  <c r="V13" i="54"/>
  <c r="S13" i="54"/>
  <c r="Q13" i="54"/>
  <c r="P13" i="54"/>
  <c r="N13" i="54"/>
  <c r="K13" i="54"/>
  <c r="J13" i="54"/>
  <c r="I13" i="54"/>
  <c r="H13" i="54"/>
  <c r="G13" i="54"/>
  <c r="F13" i="54"/>
  <c r="E13" i="54"/>
  <c r="D13" i="54"/>
  <c r="C13" i="54"/>
  <c r="B13" i="54"/>
  <c r="BQ12" i="54"/>
  <c r="BP12" i="54"/>
  <c r="BO12" i="54"/>
  <c r="BN12" i="54"/>
  <c r="BM12" i="54"/>
  <c r="BL12" i="54"/>
  <c r="BK12" i="54"/>
  <c r="BI12" i="54"/>
  <c r="BH12" i="54"/>
  <c r="BG12" i="54"/>
  <c r="BF12" i="54"/>
  <c r="BC12" i="54"/>
  <c r="BB12" i="54"/>
  <c r="AZ12" i="54"/>
  <c r="AY12" i="54"/>
  <c r="AX12" i="54"/>
  <c r="AW12" i="54"/>
  <c r="AV12" i="54"/>
  <c r="AT12" i="54"/>
  <c r="AS12" i="54"/>
  <c r="AR12" i="54"/>
  <c r="AQ12" i="54"/>
  <c r="AP12" i="54"/>
  <c r="AM12" i="54"/>
  <c r="AK12" i="54"/>
  <c r="AJ12" i="54"/>
  <c r="AH12" i="54"/>
  <c r="AE12" i="54"/>
  <c r="AD12" i="54"/>
  <c r="AC12" i="54"/>
  <c r="AB12" i="54"/>
  <c r="AA12" i="54"/>
  <c r="Z12" i="54"/>
  <c r="Y12" i="54"/>
  <c r="X12" i="54"/>
  <c r="W12" i="54"/>
  <c r="V12" i="54"/>
  <c r="S12" i="54"/>
  <c r="Q12" i="54"/>
  <c r="P12" i="54"/>
  <c r="N12" i="54"/>
  <c r="K12" i="54"/>
  <c r="J12" i="54"/>
  <c r="I12" i="54"/>
  <c r="H12" i="54"/>
  <c r="G12" i="54"/>
  <c r="F12" i="54"/>
  <c r="E12" i="54"/>
  <c r="D12" i="54"/>
  <c r="C12" i="54"/>
  <c r="B12" i="54"/>
  <c r="BQ11" i="54"/>
  <c r="BP11" i="54"/>
  <c r="BO11" i="54"/>
  <c r="BN11" i="54"/>
  <c r="BM11" i="54"/>
  <c r="BL11" i="54"/>
  <c r="BK11" i="54"/>
  <c r="BI11" i="54"/>
  <c r="BH11" i="54"/>
  <c r="BG11" i="54"/>
  <c r="BF11" i="54"/>
  <c r="BC11" i="54"/>
  <c r="BB11" i="54"/>
  <c r="AZ11" i="54"/>
  <c r="AY11" i="54"/>
  <c r="AX11" i="54"/>
  <c r="AW11" i="54"/>
  <c r="AV11" i="54"/>
  <c r="AT11" i="54"/>
  <c r="AS11" i="54"/>
  <c r="AR11" i="54"/>
  <c r="AQ11" i="54"/>
  <c r="AP11" i="54"/>
  <c r="AM11" i="54"/>
  <c r="AK11" i="54"/>
  <c r="AJ11" i="54"/>
  <c r="AH11" i="54"/>
  <c r="AE11" i="54"/>
  <c r="AD11" i="54"/>
  <c r="AC11" i="54"/>
  <c r="AB11" i="54"/>
  <c r="AA11" i="54"/>
  <c r="Z11" i="54"/>
  <c r="Y11" i="54"/>
  <c r="X11" i="54"/>
  <c r="W11" i="54"/>
  <c r="V11" i="54"/>
  <c r="S11" i="54"/>
  <c r="Q11" i="54"/>
  <c r="P11" i="54"/>
  <c r="N11" i="54"/>
  <c r="K11" i="54"/>
  <c r="J11" i="54"/>
  <c r="I11" i="54"/>
  <c r="H11" i="54"/>
  <c r="G11" i="54"/>
  <c r="F11" i="54"/>
  <c r="E11" i="54"/>
  <c r="D11" i="54"/>
  <c r="C11" i="54"/>
  <c r="B11" i="54"/>
  <c r="BQ10" i="54"/>
  <c r="BP10" i="54"/>
  <c r="BN10" i="54"/>
  <c r="BM10" i="54"/>
  <c r="BL10" i="54"/>
  <c r="BK10" i="54"/>
  <c r="BI10" i="54"/>
  <c r="BH10" i="54"/>
  <c r="BG10" i="54"/>
  <c r="BF10" i="54"/>
  <c r="BC10" i="54"/>
  <c r="BB10" i="54"/>
  <c r="AZ10" i="54"/>
  <c r="AY10" i="54"/>
  <c r="AX10" i="54"/>
  <c r="AW10" i="54"/>
  <c r="AV10" i="54"/>
  <c r="AT10" i="54"/>
  <c r="AS10" i="54"/>
  <c r="AR10" i="54"/>
  <c r="AQ10" i="54"/>
  <c r="AP10" i="54"/>
  <c r="AM10" i="54"/>
  <c r="AK10" i="54"/>
  <c r="AJ10" i="54"/>
  <c r="AH10" i="54"/>
  <c r="AE10" i="54"/>
  <c r="AD10" i="54"/>
  <c r="AC10" i="54"/>
  <c r="AB10" i="54"/>
  <c r="AA10" i="54"/>
  <c r="Z10" i="54"/>
  <c r="Y10" i="54"/>
  <c r="X10" i="54"/>
  <c r="W10" i="54"/>
  <c r="V10" i="54"/>
  <c r="S10" i="54"/>
  <c r="Q10" i="54"/>
  <c r="P10" i="54"/>
  <c r="N10" i="54"/>
  <c r="K10" i="54"/>
  <c r="J10" i="54"/>
  <c r="I10" i="54"/>
  <c r="H10" i="54"/>
  <c r="G10" i="54"/>
  <c r="F10" i="54"/>
  <c r="E10" i="54"/>
  <c r="D10" i="54"/>
  <c r="C10" i="54"/>
  <c r="B10" i="54"/>
  <c r="BQ9" i="54"/>
  <c r="BP9" i="54"/>
  <c r="BO9" i="54"/>
  <c r="BN9" i="54"/>
  <c r="BM9" i="54"/>
  <c r="BL9" i="54"/>
  <c r="BK9" i="54"/>
  <c r="BI9" i="54"/>
  <c r="BH9" i="54"/>
  <c r="BG9" i="54"/>
  <c r="BF9" i="54"/>
  <c r="BC9" i="54"/>
  <c r="BB9" i="54"/>
  <c r="AZ9" i="54"/>
  <c r="AY9" i="54"/>
  <c r="AX9" i="54"/>
  <c r="AW9" i="54"/>
  <c r="AV9" i="54"/>
  <c r="AT9" i="54"/>
  <c r="AS9" i="54"/>
  <c r="AR9" i="54"/>
  <c r="AQ9" i="54"/>
  <c r="AP9" i="54"/>
  <c r="AM9" i="54"/>
  <c r="AK9" i="54"/>
  <c r="AJ9" i="54"/>
  <c r="AH9" i="54"/>
  <c r="AE9" i="54"/>
  <c r="AD9" i="54"/>
  <c r="AC9" i="54"/>
  <c r="AB9" i="54"/>
  <c r="AA9" i="54"/>
  <c r="Z9" i="54"/>
  <c r="Y9" i="54"/>
  <c r="X9" i="54"/>
  <c r="W9" i="54"/>
  <c r="V9" i="54"/>
  <c r="S9" i="54"/>
  <c r="Q9" i="54"/>
  <c r="P9" i="54"/>
  <c r="N9" i="54"/>
  <c r="K9" i="54"/>
  <c r="J9" i="54"/>
  <c r="I9" i="54"/>
  <c r="H9" i="54"/>
  <c r="G9" i="54"/>
  <c r="F9" i="54"/>
  <c r="E9" i="54"/>
  <c r="D9" i="54"/>
  <c r="C9" i="54"/>
  <c r="B9" i="54"/>
  <c r="BQ8" i="54"/>
  <c r="BP8" i="54"/>
  <c r="BO8" i="54"/>
  <c r="BN8" i="54"/>
  <c r="BM8" i="54"/>
  <c r="BL8" i="54"/>
  <c r="BK8" i="54"/>
  <c r="BI8" i="54"/>
  <c r="BH8" i="54"/>
  <c r="BG8" i="54"/>
  <c r="BF8" i="54"/>
  <c r="BC8" i="54"/>
  <c r="BB8" i="54"/>
  <c r="AZ8" i="54"/>
  <c r="AY8" i="54"/>
  <c r="AX8" i="54"/>
  <c r="AW8" i="54"/>
  <c r="AV8" i="54"/>
  <c r="AT8" i="54"/>
  <c r="AS8" i="54"/>
  <c r="AR8" i="54"/>
  <c r="AQ8" i="54"/>
  <c r="AP8" i="54"/>
  <c r="AM8" i="54"/>
  <c r="AK8" i="54"/>
  <c r="AJ8" i="54"/>
  <c r="AH8" i="54"/>
  <c r="AE8" i="54"/>
  <c r="AD8" i="54"/>
  <c r="AC8" i="54"/>
  <c r="AB8" i="54"/>
  <c r="AA8" i="54"/>
  <c r="Z8" i="54"/>
  <c r="Y8" i="54"/>
  <c r="X8" i="54"/>
  <c r="W8" i="54"/>
  <c r="V8" i="54"/>
  <c r="S8" i="54"/>
  <c r="Q8" i="54"/>
  <c r="P8" i="54"/>
  <c r="N8" i="54"/>
  <c r="K8" i="54"/>
  <c r="J8" i="54"/>
  <c r="I8" i="54"/>
  <c r="H8" i="54"/>
  <c r="G8" i="54"/>
  <c r="F8" i="54"/>
  <c r="E8" i="54"/>
  <c r="D8" i="54"/>
  <c r="C8" i="54"/>
  <c r="B8" i="54"/>
  <c r="BQ7" i="54"/>
  <c r="BP7" i="54"/>
  <c r="BN7" i="54"/>
  <c r="BM7" i="54"/>
  <c r="BL7" i="54"/>
  <c r="BK7" i="54"/>
  <c r="BI7" i="54"/>
  <c r="BH7" i="54"/>
  <c r="BG7" i="54"/>
  <c r="BF7" i="54"/>
  <c r="BC7" i="54"/>
  <c r="BB7" i="54"/>
  <c r="AZ7" i="54"/>
  <c r="AY7" i="54"/>
  <c r="AX7" i="54"/>
  <c r="AW7" i="54"/>
  <c r="AV7" i="54"/>
  <c r="AT7" i="54"/>
  <c r="AS7" i="54"/>
  <c r="AR7" i="54"/>
  <c r="AQ7" i="54"/>
  <c r="AP7" i="54"/>
  <c r="AM7" i="54"/>
  <c r="AK7" i="54"/>
  <c r="AJ7" i="54"/>
  <c r="AH7" i="54"/>
  <c r="AE7" i="54"/>
  <c r="AD7" i="54"/>
  <c r="AC7" i="54"/>
  <c r="AB7" i="54"/>
  <c r="AA7" i="54"/>
  <c r="Z7" i="54"/>
  <c r="Y7" i="54"/>
  <c r="X7" i="54"/>
  <c r="W7" i="54"/>
  <c r="V7" i="54"/>
  <c r="S7" i="54"/>
  <c r="Q7" i="54"/>
  <c r="P7" i="54"/>
  <c r="N7" i="54"/>
  <c r="K7" i="54"/>
  <c r="J7" i="54"/>
  <c r="I7" i="54"/>
  <c r="H7" i="54"/>
  <c r="G7" i="54"/>
  <c r="F7" i="54"/>
  <c r="E7" i="54"/>
  <c r="D7" i="54"/>
  <c r="C7" i="54"/>
  <c r="B7" i="54"/>
  <c r="Q19" i="34"/>
  <c r="Q23" i="34"/>
  <c r="BO121" i="23"/>
  <c r="BP28" i="23"/>
  <c r="BP27" i="23"/>
  <c r="BP26" i="23"/>
  <c r="BP25" i="23"/>
  <c r="BP24" i="23"/>
  <c r="BP23" i="23"/>
  <c r="BP22" i="23"/>
  <c r="BP21" i="23"/>
  <c r="BP20" i="23"/>
  <c r="BP19" i="23"/>
  <c r="BP18" i="23"/>
  <c r="BP17" i="23"/>
  <c r="BP16" i="23"/>
  <c r="BP15" i="23"/>
  <c r="BP14" i="23"/>
  <c r="BP13" i="23"/>
  <c r="BP12" i="23"/>
  <c r="BP11" i="23"/>
  <c r="BP10" i="23"/>
  <c r="BP9" i="23"/>
  <c r="BP8" i="23"/>
  <c r="BP7" i="23"/>
  <c r="BN28" i="23"/>
  <c r="BN27" i="23"/>
  <c r="BN26" i="23"/>
  <c r="BN25" i="23"/>
  <c r="BN24" i="23"/>
  <c r="BN23" i="23"/>
  <c r="BN22" i="23"/>
  <c r="BN21" i="23"/>
  <c r="BN20" i="23"/>
  <c r="BN19" i="23"/>
  <c r="BN18" i="23"/>
  <c r="BN17" i="23"/>
  <c r="BN16" i="23"/>
  <c r="BN15" i="23"/>
  <c r="BN14" i="23"/>
  <c r="BN13" i="23"/>
  <c r="BN12" i="23"/>
  <c r="BN11" i="23"/>
  <c r="BN10" i="23"/>
  <c r="BN9" i="23"/>
  <c r="BN8" i="23"/>
  <c r="BN7" i="23"/>
  <c r="BM28" i="23"/>
  <c r="BM27" i="23"/>
  <c r="BM26" i="23"/>
  <c r="BM25" i="23"/>
  <c r="BM24" i="23"/>
  <c r="BM23" i="23"/>
  <c r="BM22" i="23"/>
  <c r="BM21" i="23"/>
  <c r="BM20" i="23"/>
  <c r="BM19" i="23"/>
  <c r="BM18" i="23"/>
  <c r="BM17" i="23"/>
  <c r="BM16" i="23"/>
  <c r="BM15" i="23"/>
  <c r="BM14" i="23"/>
  <c r="BM13" i="23"/>
  <c r="BM12" i="23"/>
  <c r="BM11" i="23"/>
  <c r="BM10" i="23"/>
  <c r="BM9" i="23"/>
  <c r="BM8" i="23"/>
  <c r="BM7" i="23"/>
  <c r="BL28" i="23"/>
  <c r="BL27" i="23"/>
  <c r="BL26" i="23"/>
  <c r="BL25" i="23"/>
  <c r="BL24" i="23"/>
  <c r="BL23" i="23"/>
  <c r="BL22" i="23"/>
  <c r="BL21" i="23"/>
  <c r="BL20" i="23"/>
  <c r="BL19" i="23"/>
  <c r="BL18" i="23"/>
  <c r="BL17" i="23"/>
  <c r="BL16" i="23"/>
  <c r="BL15" i="23"/>
  <c r="BL14" i="23"/>
  <c r="BL13" i="23"/>
  <c r="BL12" i="23"/>
  <c r="BL11" i="23"/>
  <c r="BL10" i="23"/>
  <c r="BL9" i="23"/>
  <c r="BL29" i="23" s="1"/>
  <c r="BL8" i="23"/>
  <c r="BL7" i="23"/>
  <c r="BK28" i="23"/>
  <c r="BK27" i="23"/>
  <c r="BK26" i="23"/>
  <c r="BK25" i="23"/>
  <c r="BK24" i="23"/>
  <c r="BK23" i="23"/>
  <c r="BK22" i="23"/>
  <c r="BK21" i="23"/>
  <c r="BK20" i="23"/>
  <c r="BK19" i="23"/>
  <c r="BK18" i="23"/>
  <c r="BK17" i="23"/>
  <c r="BK16" i="23"/>
  <c r="BK15" i="23"/>
  <c r="BK14" i="23"/>
  <c r="BK13" i="23"/>
  <c r="BK12" i="23"/>
  <c r="BK11" i="23"/>
  <c r="BK10" i="23"/>
  <c r="BK9" i="23"/>
  <c r="BK8" i="23"/>
  <c r="BK7" i="23"/>
  <c r="BJ28" i="23"/>
  <c r="BJ27" i="23"/>
  <c r="BJ26" i="23"/>
  <c r="BJ25" i="23"/>
  <c r="BJ24" i="23"/>
  <c r="BJ23" i="23"/>
  <c r="BJ22" i="23"/>
  <c r="BJ21" i="23"/>
  <c r="BJ20" i="23"/>
  <c r="BJ19" i="23"/>
  <c r="BJ18" i="23"/>
  <c r="BJ17" i="23"/>
  <c r="BJ16" i="23"/>
  <c r="BJ15" i="23"/>
  <c r="BJ14" i="23"/>
  <c r="BJ13" i="23"/>
  <c r="BJ12" i="23"/>
  <c r="BJ11" i="23"/>
  <c r="BJ10" i="23"/>
  <c r="BJ9" i="23"/>
  <c r="BJ8" i="23"/>
  <c r="BJ7" i="23"/>
  <c r="BO185" i="23"/>
  <c r="BO184" i="23"/>
  <c r="BO183" i="23"/>
  <c r="BO182" i="23"/>
  <c r="BO181" i="23"/>
  <c r="BO180" i="23"/>
  <c r="BO178" i="23"/>
  <c r="BO177" i="23"/>
  <c r="BO176" i="23"/>
  <c r="BO175" i="23"/>
  <c r="BO174" i="23"/>
  <c r="BO173" i="23"/>
  <c r="BO172" i="23"/>
  <c r="BO170" i="23"/>
  <c r="BO169" i="23"/>
  <c r="BO168" i="23"/>
  <c r="BO167" i="23"/>
  <c r="BO166" i="23"/>
  <c r="BO165" i="23"/>
  <c r="BO164" i="23"/>
  <c r="BO162" i="23"/>
  <c r="BO161" i="23"/>
  <c r="BO160" i="23"/>
  <c r="BO159" i="23"/>
  <c r="BO157" i="23"/>
  <c r="BO156" i="23"/>
  <c r="BO155" i="23"/>
  <c r="BO154" i="23"/>
  <c r="BO153" i="23"/>
  <c r="BO145" i="23"/>
  <c r="BO144" i="23"/>
  <c r="BO143" i="23"/>
  <c r="BO142" i="23"/>
  <c r="BO141" i="23"/>
  <c r="BO23" i="23" s="1"/>
  <c r="Q24" i="34" s="1"/>
  <c r="BO139" i="23"/>
  <c r="BO138" i="23"/>
  <c r="BO137" i="23"/>
  <c r="BO22" i="23" s="1"/>
  <c r="BO135" i="23"/>
  <c r="BO134" i="23"/>
  <c r="BO133" i="23"/>
  <c r="BO131" i="23"/>
  <c r="BO130" i="23"/>
  <c r="BO129" i="23"/>
  <c r="BO128" i="23"/>
  <c r="BO127" i="23"/>
  <c r="BO126" i="23"/>
  <c r="BO125" i="23"/>
  <c r="BO123" i="23"/>
  <c r="BO122" i="23"/>
  <c r="BO120" i="23"/>
  <c r="BO119" i="23"/>
  <c r="BO117" i="23"/>
  <c r="BO116" i="23"/>
  <c r="BO18" i="23" s="1"/>
  <c r="BO114" i="23"/>
  <c r="BO113" i="23"/>
  <c r="BO112" i="23"/>
  <c r="BO111" i="23"/>
  <c r="BO110" i="23"/>
  <c r="BO109" i="23"/>
  <c r="BO102" i="23"/>
  <c r="BO101" i="23"/>
  <c r="BO100" i="23"/>
  <c r="BO16" i="23" s="1"/>
  <c r="Q17" i="34" s="1"/>
  <c r="BO98" i="23"/>
  <c r="BO97" i="23"/>
  <c r="BO96" i="23"/>
  <c r="BO95" i="23"/>
  <c r="BO94" i="23"/>
  <c r="BO93" i="23"/>
  <c r="BO92" i="23"/>
  <c r="BO90" i="23"/>
  <c r="BO89" i="23"/>
  <c r="BO88" i="23"/>
  <c r="BO87" i="23"/>
  <c r="BO86" i="23"/>
  <c r="BO14" i="23" s="1"/>
  <c r="Q15" i="34" s="1"/>
  <c r="BO84" i="23"/>
  <c r="BO83" i="23"/>
  <c r="BO82" i="23"/>
  <c r="BO81" i="23"/>
  <c r="BO80" i="23"/>
  <c r="BO79" i="23"/>
  <c r="BO78" i="23"/>
  <c r="BO77" i="23"/>
  <c r="BO76" i="23"/>
  <c r="BO74" i="23"/>
  <c r="BO73" i="23"/>
  <c r="BO72" i="23"/>
  <c r="BO12" i="23" s="1"/>
  <c r="Q13" i="34" s="1"/>
  <c r="BO65" i="23"/>
  <c r="BO64" i="23"/>
  <c r="BO63" i="23"/>
  <c r="BO62" i="23"/>
  <c r="BO11" i="23" s="1"/>
  <c r="Q12" i="34" s="1"/>
  <c r="BO60" i="23"/>
  <c r="BO59" i="23"/>
  <c r="BO58" i="23"/>
  <c r="BO57" i="23"/>
  <c r="BO56" i="23"/>
  <c r="BO55" i="23"/>
  <c r="BO53" i="23"/>
  <c r="BO52" i="23"/>
  <c r="BO51" i="23"/>
  <c r="BO50" i="23"/>
  <c r="BO49" i="23"/>
  <c r="BO48" i="23"/>
  <c r="BO47" i="23"/>
  <c r="BO46" i="23"/>
  <c r="BO44" i="23"/>
  <c r="BO43" i="23"/>
  <c r="BO42" i="23"/>
  <c r="BO41" i="23"/>
  <c r="BO39" i="23"/>
  <c r="BO38" i="23"/>
  <c r="BO37" i="23"/>
  <c r="BO36" i="23"/>
  <c r="BO35" i="23"/>
  <c r="BN29" i="23"/>
  <c r="AL11" i="15"/>
  <c r="BB7" i="36"/>
  <c r="M11" i="34"/>
  <c r="BB28" i="36"/>
  <c r="BB27" i="36"/>
  <c r="BB26" i="36"/>
  <c r="BB25" i="36"/>
  <c r="BB24" i="36"/>
  <c r="BB23" i="36"/>
  <c r="BB22" i="36"/>
  <c r="BB21" i="36"/>
  <c r="BB20" i="36"/>
  <c r="BB19" i="36"/>
  <c r="BB18" i="36"/>
  <c r="BB17" i="36"/>
  <c r="BB16" i="36"/>
  <c r="BB15" i="36"/>
  <c r="BB14" i="36"/>
  <c r="BB13" i="36"/>
  <c r="BB12" i="36"/>
  <c r="BB11" i="36"/>
  <c r="BB10" i="36"/>
  <c r="BB9" i="36"/>
  <c r="BB8" i="36"/>
  <c r="BB29" i="36" s="1"/>
  <c r="AR28" i="15"/>
  <c r="AP28" i="15"/>
  <c r="AO28" i="15"/>
  <c r="AN28" i="15"/>
  <c r="AM28" i="15"/>
  <c r="AL28" i="15"/>
  <c r="AK28" i="15"/>
  <c r="AR27" i="15"/>
  <c r="AP27" i="15"/>
  <c r="AO27" i="15"/>
  <c r="AN27" i="15"/>
  <c r="AM27" i="15"/>
  <c r="AL27" i="15"/>
  <c r="AK27" i="15"/>
  <c r="AR26" i="15"/>
  <c r="AP26" i="15"/>
  <c r="AO26" i="15"/>
  <c r="AN26" i="15"/>
  <c r="AM26" i="15"/>
  <c r="AL26" i="15"/>
  <c r="AK26" i="15"/>
  <c r="AR25" i="15"/>
  <c r="AP25" i="15"/>
  <c r="AO25" i="15"/>
  <c r="AN25" i="15"/>
  <c r="AM25" i="15"/>
  <c r="AL25" i="15"/>
  <c r="AK25" i="15"/>
  <c r="AR24" i="15"/>
  <c r="AP24" i="15"/>
  <c r="AO24" i="15"/>
  <c r="AN24" i="15"/>
  <c r="AM24" i="15"/>
  <c r="AL24" i="15"/>
  <c r="AK24" i="15"/>
  <c r="AR23" i="15"/>
  <c r="AP23" i="15"/>
  <c r="AO23" i="15"/>
  <c r="AN23" i="15"/>
  <c r="AM23" i="15"/>
  <c r="AL23" i="15"/>
  <c r="AK23" i="15"/>
  <c r="AR22" i="15"/>
  <c r="AP22" i="15"/>
  <c r="AO22" i="15"/>
  <c r="AN22" i="15"/>
  <c r="AM22" i="15"/>
  <c r="AL22" i="15"/>
  <c r="AK22" i="15"/>
  <c r="AR21" i="15"/>
  <c r="AP21" i="15"/>
  <c r="AO21" i="15"/>
  <c r="AN21" i="15"/>
  <c r="AM21" i="15"/>
  <c r="AL21" i="15"/>
  <c r="AK21" i="15"/>
  <c r="AR20" i="15"/>
  <c r="AP20" i="15"/>
  <c r="AO20" i="15"/>
  <c r="AN20" i="15"/>
  <c r="AM20" i="15"/>
  <c r="AL20" i="15"/>
  <c r="AK20" i="15"/>
  <c r="AR19" i="15"/>
  <c r="AP19" i="15"/>
  <c r="AO19" i="15"/>
  <c r="AN19" i="15"/>
  <c r="AM19" i="15"/>
  <c r="AL19" i="15"/>
  <c r="AK19" i="15"/>
  <c r="AR18" i="15"/>
  <c r="AP18" i="15"/>
  <c r="AO18" i="15"/>
  <c r="AN18" i="15"/>
  <c r="AM18" i="15"/>
  <c r="AL18" i="15"/>
  <c r="AK18" i="15"/>
  <c r="AR17" i="15"/>
  <c r="AP17" i="15"/>
  <c r="AO17" i="15"/>
  <c r="AN17" i="15"/>
  <c r="AM17" i="15"/>
  <c r="AL17" i="15"/>
  <c r="AK17" i="15"/>
  <c r="AR16" i="15"/>
  <c r="AP16" i="15"/>
  <c r="AO16" i="15"/>
  <c r="AN16" i="15"/>
  <c r="AM16" i="15"/>
  <c r="AL16" i="15"/>
  <c r="AK16" i="15"/>
  <c r="AR15" i="15"/>
  <c r="AP15" i="15"/>
  <c r="AO15" i="15"/>
  <c r="AN15" i="15"/>
  <c r="AM15" i="15"/>
  <c r="AL15" i="15"/>
  <c r="AK15" i="15"/>
  <c r="AR14" i="15"/>
  <c r="AP14" i="15"/>
  <c r="AO14" i="15"/>
  <c r="AN14" i="15"/>
  <c r="AM14" i="15"/>
  <c r="AL14" i="15"/>
  <c r="AK14" i="15"/>
  <c r="AR13" i="15"/>
  <c r="AP13" i="15"/>
  <c r="AO13" i="15"/>
  <c r="AN13" i="15"/>
  <c r="AM13" i="15"/>
  <c r="AL13" i="15"/>
  <c r="AK13" i="15"/>
  <c r="AR12" i="15"/>
  <c r="AP12" i="15"/>
  <c r="AO12" i="15"/>
  <c r="AN12" i="15"/>
  <c r="AM12" i="15"/>
  <c r="AL12" i="15"/>
  <c r="AK12" i="15"/>
  <c r="AR11" i="15"/>
  <c r="AP11" i="15"/>
  <c r="AO11" i="15"/>
  <c r="AN11" i="15"/>
  <c r="AM11" i="15"/>
  <c r="AK11" i="15"/>
  <c r="AR10" i="15"/>
  <c r="AP10" i="15"/>
  <c r="AO10" i="15"/>
  <c r="AN10" i="15"/>
  <c r="AM10" i="15"/>
  <c r="AL10" i="15"/>
  <c r="AK10" i="15"/>
  <c r="AR9" i="15"/>
  <c r="AP9" i="15"/>
  <c r="AO9" i="15"/>
  <c r="AN9" i="15"/>
  <c r="AM9" i="15"/>
  <c r="AL9" i="15"/>
  <c r="AK9" i="15"/>
  <c r="AR8" i="15"/>
  <c r="AP8" i="15"/>
  <c r="AO8" i="15"/>
  <c r="AN8" i="15"/>
  <c r="AM8" i="15"/>
  <c r="AL8" i="15"/>
  <c r="AK8" i="15"/>
  <c r="AR7" i="15"/>
  <c r="AP7" i="15"/>
  <c r="AO7" i="15"/>
  <c r="AN7" i="15"/>
  <c r="AM7" i="15"/>
  <c r="AL7" i="15"/>
  <c r="AK7" i="15"/>
  <c r="AQ185" i="15"/>
  <c r="AQ184" i="15"/>
  <c r="AQ183" i="15"/>
  <c r="AQ182" i="15"/>
  <c r="AQ181" i="15"/>
  <c r="AQ28" i="15" s="1"/>
  <c r="M29" i="34" s="1"/>
  <c r="AQ180" i="15"/>
  <c r="AQ178" i="15"/>
  <c r="AQ177" i="15"/>
  <c r="AQ176" i="15"/>
  <c r="AQ175" i="15"/>
  <c r="AQ174" i="15"/>
  <c r="AQ173" i="15"/>
  <c r="AQ172" i="15"/>
  <c r="AQ27" i="15" s="1"/>
  <c r="M28" i="34" s="1"/>
  <c r="AQ170" i="15"/>
  <c r="AQ169" i="15"/>
  <c r="AQ168" i="15"/>
  <c r="AQ167" i="15"/>
  <c r="AQ166" i="15"/>
  <c r="AQ165" i="15"/>
  <c r="AQ164" i="15"/>
  <c r="AQ162" i="15"/>
  <c r="AQ161" i="15"/>
  <c r="AQ160" i="15"/>
  <c r="AQ159" i="15"/>
  <c r="AQ157" i="15"/>
  <c r="AQ156" i="15"/>
  <c r="AQ155" i="15"/>
  <c r="AQ154" i="15"/>
  <c r="AQ153" i="15"/>
  <c r="AQ24" i="15" s="1"/>
  <c r="M25" i="34" s="1"/>
  <c r="AQ146" i="15"/>
  <c r="AQ145" i="15"/>
  <c r="AQ144" i="15"/>
  <c r="AQ143" i="15"/>
  <c r="AQ23" i="15" s="1"/>
  <c r="M24" i="34" s="1"/>
  <c r="AQ142" i="15"/>
  <c r="AQ140" i="15"/>
  <c r="AQ139" i="15"/>
  <c r="AQ138" i="15"/>
  <c r="AQ22" i="15" s="1"/>
  <c r="M23" i="34" s="1"/>
  <c r="AQ136" i="15"/>
  <c r="AQ135" i="15"/>
  <c r="AQ134" i="15"/>
  <c r="AQ21" i="15" s="1"/>
  <c r="M22" i="34" s="1"/>
  <c r="AQ132" i="15"/>
  <c r="AQ131" i="15"/>
  <c r="AQ130" i="15"/>
  <c r="AQ129" i="15"/>
  <c r="AQ128" i="15"/>
  <c r="AQ127" i="15"/>
  <c r="AQ126" i="15"/>
  <c r="AQ20" i="15" s="1"/>
  <c r="M21" i="34" s="1"/>
  <c r="AQ124" i="15"/>
  <c r="AQ123" i="15"/>
  <c r="AQ122" i="15"/>
  <c r="AQ121" i="15"/>
  <c r="AQ120" i="15"/>
  <c r="AQ118" i="15"/>
  <c r="AQ117" i="15"/>
  <c r="AQ18" i="15" s="1"/>
  <c r="M19" i="34" s="1"/>
  <c r="AQ115" i="15"/>
  <c r="AQ114" i="15"/>
  <c r="AQ113" i="15"/>
  <c r="AQ112" i="15"/>
  <c r="AQ111" i="15"/>
  <c r="AQ110" i="15"/>
  <c r="AQ103" i="15"/>
  <c r="AQ102" i="15"/>
  <c r="AQ101" i="15"/>
  <c r="AQ16" i="15" s="1"/>
  <c r="M17" i="34" s="1"/>
  <c r="AQ99" i="15"/>
  <c r="AQ98" i="15"/>
  <c r="AQ97" i="15"/>
  <c r="AQ96" i="15"/>
  <c r="AQ95" i="15"/>
  <c r="AQ94" i="15"/>
  <c r="AQ93" i="15"/>
  <c r="AQ15" i="15" s="1"/>
  <c r="M16" i="34" s="1"/>
  <c r="AQ91" i="15"/>
  <c r="AQ90" i="15"/>
  <c r="AQ89" i="15"/>
  <c r="AQ88" i="15"/>
  <c r="AQ87" i="15"/>
  <c r="AQ14" i="15" s="1"/>
  <c r="M15" i="34" s="1"/>
  <c r="AQ85" i="15"/>
  <c r="AQ84" i="15"/>
  <c r="AQ83" i="15"/>
  <c r="AQ82" i="15"/>
  <c r="AQ81" i="15"/>
  <c r="AQ80" i="15"/>
  <c r="AQ79" i="15"/>
  <c r="AQ78" i="15"/>
  <c r="AQ77" i="15"/>
  <c r="AQ75" i="15"/>
  <c r="AQ74" i="15"/>
  <c r="AQ73" i="15"/>
  <c r="AQ12" i="15" s="1"/>
  <c r="M13" i="34" s="1"/>
  <c r="AQ66" i="15"/>
  <c r="AQ65" i="15"/>
  <c r="AQ64" i="15"/>
  <c r="AQ63" i="15"/>
  <c r="AQ11" i="15" s="1"/>
  <c r="M12" i="34" s="1"/>
  <c r="AQ61" i="15"/>
  <c r="AQ60" i="15"/>
  <c r="AQ59" i="15"/>
  <c r="AQ58" i="15"/>
  <c r="AQ57" i="15"/>
  <c r="AQ56" i="15"/>
  <c r="AQ10" i="15" s="1"/>
  <c r="AQ54" i="15"/>
  <c r="AQ53" i="15"/>
  <c r="AQ52" i="15"/>
  <c r="AQ51" i="15"/>
  <c r="AQ50" i="15"/>
  <c r="AQ49" i="15"/>
  <c r="AQ48" i="15"/>
  <c r="AQ47" i="15"/>
  <c r="AQ45" i="15"/>
  <c r="AQ44" i="15"/>
  <c r="AQ43" i="15"/>
  <c r="AQ42" i="15"/>
  <c r="AQ8" i="15" s="1"/>
  <c r="M9" i="34" s="1"/>
  <c r="AQ40" i="15"/>
  <c r="AQ39" i="15"/>
  <c r="AQ38" i="15"/>
  <c r="AQ37" i="15"/>
  <c r="AQ36" i="15"/>
  <c r="AQ7" i="15" s="1"/>
  <c r="AF16" i="54" l="1"/>
  <c r="L8" i="54"/>
  <c r="L9" i="54"/>
  <c r="L10" i="54"/>
  <c r="L11" i="54"/>
  <c r="L13" i="54"/>
  <c r="AE7" i="55"/>
  <c r="AE9" i="55"/>
  <c r="AE27" i="55"/>
  <c r="F8" i="55"/>
  <c r="L8" i="55"/>
  <c r="I9" i="55"/>
  <c r="F10" i="55"/>
  <c r="L10" i="55"/>
  <c r="AD8" i="55"/>
  <c r="AD12" i="55"/>
  <c r="AD14" i="55"/>
  <c r="AE15" i="55"/>
  <c r="AD16" i="55"/>
  <c r="AD20" i="55"/>
  <c r="AE23" i="55"/>
  <c r="AD24" i="55"/>
  <c r="I11" i="55"/>
  <c r="F12" i="55"/>
  <c r="L12" i="55"/>
  <c r="I13" i="55"/>
  <c r="F14" i="55"/>
  <c r="L14" i="55"/>
  <c r="I15" i="55"/>
  <c r="F16" i="55"/>
  <c r="L16" i="55"/>
  <c r="I17" i="55"/>
  <c r="F18" i="55"/>
  <c r="L18" i="55"/>
  <c r="I19" i="55"/>
  <c r="F20" i="55"/>
  <c r="L20" i="55"/>
  <c r="I21" i="55"/>
  <c r="F22" i="55"/>
  <c r="L22" i="55"/>
  <c r="I23" i="55"/>
  <c r="F24" i="55"/>
  <c r="L24" i="55"/>
  <c r="I25" i="55"/>
  <c r="F26" i="55"/>
  <c r="L26" i="55"/>
  <c r="I27" i="55"/>
  <c r="F28" i="55"/>
  <c r="L28" i="55"/>
  <c r="AD18" i="55"/>
  <c r="O11" i="55"/>
  <c r="O13" i="55"/>
  <c r="O17" i="55"/>
  <c r="O19" i="55"/>
  <c r="O21" i="55"/>
  <c r="N22" i="55"/>
  <c r="N24" i="55"/>
  <c r="O25" i="55"/>
  <c r="N26" i="55"/>
  <c r="M8" i="34"/>
  <c r="AL29" i="15"/>
  <c r="AQ9" i="15"/>
  <c r="M10" i="34" s="1"/>
  <c r="O9" i="55"/>
  <c r="AO9" i="55"/>
  <c r="AY9" i="55"/>
  <c r="AY29" i="55" s="1"/>
  <c r="N14" i="55"/>
  <c r="N18" i="55"/>
  <c r="AL18" i="55"/>
  <c r="AE19" i="55"/>
  <c r="AY21" i="55"/>
  <c r="AY25" i="55"/>
  <c r="AD28" i="55"/>
  <c r="AR29" i="15"/>
  <c r="BJ12" i="54"/>
  <c r="AF26" i="54"/>
  <c r="AN29" i="15"/>
  <c r="AQ13" i="15"/>
  <c r="M14" i="34" s="1"/>
  <c r="AQ17" i="15"/>
  <c r="M18" i="34" s="1"/>
  <c r="AQ19" i="15"/>
  <c r="M20" i="34" s="1"/>
  <c r="AQ25" i="15"/>
  <c r="M26" i="34" s="1"/>
  <c r="AQ26" i="15"/>
  <c r="M27" i="34" s="1"/>
  <c r="BJ29" i="23"/>
  <c r="AD29" i="57"/>
  <c r="M29" i="57"/>
  <c r="AE29" i="57"/>
  <c r="AO29" i="15"/>
  <c r="BO7" i="23"/>
  <c r="Q8" i="34" s="1"/>
  <c r="BO24" i="23"/>
  <c r="Q25" i="34" s="1"/>
  <c r="BO27" i="23"/>
  <c r="Q28" i="34" s="1"/>
  <c r="D29" i="56"/>
  <c r="H29" i="56"/>
  <c r="L29" i="56"/>
  <c r="P29" i="56"/>
  <c r="V29" i="56"/>
  <c r="Z29" i="56"/>
  <c r="AD29" i="56"/>
  <c r="AH29" i="56"/>
  <c r="AN29" i="56"/>
  <c r="AR29" i="56"/>
  <c r="AV29" i="56"/>
  <c r="BC29" i="56"/>
  <c r="D29" i="57"/>
  <c r="H29" i="57"/>
  <c r="BC29" i="57"/>
  <c r="BO28" i="23"/>
  <c r="Q29" i="34" s="1"/>
  <c r="AP29" i="15"/>
  <c r="BO9" i="23"/>
  <c r="Q10" i="34" s="1"/>
  <c r="BO21" i="23"/>
  <c r="Q22" i="34" s="1"/>
  <c r="BO25" i="23"/>
  <c r="Q26" i="34" s="1"/>
  <c r="AF8" i="54"/>
  <c r="BJ8" i="54"/>
  <c r="AF9" i="54"/>
  <c r="BJ9" i="54"/>
  <c r="AF10" i="54"/>
  <c r="N12" i="55"/>
  <c r="AL12" i="55"/>
  <c r="AE13" i="55"/>
  <c r="O15" i="55"/>
  <c r="AO15" i="55"/>
  <c r="N16" i="55"/>
  <c r="AL16" i="55"/>
  <c r="AE17" i="55"/>
  <c r="N20" i="55"/>
  <c r="AL20" i="55"/>
  <c r="AE21" i="55"/>
  <c r="AD22" i="55"/>
  <c r="O23" i="55"/>
  <c r="AO23" i="55"/>
  <c r="AE25" i="55"/>
  <c r="AY27" i="55"/>
  <c r="E29" i="56"/>
  <c r="I29" i="56"/>
  <c r="Q29" i="56"/>
  <c r="W29" i="56"/>
  <c r="AA29" i="56"/>
  <c r="AI29" i="56"/>
  <c r="AO29" i="56"/>
  <c r="AS29" i="56"/>
  <c r="AW29" i="56"/>
  <c r="BD29" i="56"/>
  <c r="AR29" i="57"/>
  <c r="BB29" i="57"/>
  <c r="AQ29" i="56"/>
  <c r="AQ29" i="57"/>
  <c r="AK29" i="15"/>
  <c r="BO15" i="23"/>
  <c r="Q16" i="34" s="1"/>
  <c r="BK29" i="23"/>
  <c r="BM29" i="23"/>
  <c r="AM29" i="15"/>
  <c r="BO8" i="23"/>
  <c r="Q9" i="34" s="1"/>
  <c r="BO10" i="23"/>
  <c r="Q11" i="34" s="1"/>
  <c r="BO13" i="23"/>
  <c r="Q14" i="34" s="1"/>
  <c r="BO19" i="23"/>
  <c r="Q20" i="34" s="1"/>
  <c r="BO20" i="23"/>
  <c r="Q21" i="34" s="1"/>
  <c r="BO26" i="23"/>
  <c r="Q27" i="34" s="1"/>
  <c r="B29" i="56"/>
  <c r="F29" i="56"/>
  <c r="J29" i="56"/>
  <c r="X29" i="56"/>
  <c r="AB29" i="56"/>
  <c r="AF29" i="56"/>
  <c r="AL29" i="56"/>
  <c r="AP29" i="56"/>
  <c r="AT29" i="56"/>
  <c r="AX29" i="56"/>
  <c r="AH29" i="57"/>
  <c r="AN29" i="57"/>
  <c r="BB29" i="56"/>
  <c r="E29" i="57"/>
  <c r="I29" i="57"/>
  <c r="Q29" i="57"/>
  <c r="W29" i="57"/>
  <c r="AA29" i="57"/>
  <c r="AI29" i="57"/>
  <c r="AO29" i="57"/>
  <c r="AS29" i="57"/>
  <c r="AW29" i="57"/>
  <c r="B29" i="57"/>
  <c r="F29" i="57"/>
  <c r="J29" i="57"/>
  <c r="N29" i="57"/>
  <c r="T29" i="57"/>
  <c r="X29" i="57"/>
  <c r="AB29" i="57"/>
  <c r="AF29" i="57"/>
  <c r="AL29" i="57"/>
  <c r="AP29" i="57"/>
  <c r="AT29" i="57"/>
  <c r="AX29" i="57"/>
  <c r="BD29" i="57"/>
  <c r="C29" i="57"/>
  <c r="G29" i="57"/>
  <c r="K29" i="57"/>
  <c r="O29" i="57"/>
  <c r="U29" i="57"/>
  <c r="Y29" i="57"/>
  <c r="AC29" i="57"/>
  <c r="AG29" i="57"/>
  <c r="AM29" i="57"/>
  <c r="AU29" i="57"/>
  <c r="BA29" i="57"/>
  <c r="O27" i="55"/>
  <c r="N28" i="55"/>
  <c r="O7" i="55"/>
  <c r="AO7" i="55"/>
  <c r="AO29" i="55" s="1"/>
  <c r="N8" i="55"/>
  <c r="AL8" i="55"/>
  <c r="AD10" i="55"/>
  <c r="AY11" i="55"/>
  <c r="AY15" i="55"/>
  <c r="AY19" i="55"/>
  <c r="AY23" i="55"/>
  <c r="AD26" i="55"/>
  <c r="AO27" i="55"/>
  <c r="AL28" i="55"/>
  <c r="N7" i="55"/>
  <c r="AD7" i="55"/>
  <c r="AL7" i="55"/>
  <c r="AL29" i="55" s="1"/>
  <c r="AY8" i="55"/>
  <c r="O8" i="55"/>
  <c r="AE8" i="55"/>
  <c r="AO8" i="55"/>
  <c r="N9" i="55"/>
  <c r="AD9" i="55"/>
  <c r="AL9" i="55"/>
  <c r="AY10" i="55"/>
  <c r="O10" i="55"/>
  <c r="AE10" i="55"/>
  <c r="AO10" i="55"/>
  <c r="N11" i="55"/>
  <c r="AD11" i="55"/>
  <c r="AL11" i="55"/>
  <c r="O12" i="55"/>
  <c r="AE12" i="55"/>
  <c r="AO12" i="55"/>
  <c r="AY12" i="55"/>
  <c r="N13" i="55"/>
  <c r="AD13" i="55"/>
  <c r="AD29" i="55" s="1"/>
  <c r="AL13" i="55"/>
  <c r="O14" i="55"/>
  <c r="AE14" i="55"/>
  <c r="AO14" i="55"/>
  <c r="AY14" i="55"/>
  <c r="N15" i="55"/>
  <c r="AD15" i="55"/>
  <c r="AL15" i="55"/>
  <c r="O16" i="55"/>
  <c r="AE16" i="55"/>
  <c r="AO16" i="55"/>
  <c r="N17" i="55"/>
  <c r="AD17" i="55"/>
  <c r="AL17" i="55"/>
  <c r="AY18" i="55"/>
  <c r="O18" i="55"/>
  <c r="AE18" i="55"/>
  <c r="AO18" i="55"/>
  <c r="N19" i="55"/>
  <c r="AD19" i="55"/>
  <c r="AL19" i="55"/>
  <c r="O20" i="55"/>
  <c r="AE20" i="55"/>
  <c r="AO20" i="55"/>
  <c r="N21" i="55"/>
  <c r="AD21" i="55"/>
  <c r="AL21" i="55"/>
  <c r="O22" i="55"/>
  <c r="AE22" i="55"/>
  <c r="AO22" i="55"/>
  <c r="N23" i="55"/>
  <c r="AD23" i="55"/>
  <c r="AL23" i="55"/>
  <c r="O24" i="55"/>
  <c r="AE24" i="55"/>
  <c r="AO24" i="55"/>
  <c r="N25" i="55"/>
  <c r="AD25" i="55"/>
  <c r="AL25" i="55"/>
  <c r="AY26" i="55"/>
  <c r="AY16" i="55"/>
  <c r="AY22" i="55"/>
  <c r="AY28" i="55"/>
  <c r="N27" i="55"/>
  <c r="O28" i="55"/>
  <c r="AD27" i="55"/>
  <c r="AY20" i="55"/>
  <c r="O26" i="55"/>
  <c r="AE26" i="55"/>
  <c r="AE28" i="55"/>
  <c r="AY24" i="55"/>
  <c r="AO26" i="55"/>
  <c r="AL27" i="55"/>
  <c r="AO28" i="55"/>
  <c r="B29" i="55"/>
  <c r="E29" i="55"/>
  <c r="F29" i="55" s="1"/>
  <c r="H29" i="55"/>
  <c r="K29" i="55"/>
  <c r="R29" i="55"/>
  <c r="U29" i="55"/>
  <c r="X29" i="55"/>
  <c r="AA29" i="55"/>
  <c r="AH29" i="55"/>
  <c r="AJ29" i="55"/>
  <c r="AN29" i="55"/>
  <c r="AP29" i="55"/>
  <c r="AT29" i="55"/>
  <c r="AV29" i="55"/>
  <c r="AX29" i="55"/>
  <c r="AZ29" i="55"/>
  <c r="D29" i="55"/>
  <c r="C29" i="55" s="1"/>
  <c r="G29" i="55"/>
  <c r="J29" i="55"/>
  <c r="M29" i="55"/>
  <c r="T29" i="55"/>
  <c r="W29" i="55"/>
  <c r="Z29" i="55"/>
  <c r="AC29" i="55"/>
  <c r="AI29" i="55"/>
  <c r="AK29" i="55"/>
  <c r="AM29" i="55"/>
  <c r="AS29" i="55"/>
  <c r="AU29" i="55"/>
  <c r="AW29" i="55"/>
  <c r="BJ10" i="54"/>
  <c r="AF13" i="54"/>
  <c r="BJ13" i="54"/>
  <c r="L14" i="54"/>
  <c r="AF14" i="54"/>
  <c r="BJ14" i="54"/>
  <c r="L17" i="54"/>
  <c r="BJ17" i="54"/>
  <c r="AF20" i="54"/>
  <c r="BJ20" i="54"/>
  <c r="L25" i="54"/>
  <c r="AF25" i="54"/>
  <c r="BJ25" i="54"/>
  <c r="BJ7" i="54"/>
  <c r="BJ29" i="54" s="1"/>
  <c r="AF15" i="54"/>
  <c r="BJ24" i="54"/>
  <c r="BJ27" i="54"/>
  <c r="AH29" i="54"/>
  <c r="AK29" i="54"/>
  <c r="AP29" i="54"/>
  <c r="AR29" i="54"/>
  <c r="AT29" i="54"/>
  <c r="AW29" i="54"/>
  <c r="AY29" i="54"/>
  <c r="BB29" i="54"/>
  <c r="BF29" i="54"/>
  <c r="BH29" i="54"/>
  <c r="BL29" i="54"/>
  <c r="BN29" i="54"/>
  <c r="BQ29" i="54"/>
  <c r="L12" i="54"/>
  <c r="L28" i="54"/>
  <c r="L7" i="54"/>
  <c r="AF7" i="54"/>
  <c r="AF11" i="54"/>
  <c r="BJ11" i="54"/>
  <c r="AF12" i="54"/>
  <c r="L15" i="54"/>
  <c r="BJ15" i="54"/>
  <c r="L16" i="54"/>
  <c r="BJ16" i="54"/>
  <c r="BP17" i="54"/>
  <c r="BP29" i="54" s="1"/>
  <c r="L24" i="54"/>
  <c r="AF24" i="54"/>
  <c r="L26" i="54"/>
  <c r="BJ26" i="54"/>
  <c r="L27" i="54"/>
  <c r="AF27" i="54"/>
  <c r="AF28" i="54"/>
  <c r="AF29" i="54"/>
  <c r="B29" i="54"/>
  <c r="D29" i="54"/>
  <c r="F29" i="54"/>
  <c r="H29" i="54"/>
  <c r="J29" i="54"/>
  <c r="P29" i="54"/>
  <c r="S29" i="54"/>
  <c r="W29" i="54"/>
  <c r="Y29" i="54"/>
  <c r="AA29" i="54"/>
  <c r="AC29" i="54"/>
  <c r="AE29" i="54"/>
  <c r="C29" i="54"/>
  <c r="E29" i="54"/>
  <c r="G29" i="54"/>
  <c r="I29" i="54"/>
  <c r="K29" i="54"/>
  <c r="N29" i="54"/>
  <c r="Q29" i="54"/>
  <c r="V29" i="54"/>
  <c r="X29" i="54"/>
  <c r="Z29" i="54"/>
  <c r="AB29" i="54"/>
  <c r="AD29" i="54"/>
  <c r="AJ29" i="54"/>
  <c r="AM29" i="54"/>
  <c r="AQ29" i="54"/>
  <c r="AS29" i="54"/>
  <c r="AV29" i="54"/>
  <c r="AX29" i="54"/>
  <c r="AZ29" i="54"/>
  <c r="BC29" i="54"/>
  <c r="BG29" i="54"/>
  <c r="BI29" i="54"/>
  <c r="BK29" i="54"/>
  <c r="BM29" i="54"/>
  <c r="AU7" i="54"/>
  <c r="M8" i="54"/>
  <c r="AG8" i="54"/>
  <c r="BA8" i="54"/>
  <c r="M9" i="54"/>
  <c r="AG9" i="54"/>
  <c r="BA9" i="54"/>
  <c r="M10" i="54"/>
  <c r="AG10" i="54"/>
  <c r="BA10" i="54"/>
  <c r="AU11" i="54"/>
  <c r="M11" i="54"/>
  <c r="AU12" i="54"/>
  <c r="M12" i="54"/>
  <c r="AG12" i="54"/>
  <c r="BA12" i="54"/>
  <c r="M13" i="54"/>
  <c r="AG13" i="54"/>
  <c r="BA13" i="54"/>
  <c r="M14" i="54"/>
  <c r="AG14" i="54"/>
  <c r="BA14" i="54"/>
  <c r="AU15" i="54"/>
  <c r="AU16" i="54"/>
  <c r="M17" i="54"/>
  <c r="AG17" i="54"/>
  <c r="BA17" i="54"/>
  <c r="M20" i="54"/>
  <c r="AG20" i="54"/>
  <c r="BA20" i="54"/>
  <c r="AU24" i="54"/>
  <c r="M25" i="54"/>
  <c r="AG25" i="54"/>
  <c r="BA25" i="54"/>
  <c r="AU26" i="54"/>
  <c r="AU27" i="54"/>
  <c r="AU28" i="54"/>
  <c r="M28" i="54"/>
  <c r="BO28" i="54"/>
  <c r="BO29" i="54" s="1"/>
  <c r="M7" i="54"/>
  <c r="AG7" i="54"/>
  <c r="AG11" i="54"/>
  <c r="M26" i="54"/>
  <c r="AG28" i="54"/>
  <c r="BA7" i="54"/>
  <c r="AU8" i="54"/>
  <c r="BA11" i="54"/>
  <c r="M15" i="54"/>
  <c r="M16" i="54"/>
  <c r="AG16" i="54"/>
  <c r="M24" i="54"/>
  <c r="AG24" i="54"/>
  <c r="AU25" i="54"/>
  <c r="AG26" i="54"/>
  <c r="M27" i="54"/>
  <c r="BA28" i="54"/>
  <c r="AU9" i="54"/>
  <c r="AU10" i="54"/>
  <c r="AU13" i="54"/>
  <c r="AU14" i="54"/>
  <c r="AG15" i="54"/>
  <c r="BA15" i="54"/>
  <c r="BA16" i="54"/>
  <c r="AU17" i="54"/>
  <c r="AU20" i="54"/>
  <c r="BA24" i="54"/>
  <c r="BA26" i="54"/>
  <c r="AG27" i="54"/>
  <c r="BA27" i="54"/>
  <c r="BP29" i="23"/>
  <c r="BO17" i="23"/>
  <c r="V66" i="15"/>
  <c r="BM7" i="35"/>
  <c r="BM29" i="35" s="1"/>
  <c r="BM8" i="35"/>
  <c r="BM9" i="35"/>
  <c r="BM10" i="35"/>
  <c r="BM11" i="35"/>
  <c r="BM12" i="35"/>
  <c r="BM13" i="35"/>
  <c r="BM14" i="35"/>
  <c r="BM15" i="35"/>
  <c r="BM16" i="35"/>
  <c r="BM17" i="35"/>
  <c r="BM18" i="35"/>
  <c r="BM19" i="35"/>
  <c r="BM20" i="35"/>
  <c r="BM21" i="35"/>
  <c r="BM22" i="35"/>
  <c r="BM23" i="35"/>
  <c r="BM24" i="35"/>
  <c r="BM25" i="35"/>
  <c r="BM26" i="35"/>
  <c r="BM27" i="35"/>
  <c r="BM28" i="35"/>
  <c r="BB7" i="35"/>
  <c r="BB8" i="35"/>
  <c r="BB9" i="35"/>
  <c r="BB10" i="35"/>
  <c r="BB11" i="35"/>
  <c r="BB12" i="35"/>
  <c r="BB13" i="35"/>
  <c r="BB14" i="35"/>
  <c r="BB15" i="35"/>
  <c r="BB16" i="35"/>
  <c r="BB17" i="35"/>
  <c r="BB18" i="35"/>
  <c r="BB19" i="35"/>
  <c r="BB20" i="35"/>
  <c r="BB21" i="35"/>
  <c r="BB22" i="35"/>
  <c r="BB23" i="35"/>
  <c r="BB24" i="35"/>
  <c r="BB25" i="35"/>
  <c r="BB26" i="35"/>
  <c r="BB27" i="35"/>
  <c r="BB28" i="35"/>
  <c r="BB29" i="35"/>
  <c r="M16" i="39"/>
  <c r="L16" i="39"/>
  <c r="AE29" i="55" l="1"/>
  <c r="L29" i="55"/>
  <c r="I29" i="55"/>
  <c r="N29" i="55"/>
  <c r="BO29" i="23"/>
  <c r="Q18" i="34"/>
  <c r="O29" i="55"/>
  <c r="AQ29" i="15"/>
  <c r="L29" i="54"/>
  <c r="M29" i="54"/>
  <c r="AG29" i="54"/>
  <c r="AU29" i="54"/>
  <c r="BA29" i="54"/>
  <c r="AS7" i="35"/>
  <c r="AS8" i="35"/>
  <c r="AS9" i="35"/>
  <c r="AS10" i="35"/>
  <c r="AS11" i="35"/>
  <c r="AS12" i="35"/>
  <c r="AS13" i="35"/>
  <c r="AS14" i="35"/>
  <c r="AS15" i="35"/>
  <c r="AS16" i="35"/>
  <c r="AS17" i="35"/>
  <c r="AS18" i="35"/>
  <c r="AS19" i="35"/>
  <c r="AS20" i="35"/>
  <c r="AS21" i="35"/>
  <c r="AS22" i="35"/>
  <c r="AS23" i="35"/>
  <c r="AS24" i="35"/>
  <c r="AS25" i="35"/>
  <c r="AS26" i="35"/>
  <c r="AS27" i="35"/>
  <c r="AS28" i="35"/>
  <c r="AR28" i="35"/>
  <c r="AR27" i="35"/>
  <c r="AR26" i="35"/>
  <c r="AR25" i="35"/>
  <c r="AR24" i="35"/>
  <c r="AR23" i="35"/>
  <c r="AR22" i="35"/>
  <c r="AR21" i="35"/>
  <c r="AR20" i="35"/>
  <c r="AR19" i="35"/>
  <c r="AR18" i="35"/>
  <c r="AR17" i="35"/>
  <c r="AR16" i="35"/>
  <c r="AR15" i="35"/>
  <c r="AR14" i="35"/>
  <c r="AR13" i="35"/>
  <c r="AR12" i="35"/>
  <c r="AR11" i="35"/>
  <c r="AR10" i="35"/>
  <c r="AR9" i="35"/>
  <c r="AR8" i="35"/>
  <c r="AR7" i="35"/>
  <c r="D17" i="48"/>
  <c r="E17" i="48"/>
  <c r="AR29" i="35" l="1"/>
  <c r="AS29" i="3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F28" i="15"/>
  <c r="AF27" i="15"/>
  <c r="AF26" i="15"/>
  <c r="AF25" i="15"/>
  <c r="AF24" i="15"/>
  <c r="AF23" i="15"/>
  <c r="AF22" i="15"/>
  <c r="AF21" i="15"/>
  <c r="AF20" i="15"/>
  <c r="AF19" i="15"/>
  <c r="AF18" i="15"/>
  <c r="AF17" i="15"/>
  <c r="AF16" i="15"/>
  <c r="AF15" i="15"/>
  <c r="AF14" i="15"/>
  <c r="AF13" i="15"/>
  <c r="AF12" i="15"/>
  <c r="AF11" i="15"/>
  <c r="AF10" i="15"/>
  <c r="AF9" i="15"/>
  <c r="AF8" i="15"/>
  <c r="AF7" i="15"/>
  <c r="AE28" i="15"/>
  <c r="AE27" i="15"/>
  <c r="AE26" i="15"/>
  <c r="AE25" i="15"/>
  <c r="AE24" i="15"/>
  <c r="AE23" i="15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E8" i="15"/>
  <c r="AE7" i="15"/>
  <c r="AC28" i="15"/>
  <c r="AC27" i="15"/>
  <c r="AC26" i="15"/>
  <c r="AC25" i="15"/>
  <c r="AC24" i="15"/>
  <c r="AC23" i="15"/>
  <c r="AC22" i="15"/>
  <c r="AC21" i="15"/>
  <c r="AC20" i="15"/>
  <c r="AC19" i="15"/>
  <c r="AC18" i="15"/>
  <c r="AC17" i="15"/>
  <c r="AC16" i="15"/>
  <c r="AC15" i="15"/>
  <c r="AC14" i="15"/>
  <c r="AC13" i="15"/>
  <c r="AC12" i="15"/>
  <c r="AC11" i="15"/>
  <c r="AC10" i="15"/>
  <c r="AC9" i="15"/>
  <c r="AC8" i="15"/>
  <c r="AC7" i="15"/>
  <c r="AB28" i="15"/>
  <c r="AB27" i="15"/>
  <c r="AB26" i="15"/>
  <c r="AB25" i="15"/>
  <c r="AB24" i="15"/>
  <c r="AB23" i="15"/>
  <c r="AB22" i="15"/>
  <c r="AB21" i="15"/>
  <c r="AB20" i="15"/>
  <c r="AB19" i="15"/>
  <c r="AB18" i="15"/>
  <c r="AB17" i="15"/>
  <c r="AB16" i="15"/>
  <c r="AB15" i="15"/>
  <c r="AB14" i="15"/>
  <c r="AB13" i="15"/>
  <c r="AB12" i="15"/>
  <c r="AB11" i="15"/>
  <c r="AB10" i="15"/>
  <c r="AB9" i="15"/>
  <c r="AB8" i="15"/>
  <c r="AB7" i="15"/>
  <c r="AA28" i="15"/>
  <c r="AA27" i="15"/>
  <c r="AA26" i="15"/>
  <c r="AA25" i="15"/>
  <c r="AA24" i="15"/>
  <c r="AA23" i="15"/>
  <c r="AA22" i="15"/>
  <c r="AA21" i="15"/>
  <c r="AA20" i="15"/>
  <c r="AA19" i="15"/>
  <c r="AA18" i="15"/>
  <c r="AA17" i="15"/>
  <c r="AA16" i="15"/>
  <c r="AA15" i="15"/>
  <c r="AA14" i="15"/>
  <c r="AA13" i="15"/>
  <c r="AA12" i="15"/>
  <c r="AA11" i="15"/>
  <c r="AA10" i="15"/>
  <c r="AA9" i="15"/>
  <c r="AA8" i="15"/>
  <c r="AA7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U28" i="15"/>
  <c r="T28" i="15"/>
  <c r="S28" i="15"/>
  <c r="R28" i="15"/>
  <c r="Q28" i="15"/>
  <c r="P28" i="15"/>
  <c r="O28" i="15"/>
  <c r="N28" i="15"/>
  <c r="U27" i="15"/>
  <c r="T27" i="15"/>
  <c r="S27" i="15"/>
  <c r="R27" i="15"/>
  <c r="Q27" i="15"/>
  <c r="P27" i="15"/>
  <c r="O27" i="15"/>
  <c r="N27" i="15"/>
  <c r="U26" i="15"/>
  <c r="T26" i="15"/>
  <c r="S26" i="15"/>
  <c r="R26" i="15"/>
  <c r="Q26" i="15"/>
  <c r="P26" i="15"/>
  <c r="O26" i="15"/>
  <c r="N26" i="15"/>
  <c r="U25" i="15"/>
  <c r="T25" i="15"/>
  <c r="S25" i="15"/>
  <c r="R25" i="15"/>
  <c r="Q25" i="15"/>
  <c r="P25" i="15"/>
  <c r="O25" i="15"/>
  <c r="N25" i="15"/>
  <c r="U24" i="15"/>
  <c r="T24" i="15"/>
  <c r="S24" i="15"/>
  <c r="R24" i="15"/>
  <c r="Q24" i="15"/>
  <c r="P24" i="15"/>
  <c r="O24" i="15"/>
  <c r="N24" i="15"/>
  <c r="U23" i="15"/>
  <c r="T23" i="15"/>
  <c r="S23" i="15"/>
  <c r="R23" i="15"/>
  <c r="Q23" i="15"/>
  <c r="P23" i="15"/>
  <c r="O23" i="15"/>
  <c r="N23" i="15"/>
  <c r="U22" i="15"/>
  <c r="T22" i="15"/>
  <c r="S22" i="15"/>
  <c r="R22" i="15"/>
  <c r="Q22" i="15"/>
  <c r="P22" i="15"/>
  <c r="O22" i="15"/>
  <c r="N22" i="15"/>
  <c r="U21" i="15"/>
  <c r="T21" i="15"/>
  <c r="S21" i="15"/>
  <c r="R21" i="15"/>
  <c r="Q21" i="15"/>
  <c r="P21" i="15"/>
  <c r="O21" i="15"/>
  <c r="N21" i="15"/>
  <c r="U20" i="15"/>
  <c r="T20" i="15"/>
  <c r="S20" i="15"/>
  <c r="R20" i="15"/>
  <c r="Q20" i="15"/>
  <c r="P20" i="15"/>
  <c r="O20" i="15"/>
  <c r="N20" i="15"/>
  <c r="U19" i="15"/>
  <c r="T19" i="15"/>
  <c r="S19" i="15"/>
  <c r="R19" i="15"/>
  <c r="Q19" i="15"/>
  <c r="P19" i="15"/>
  <c r="O19" i="15"/>
  <c r="N19" i="15"/>
  <c r="U18" i="15"/>
  <c r="T18" i="15"/>
  <c r="S18" i="15"/>
  <c r="R18" i="15"/>
  <c r="Q18" i="15"/>
  <c r="P18" i="15"/>
  <c r="O18" i="15"/>
  <c r="N18" i="15"/>
  <c r="U17" i="15"/>
  <c r="T17" i="15"/>
  <c r="S17" i="15"/>
  <c r="R17" i="15"/>
  <c r="Q17" i="15"/>
  <c r="P17" i="15"/>
  <c r="O17" i="15"/>
  <c r="N17" i="15"/>
  <c r="U16" i="15"/>
  <c r="T16" i="15"/>
  <c r="S16" i="15"/>
  <c r="R16" i="15"/>
  <c r="Q16" i="15"/>
  <c r="P16" i="15"/>
  <c r="O16" i="15"/>
  <c r="N16" i="15"/>
  <c r="U15" i="15"/>
  <c r="T15" i="15"/>
  <c r="S15" i="15"/>
  <c r="R15" i="15"/>
  <c r="Q15" i="15"/>
  <c r="P15" i="15"/>
  <c r="O15" i="15"/>
  <c r="N15" i="15"/>
  <c r="U14" i="15"/>
  <c r="T14" i="15"/>
  <c r="S14" i="15"/>
  <c r="R14" i="15"/>
  <c r="Q14" i="15"/>
  <c r="P14" i="15"/>
  <c r="O14" i="15"/>
  <c r="N14" i="15"/>
  <c r="U13" i="15"/>
  <c r="T13" i="15"/>
  <c r="S13" i="15"/>
  <c r="R13" i="15"/>
  <c r="Q13" i="15"/>
  <c r="P13" i="15"/>
  <c r="O13" i="15"/>
  <c r="N13" i="15"/>
  <c r="U12" i="15"/>
  <c r="T12" i="15"/>
  <c r="S12" i="15"/>
  <c r="R12" i="15"/>
  <c r="Q12" i="15"/>
  <c r="P12" i="15"/>
  <c r="O12" i="15"/>
  <c r="N12" i="15"/>
  <c r="U11" i="15"/>
  <c r="T11" i="15"/>
  <c r="S11" i="15"/>
  <c r="R11" i="15"/>
  <c r="Q11" i="15"/>
  <c r="P11" i="15"/>
  <c r="O11" i="15"/>
  <c r="N11" i="15"/>
  <c r="U10" i="15"/>
  <c r="T10" i="15"/>
  <c r="S10" i="15"/>
  <c r="R10" i="15"/>
  <c r="Q10" i="15"/>
  <c r="P10" i="15"/>
  <c r="O10" i="15"/>
  <c r="N10" i="15"/>
  <c r="U9" i="15"/>
  <c r="T9" i="15"/>
  <c r="S9" i="15"/>
  <c r="R9" i="15"/>
  <c r="Q9" i="15"/>
  <c r="P9" i="15"/>
  <c r="O9" i="15"/>
  <c r="N9" i="15"/>
  <c r="U8" i="15"/>
  <c r="T8" i="15"/>
  <c r="S8" i="15"/>
  <c r="R8" i="15"/>
  <c r="Q8" i="15"/>
  <c r="P8" i="15"/>
  <c r="O8" i="15"/>
  <c r="N8" i="15"/>
  <c r="U7" i="15"/>
  <c r="U29" i="15" s="1"/>
  <c r="T7" i="15"/>
  <c r="T29" i="15" s="1"/>
  <c r="S7" i="15"/>
  <c r="S29" i="15" s="1"/>
  <c r="R7" i="15"/>
  <c r="R29" i="15" s="1"/>
  <c r="Q7" i="15"/>
  <c r="Q29" i="15" s="1"/>
  <c r="P7" i="15"/>
  <c r="P29" i="15" s="1"/>
  <c r="O7" i="15"/>
  <c r="O29" i="15" s="1"/>
  <c r="N7" i="15"/>
  <c r="N29" i="15" s="1"/>
  <c r="C7" i="15"/>
  <c r="D7" i="15"/>
  <c r="E7" i="15"/>
  <c r="F7" i="15"/>
  <c r="G7" i="15"/>
  <c r="H7" i="15"/>
  <c r="I7" i="15"/>
  <c r="C8" i="15"/>
  <c r="D8" i="15"/>
  <c r="E8" i="15"/>
  <c r="F8" i="15"/>
  <c r="G8" i="15"/>
  <c r="H8" i="15"/>
  <c r="I8" i="15"/>
  <c r="C9" i="15"/>
  <c r="D9" i="15"/>
  <c r="E9" i="15"/>
  <c r="F9" i="15"/>
  <c r="G9" i="15"/>
  <c r="H9" i="15"/>
  <c r="I9" i="15"/>
  <c r="C10" i="15"/>
  <c r="D10" i="15"/>
  <c r="E10" i="15"/>
  <c r="F10" i="15"/>
  <c r="G10" i="15"/>
  <c r="H10" i="15"/>
  <c r="I10" i="15"/>
  <c r="C11" i="15"/>
  <c r="D11" i="15"/>
  <c r="E11" i="15"/>
  <c r="F11" i="15"/>
  <c r="G11" i="15"/>
  <c r="H11" i="15"/>
  <c r="I11" i="15"/>
  <c r="C12" i="15"/>
  <c r="D12" i="15"/>
  <c r="E12" i="15"/>
  <c r="F12" i="15"/>
  <c r="G12" i="15"/>
  <c r="H12" i="15"/>
  <c r="I12" i="15"/>
  <c r="C13" i="15"/>
  <c r="D13" i="15"/>
  <c r="E13" i="15"/>
  <c r="F13" i="15"/>
  <c r="G13" i="15"/>
  <c r="H13" i="15"/>
  <c r="I13" i="15"/>
  <c r="C14" i="15"/>
  <c r="D14" i="15"/>
  <c r="E14" i="15"/>
  <c r="F14" i="15"/>
  <c r="G14" i="15"/>
  <c r="H14" i="15"/>
  <c r="I14" i="15"/>
  <c r="C15" i="15"/>
  <c r="D15" i="15"/>
  <c r="E15" i="15"/>
  <c r="F15" i="15"/>
  <c r="G15" i="15"/>
  <c r="H15" i="15"/>
  <c r="I15" i="15"/>
  <c r="C16" i="15"/>
  <c r="D16" i="15"/>
  <c r="E16" i="15"/>
  <c r="F16" i="15"/>
  <c r="G16" i="15"/>
  <c r="H16" i="15"/>
  <c r="I16" i="15"/>
  <c r="C17" i="15"/>
  <c r="D17" i="15"/>
  <c r="E17" i="15"/>
  <c r="F17" i="15"/>
  <c r="G17" i="15"/>
  <c r="H17" i="15"/>
  <c r="I17" i="15"/>
  <c r="C18" i="15"/>
  <c r="D18" i="15"/>
  <c r="E18" i="15"/>
  <c r="F18" i="15"/>
  <c r="G18" i="15"/>
  <c r="H18" i="15"/>
  <c r="I18" i="15"/>
  <c r="C19" i="15"/>
  <c r="D19" i="15"/>
  <c r="E19" i="15"/>
  <c r="F19" i="15"/>
  <c r="G19" i="15"/>
  <c r="H19" i="15"/>
  <c r="I19" i="15"/>
  <c r="C20" i="15"/>
  <c r="D20" i="15"/>
  <c r="E20" i="15"/>
  <c r="F20" i="15"/>
  <c r="G20" i="15"/>
  <c r="H20" i="15"/>
  <c r="I20" i="15"/>
  <c r="C21" i="15"/>
  <c r="D21" i="15"/>
  <c r="E21" i="15"/>
  <c r="F21" i="15"/>
  <c r="G21" i="15"/>
  <c r="H21" i="15"/>
  <c r="I21" i="15"/>
  <c r="C22" i="15"/>
  <c r="D22" i="15"/>
  <c r="E22" i="15"/>
  <c r="F22" i="15"/>
  <c r="G22" i="15"/>
  <c r="H22" i="15"/>
  <c r="I22" i="15"/>
  <c r="C23" i="15"/>
  <c r="D23" i="15"/>
  <c r="E23" i="15"/>
  <c r="F23" i="15"/>
  <c r="G23" i="15"/>
  <c r="H23" i="15"/>
  <c r="I23" i="15"/>
  <c r="C24" i="15"/>
  <c r="D24" i="15"/>
  <c r="E24" i="15"/>
  <c r="F24" i="15"/>
  <c r="G24" i="15"/>
  <c r="H24" i="15"/>
  <c r="I24" i="15"/>
  <c r="C25" i="15"/>
  <c r="D25" i="15"/>
  <c r="E25" i="15"/>
  <c r="F25" i="15"/>
  <c r="G25" i="15"/>
  <c r="H25" i="15"/>
  <c r="I25" i="15"/>
  <c r="C26" i="15"/>
  <c r="D26" i="15"/>
  <c r="E26" i="15"/>
  <c r="F26" i="15"/>
  <c r="G26" i="15"/>
  <c r="H26" i="15"/>
  <c r="I26" i="15"/>
  <c r="C27" i="15"/>
  <c r="D27" i="15"/>
  <c r="E27" i="15"/>
  <c r="F27" i="15"/>
  <c r="G27" i="15"/>
  <c r="H27" i="15"/>
  <c r="I27" i="15"/>
  <c r="C28" i="15"/>
  <c r="D28" i="15"/>
  <c r="E28" i="15"/>
  <c r="F28" i="15"/>
  <c r="G28" i="15"/>
  <c r="H28" i="15"/>
  <c r="I28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29" i="15" l="1"/>
  <c r="Z29" i="15"/>
  <c r="AA29" i="15"/>
  <c r="AB29" i="15"/>
  <c r="AC29" i="15"/>
  <c r="AE29" i="15"/>
  <c r="AF29" i="15"/>
  <c r="AH29" i="15"/>
  <c r="F29" i="15"/>
  <c r="H29" i="15"/>
  <c r="D29" i="15"/>
  <c r="I29" i="15"/>
  <c r="G29" i="15"/>
  <c r="E29" i="15"/>
  <c r="C29" i="15"/>
  <c r="AT28" i="35"/>
  <c r="AT27" i="35"/>
  <c r="AT26" i="35"/>
  <c r="AT25" i="35"/>
  <c r="AT24" i="35"/>
  <c r="AT23" i="35"/>
  <c r="AT22" i="35"/>
  <c r="AT21" i="35"/>
  <c r="AT20" i="35"/>
  <c r="AT19" i="35"/>
  <c r="AT18" i="35"/>
  <c r="AT17" i="35"/>
  <c r="AT16" i="35"/>
  <c r="AT15" i="35"/>
  <c r="AT14" i="35"/>
  <c r="AT13" i="35"/>
  <c r="AT12" i="35"/>
  <c r="AT11" i="35"/>
  <c r="AT10" i="35"/>
  <c r="AT9" i="35"/>
  <c r="AT8" i="35"/>
  <c r="AT7" i="35"/>
  <c r="AT29" i="35" l="1"/>
  <c r="AE185" i="20" l="1"/>
  <c r="AD185" i="20"/>
  <c r="AE184" i="20"/>
  <c r="AD184" i="20"/>
  <c r="AE183" i="20"/>
  <c r="AD183" i="20"/>
  <c r="AE182" i="20"/>
  <c r="AD182" i="20"/>
  <c r="AE181" i="20"/>
  <c r="AD181" i="20"/>
  <c r="AE180" i="20"/>
  <c r="AD180" i="20"/>
  <c r="AE178" i="20"/>
  <c r="AD178" i="20"/>
  <c r="AE177" i="20"/>
  <c r="AD177" i="20"/>
  <c r="AE176" i="20"/>
  <c r="AD176" i="20"/>
  <c r="AE175" i="20"/>
  <c r="AD175" i="20"/>
  <c r="AE174" i="20"/>
  <c r="AD174" i="20"/>
  <c r="AE173" i="20"/>
  <c r="AD173" i="20"/>
  <c r="AE172" i="20"/>
  <c r="AD172" i="20"/>
  <c r="AE170" i="20"/>
  <c r="AD170" i="20"/>
  <c r="AE169" i="20"/>
  <c r="AD169" i="20"/>
  <c r="AE168" i="20"/>
  <c r="AD168" i="20"/>
  <c r="AE167" i="20"/>
  <c r="AD167" i="20"/>
  <c r="AE166" i="20"/>
  <c r="AD166" i="20"/>
  <c r="AE165" i="20"/>
  <c r="AD165" i="20"/>
  <c r="AE164" i="20"/>
  <c r="AD164" i="20"/>
  <c r="AE162" i="20"/>
  <c r="AD162" i="20"/>
  <c r="AE161" i="20"/>
  <c r="AD161" i="20"/>
  <c r="AE160" i="20"/>
  <c r="AD160" i="20"/>
  <c r="AE159" i="20"/>
  <c r="AD159" i="20"/>
  <c r="AE157" i="20"/>
  <c r="AD157" i="20"/>
  <c r="AE155" i="20"/>
  <c r="AD155" i="20"/>
  <c r="AE154" i="20"/>
  <c r="AD154" i="20"/>
  <c r="AE153" i="20"/>
  <c r="AD153" i="20"/>
  <c r="AE146" i="20"/>
  <c r="AD146" i="20"/>
  <c r="AE145" i="20"/>
  <c r="AD145" i="20"/>
  <c r="AE144" i="20"/>
  <c r="AD144" i="20"/>
  <c r="AE143" i="20"/>
  <c r="AD143" i="20"/>
  <c r="AE142" i="20"/>
  <c r="AD142" i="20"/>
  <c r="AE140" i="20"/>
  <c r="AD140" i="20"/>
  <c r="AE139" i="20"/>
  <c r="AD139" i="20"/>
  <c r="AE138" i="20"/>
  <c r="AD138" i="20"/>
  <c r="AE136" i="20"/>
  <c r="AD136" i="20"/>
  <c r="AE135" i="20"/>
  <c r="AD135" i="20"/>
  <c r="AE134" i="20"/>
  <c r="AD134" i="20"/>
  <c r="AE131" i="20"/>
  <c r="AD131" i="20"/>
  <c r="AE130" i="20"/>
  <c r="AD130" i="20"/>
  <c r="AE129" i="20"/>
  <c r="AD129" i="20"/>
  <c r="AE128" i="20"/>
  <c r="AD128" i="20"/>
  <c r="AE127" i="20"/>
  <c r="AD127" i="20"/>
  <c r="AE126" i="20"/>
  <c r="AD126" i="20"/>
  <c r="AE124" i="20"/>
  <c r="AD124" i="20"/>
  <c r="AE123" i="20"/>
  <c r="AD123" i="20"/>
  <c r="AE122" i="20"/>
  <c r="AD122" i="20"/>
  <c r="AE121" i="20"/>
  <c r="AD121" i="20"/>
  <c r="AE120" i="20"/>
  <c r="AD120" i="20"/>
  <c r="AE118" i="20"/>
  <c r="AD118" i="20"/>
  <c r="AE117" i="20"/>
  <c r="AD117" i="20"/>
  <c r="AE115" i="20"/>
  <c r="AD115" i="20"/>
  <c r="AE114" i="20"/>
  <c r="AD114" i="20"/>
  <c r="AE113" i="20"/>
  <c r="AD113" i="20"/>
  <c r="AE112" i="20"/>
  <c r="AD112" i="20"/>
  <c r="AE111" i="20"/>
  <c r="AD111" i="20"/>
  <c r="AE110" i="20"/>
  <c r="AE103" i="20"/>
  <c r="AD103" i="20"/>
  <c r="AE102" i="20"/>
  <c r="AD102" i="20"/>
  <c r="AE101" i="20"/>
  <c r="AD101" i="20"/>
  <c r="AE99" i="20"/>
  <c r="AD99" i="20"/>
  <c r="AE98" i="20"/>
  <c r="AD98" i="20"/>
  <c r="AE97" i="20"/>
  <c r="AD97" i="20"/>
  <c r="AE96" i="20"/>
  <c r="AD96" i="20"/>
  <c r="AE95" i="20"/>
  <c r="AD95" i="20"/>
  <c r="AE94" i="20"/>
  <c r="AD94" i="20"/>
  <c r="AE93" i="20"/>
  <c r="AD93" i="20"/>
  <c r="AE91" i="20"/>
  <c r="AD91" i="20"/>
  <c r="AE90" i="20"/>
  <c r="AD90" i="20"/>
  <c r="AE89" i="20"/>
  <c r="AD89" i="20"/>
  <c r="AE88" i="20"/>
  <c r="AD88" i="20"/>
  <c r="AE87" i="20"/>
  <c r="AD87" i="20"/>
  <c r="AE85" i="20"/>
  <c r="AD85" i="20"/>
  <c r="AE84" i="20"/>
  <c r="AD84" i="20"/>
  <c r="AE83" i="20"/>
  <c r="AD83" i="20"/>
  <c r="AE82" i="20"/>
  <c r="AD82" i="20"/>
  <c r="AE81" i="20"/>
  <c r="AD81" i="20"/>
  <c r="AE80" i="20"/>
  <c r="AD80" i="20"/>
  <c r="AE78" i="20"/>
  <c r="AD78" i="20"/>
  <c r="AE77" i="20"/>
  <c r="AD77" i="20"/>
  <c r="AE75" i="20"/>
  <c r="AD75" i="20"/>
  <c r="AE74" i="20"/>
  <c r="AD74" i="20"/>
  <c r="AE73" i="20"/>
  <c r="AD73" i="20"/>
  <c r="AE66" i="20"/>
  <c r="AD66" i="20"/>
  <c r="AE65" i="20"/>
  <c r="AD65" i="20"/>
  <c r="AE64" i="20"/>
  <c r="AD64" i="20"/>
  <c r="AE63" i="20"/>
  <c r="AD63" i="20"/>
  <c r="AE61" i="20"/>
  <c r="AD61" i="20"/>
  <c r="AE60" i="20"/>
  <c r="AD60" i="20"/>
  <c r="AE59" i="20"/>
  <c r="AD59" i="20"/>
  <c r="AE58" i="20"/>
  <c r="AD58" i="20"/>
  <c r="AE57" i="20"/>
  <c r="AD57" i="20"/>
  <c r="AE56" i="20"/>
  <c r="AD56" i="20"/>
  <c r="AE54" i="20"/>
  <c r="AD54" i="20"/>
  <c r="AE53" i="20"/>
  <c r="AD53" i="20"/>
  <c r="AE52" i="20"/>
  <c r="AD52" i="20"/>
  <c r="AE51" i="20"/>
  <c r="AD51" i="20"/>
  <c r="AE50" i="20"/>
  <c r="AD50" i="20"/>
  <c r="AE49" i="20"/>
  <c r="AD49" i="20"/>
  <c r="AE48" i="20"/>
  <c r="AD48" i="20"/>
  <c r="AE47" i="20"/>
  <c r="AD47" i="20"/>
  <c r="AE45" i="20"/>
  <c r="AD45" i="20"/>
  <c r="AE44" i="20"/>
  <c r="AD44" i="20"/>
  <c r="AE43" i="20"/>
  <c r="AD43" i="20"/>
  <c r="AE42" i="20"/>
  <c r="AD42" i="20"/>
  <c r="AE40" i="20"/>
  <c r="AD40" i="20"/>
  <c r="AE39" i="20"/>
  <c r="AD39" i="20"/>
  <c r="AE38" i="20"/>
  <c r="AD38" i="20"/>
  <c r="AE37" i="20"/>
  <c r="AD37" i="20"/>
  <c r="AE36" i="20"/>
  <c r="AD36" i="20"/>
  <c r="O185" i="20"/>
  <c r="N185" i="20"/>
  <c r="O184" i="20"/>
  <c r="N184" i="20"/>
  <c r="O183" i="20"/>
  <c r="N183" i="20"/>
  <c r="O182" i="20"/>
  <c r="N182" i="20"/>
  <c r="O181" i="20"/>
  <c r="N181" i="20"/>
  <c r="O180" i="20"/>
  <c r="N180" i="20"/>
  <c r="O178" i="20"/>
  <c r="N178" i="20"/>
  <c r="O177" i="20"/>
  <c r="N177" i="20"/>
  <c r="O176" i="20"/>
  <c r="N176" i="20"/>
  <c r="O175" i="20"/>
  <c r="N175" i="20"/>
  <c r="O174" i="20"/>
  <c r="N174" i="20"/>
  <c r="O173" i="20"/>
  <c r="N173" i="20"/>
  <c r="O172" i="20"/>
  <c r="N172" i="20"/>
  <c r="O170" i="20"/>
  <c r="N170" i="20"/>
  <c r="O169" i="20"/>
  <c r="N169" i="20"/>
  <c r="O167" i="20"/>
  <c r="N167" i="20"/>
  <c r="O166" i="20"/>
  <c r="N166" i="20"/>
  <c r="O165" i="20"/>
  <c r="N165" i="20"/>
  <c r="O164" i="20"/>
  <c r="N164" i="20"/>
  <c r="O162" i="20"/>
  <c r="N162" i="20"/>
  <c r="O161" i="20"/>
  <c r="N161" i="20"/>
  <c r="O160" i="20"/>
  <c r="N160" i="20"/>
  <c r="O159" i="20"/>
  <c r="N159" i="20"/>
  <c r="O157" i="20"/>
  <c r="N157" i="20"/>
  <c r="O155" i="20"/>
  <c r="N155" i="20"/>
  <c r="O154" i="20"/>
  <c r="N154" i="20"/>
  <c r="O153" i="20"/>
  <c r="N153" i="20"/>
  <c r="O146" i="20"/>
  <c r="N146" i="20"/>
  <c r="O145" i="20"/>
  <c r="O144" i="20"/>
  <c r="N144" i="20"/>
  <c r="O143" i="20"/>
  <c r="N143" i="20"/>
  <c r="O142" i="20"/>
  <c r="N142" i="20"/>
  <c r="O140" i="20"/>
  <c r="N140" i="20"/>
  <c r="O139" i="20"/>
  <c r="N139" i="20"/>
  <c r="O138" i="20"/>
  <c r="N138" i="20"/>
  <c r="O136" i="20"/>
  <c r="N136" i="20"/>
  <c r="O135" i="20"/>
  <c r="N135" i="20"/>
  <c r="O134" i="20"/>
  <c r="N134" i="20"/>
  <c r="O131" i="20"/>
  <c r="N131" i="20"/>
  <c r="O130" i="20"/>
  <c r="N130" i="20"/>
  <c r="O129" i="20"/>
  <c r="N129" i="20"/>
  <c r="O128" i="20"/>
  <c r="N128" i="20"/>
  <c r="O127" i="20"/>
  <c r="N127" i="20"/>
  <c r="O126" i="20"/>
  <c r="N126" i="20"/>
  <c r="O124" i="20"/>
  <c r="N124" i="20"/>
  <c r="O123" i="20"/>
  <c r="N123" i="20"/>
  <c r="O122" i="20"/>
  <c r="N122" i="20"/>
  <c r="O121" i="20"/>
  <c r="N121" i="20"/>
  <c r="O118" i="20"/>
  <c r="N118" i="20"/>
  <c r="O117" i="20"/>
  <c r="N117" i="20"/>
  <c r="O115" i="20"/>
  <c r="N115" i="20"/>
  <c r="O114" i="20"/>
  <c r="N114" i="20"/>
  <c r="O113" i="20"/>
  <c r="N113" i="20"/>
  <c r="O111" i="20"/>
  <c r="N111" i="20"/>
  <c r="O103" i="20"/>
  <c r="N103" i="20"/>
  <c r="O102" i="20"/>
  <c r="N102" i="20"/>
  <c r="O101" i="20"/>
  <c r="N101" i="20"/>
  <c r="O99" i="20"/>
  <c r="N99" i="20"/>
  <c r="O98" i="20"/>
  <c r="N98" i="20"/>
  <c r="O97" i="20"/>
  <c r="N97" i="20"/>
  <c r="O96" i="20"/>
  <c r="N96" i="20"/>
  <c r="O95" i="20"/>
  <c r="N95" i="20"/>
  <c r="O94" i="20"/>
  <c r="N94" i="20"/>
  <c r="O93" i="20"/>
  <c r="N93" i="20"/>
  <c r="O91" i="20"/>
  <c r="N91" i="20"/>
  <c r="O90" i="20"/>
  <c r="N90" i="20"/>
  <c r="O89" i="20"/>
  <c r="N89" i="20"/>
  <c r="O88" i="20"/>
  <c r="N88" i="20"/>
  <c r="O87" i="20"/>
  <c r="N87" i="20"/>
  <c r="O85" i="20"/>
  <c r="N85" i="20"/>
  <c r="O84" i="20"/>
  <c r="N84" i="20"/>
  <c r="O83" i="20"/>
  <c r="N83" i="20"/>
  <c r="O82" i="20"/>
  <c r="N82" i="20"/>
  <c r="O81" i="20"/>
  <c r="N81" i="20"/>
  <c r="O80" i="20"/>
  <c r="N80" i="20"/>
  <c r="O78" i="20"/>
  <c r="N78" i="20"/>
  <c r="O77" i="20"/>
  <c r="N77" i="20"/>
  <c r="O75" i="20"/>
  <c r="N75" i="20"/>
  <c r="O74" i="20"/>
  <c r="N74" i="20"/>
  <c r="O73" i="20"/>
  <c r="N73" i="20"/>
  <c r="N37" i="20"/>
  <c r="O37" i="20"/>
  <c r="N38" i="20"/>
  <c r="O38" i="20"/>
  <c r="N39" i="20"/>
  <c r="O39" i="20"/>
  <c r="N40" i="20"/>
  <c r="O40" i="20"/>
  <c r="N42" i="20"/>
  <c r="O42" i="20"/>
  <c r="N43" i="20"/>
  <c r="O43" i="20"/>
  <c r="N44" i="20"/>
  <c r="O44" i="20"/>
  <c r="N45" i="20"/>
  <c r="O45" i="20"/>
  <c r="N47" i="20"/>
  <c r="O47" i="20"/>
  <c r="N48" i="20"/>
  <c r="O48" i="20"/>
  <c r="N49" i="20"/>
  <c r="O49" i="20"/>
  <c r="N50" i="20"/>
  <c r="O50" i="20"/>
  <c r="N51" i="20"/>
  <c r="O51" i="20"/>
  <c r="N52" i="20"/>
  <c r="O52" i="20"/>
  <c r="N54" i="20"/>
  <c r="O54" i="20"/>
  <c r="N56" i="20"/>
  <c r="O56" i="20"/>
  <c r="N57" i="20"/>
  <c r="O57" i="20"/>
  <c r="N58" i="20"/>
  <c r="O58" i="20"/>
  <c r="N59" i="20"/>
  <c r="O59" i="20"/>
  <c r="N60" i="20"/>
  <c r="O60" i="20"/>
  <c r="N61" i="20"/>
  <c r="O61" i="20"/>
  <c r="N63" i="20"/>
  <c r="O63" i="20"/>
  <c r="N64" i="20"/>
  <c r="O64" i="20"/>
  <c r="N65" i="20"/>
  <c r="O65" i="20"/>
  <c r="N66" i="20"/>
  <c r="O66" i="20"/>
  <c r="O36" i="20"/>
  <c r="N36" i="20"/>
  <c r="AE185" i="35"/>
  <c r="AD185" i="35"/>
  <c r="AE184" i="35"/>
  <c r="AD184" i="35"/>
  <c r="AE183" i="35"/>
  <c r="AD183" i="35"/>
  <c r="AE182" i="35"/>
  <c r="AD182" i="35"/>
  <c r="AE181" i="35"/>
  <c r="AD181" i="35"/>
  <c r="AE180" i="35"/>
  <c r="AD180" i="35"/>
  <c r="AE178" i="35"/>
  <c r="AD178" i="35"/>
  <c r="AE177" i="35"/>
  <c r="AD177" i="35"/>
  <c r="AE176" i="35"/>
  <c r="AD176" i="35"/>
  <c r="AE175" i="35"/>
  <c r="AD175" i="35"/>
  <c r="AE174" i="35"/>
  <c r="AD174" i="35"/>
  <c r="AE173" i="35"/>
  <c r="AD173" i="35"/>
  <c r="AE172" i="35"/>
  <c r="AD172" i="35"/>
  <c r="AE170" i="35"/>
  <c r="AD170" i="35"/>
  <c r="AE169" i="35"/>
  <c r="AD169" i="35"/>
  <c r="AE168" i="35"/>
  <c r="AD168" i="35"/>
  <c r="AE167" i="35"/>
  <c r="AD167" i="35"/>
  <c r="AE166" i="35"/>
  <c r="AD166" i="35"/>
  <c r="AE165" i="35"/>
  <c r="AD165" i="35"/>
  <c r="AE164" i="35"/>
  <c r="AD164" i="35"/>
  <c r="AE162" i="35"/>
  <c r="AD162" i="35"/>
  <c r="AE161" i="35"/>
  <c r="AD161" i="35"/>
  <c r="AE160" i="35"/>
  <c r="AD160" i="35"/>
  <c r="AE159" i="35"/>
  <c r="AD159" i="35"/>
  <c r="AE157" i="35"/>
  <c r="AD157" i="35"/>
  <c r="AE156" i="35"/>
  <c r="AD156" i="35"/>
  <c r="AE155" i="35"/>
  <c r="AD155" i="35"/>
  <c r="AE154" i="35"/>
  <c r="AD154" i="35"/>
  <c r="AE153" i="35"/>
  <c r="AD153" i="35"/>
  <c r="AE146" i="35"/>
  <c r="AD146" i="35"/>
  <c r="AE145" i="35"/>
  <c r="AD145" i="35"/>
  <c r="AE144" i="35"/>
  <c r="AD144" i="35"/>
  <c r="AE143" i="35"/>
  <c r="AD143" i="35"/>
  <c r="AE142" i="35"/>
  <c r="AD142" i="35"/>
  <c r="AE140" i="35"/>
  <c r="AD140" i="35"/>
  <c r="AE139" i="35"/>
  <c r="AD139" i="35"/>
  <c r="AE138" i="35"/>
  <c r="AD138" i="35"/>
  <c r="AE136" i="35"/>
  <c r="AD136" i="35"/>
  <c r="AE135" i="35"/>
  <c r="AD135" i="35"/>
  <c r="AE134" i="35"/>
  <c r="AD134" i="35"/>
  <c r="AE132" i="35"/>
  <c r="AD132" i="35"/>
  <c r="AE131" i="35"/>
  <c r="AD131" i="35"/>
  <c r="AE130" i="35"/>
  <c r="AD130" i="35"/>
  <c r="AE129" i="35"/>
  <c r="AD129" i="35"/>
  <c r="AE128" i="35"/>
  <c r="AD128" i="35"/>
  <c r="AE127" i="35"/>
  <c r="AD127" i="35"/>
  <c r="AE126" i="35"/>
  <c r="AD126" i="35"/>
  <c r="AE124" i="35"/>
  <c r="AD124" i="35"/>
  <c r="AE123" i="35"/>
  <c r="AD123" i="35"/>
  <c r="AE122" i="35"/>
  <c r="AD122" i="35"/>
  <c r="AE121" i="35"/>
  <c r="AD121" i="35"/>
  <c r="AE120" i="35"/>
  <c r="AD120" i="35"/>
  <c r="AE118" i="35"/>
  <c r="AD118" i="35"/>
  <c r="AE117" i="35"/>
  <c r="AD117" i="35"/>
  <c r="AE115" i="35"/>
  <c r="AD115" i="35"/>
  <c r="AE114" i="35"/>
  <c r="AD114" i="35"/>
  <c r="AE113" i="35"/>
  <c r="AD113" i="35"/>
  <c r="AE112" i="35"/>
  <c r="AD112" i="35"/>
  <c r="AE111" i="35"/>
  <c r="AD111" i="35"/>
  <c r="AE110" i="35"/>
  <c r="AD110" i="35"/>
  <c r="AE103" i="35"/>
  <c r="AD103" i="35"/>
  <c r="AE102" i="35"/>
  <c r="AD102" i="35"/>
  <c r="AE101" i="35"/>
  <c r="AD101" i="35"/>
  <c r="AE99" i="35"/>
  <c r="AD99" i="35"/>
  <c r="AE98" i="35"/>
  <c r="AD98" i="35"/>
  <c r="AE97" i="35"/>
  <c r="AD97" i="35"/>
  <c r="AE96" i="35"/>
  <c r="AD96" i="35"/>
  <c r="AE95" i="35"/>
  <c r="AD95" i="35"/>
  <c r="AE94" i="35"/>
  <c r="AD94" i="35"/>
  <c r="AE93" i="35"/>
  <c r="AD93" i="35"/>
  <c r="AE91" i="35"/>
  <c r="AD91" i="35"/>
  <c r="AE90" i="35"/>
  <c r="AD90" i="35"/>
  <c r="AE89" i="35"/>
  <c r="AD89" i="35"/>
  <c r="AE88" i="35"/>
  <c r="AD88" i="35"/>
  <c r="AE87" i="35"/>
  <c r="AD87" i="35"/>
  <c r="AE85" i="35"/>
  <c r="AD85" i="35"/>
  <c r="AE84" i="35"/>
  <c r="AD84" i="35"/>
  <c r="AE83" i="35"/>
  <c r="AD83" i="35"/>
  <c r="AE82" i="35"/>
  <c r="AD82" i="35"/>
  <c r="AE81" i="35"/>
  <c r="AD81" i="35"/>
  <c r="AE80" i="35"/>
  <c r="AD80" i="35"/>
  <c r="AE79" i="35"/>
  <c r="AD79" i="35"/>
  <c r="AE78" i="35"/>
  <c r="AD78" i="35"/>
  <c r="AE77" i="35"/>
  <c r="AD77" i="35"/>
  <c r="AE75" i="35"/>
  <c r="AD75" i="35"/>
  <c r="AE74" i="35"/>
  <c r="AD74" i="35"/>
  <c r="AE73" i="35"/>
  <c r="AD73" i="35"/>
  <c r="AE66" i="35"/>
  <c r="AD66" i="35"/>
  <c r="AE65" i="35"/>
  <c r="AD65" i="35"/>
  <c r="AE64" i="35"/>
  <c r="AD64" i="35"/>
  <c r="AE63" i="35"/>
  <c r="AD63" i="35"/>
  <c r="AE61" i="35"/>
  <c r="AD61" i="35"/>
  <c r="AE60" i="35"/>
  <c r="AD60" i="35"/>
  <c r="AE59" i="35"/>
  <c r="AD59" i="35"/>
  <c r="AE58" i="35"/>
  <c r="AD58" i="35"/>
  <c r="AE57" i="35"/>
  <c r="AD57" i="35"/>
  <c r="AE56" i="35"/>
  <c r="AD56" i="35"/>
  <c r="AE54" i="35"/>
  <c r="AD54" i="35"/>
  <c r="AE53" i="35"/>
  <c r="AD53" i="35"/>
  <c r="AE52" i="35"/>
  <c r="AD52" i="35"/>
  <c r="AE51" i="35"/>
  <c r="AD51" i="35"/>
  <c r="AE50" i="35"/>
  <c r="AD50" i="35"/>
  <c r="AE49" i="35"/>
  <c r="AD49" i="35"/>
  <c r="AE48" i="35"/>
  <c r="AD48" i="35"/>
  <c r="AE47" i="35"/>
  <c r="AD47" i="35"/>
  <c r="AE45" i="35"/>
  <c r="AD45" i="35"/>
  <c r="AE44" i="35"/>
  <c r="AD44" i="35"/>
  <c r="AE43" i="35"/>
  <c r="AD43" i="35"/>
  <c r="AE42" i="35"/>
  <c r="AD42" i="35"/>
  <c r="AE40" i="35"/>
  <c r="AD40" i="35"/>
  <c r="AE39" i="35"/>
  <c r="AD39" i="35"/>
  <c r="AE38" i="35"/>
  <c r="AD38" i="35"/>
  <c r="AE37" i="35"/>
  <c r="AD37" i="35"/>
  <c r="AE36" i="35"/>
  <c r="AD36" i="35"/>
  <c r="M185" i="35"/>
  <c r="L185" i="35"/>
  <c r="M184" i="35"/>
  <c r="L184" i="35"/>
  <c r="M183" i="35"/>
  <c r="L183" i="35"/>
  <c r="M182" i="35"/>
  <c r="L182" i="35"/>
  <c r="M181" i="35"/>
  <c r="L181" i="35"/>
  <c r="M180" i="35"/>
  <c r="L180" i="35"/>
  <c r="M178" i="35"/>
  <c r="L178" i="35"/>
  <c r="M177" i="35"/>
  <c r="L177" i="35"/>
  <c r="M176" i="35"/>
  <c r="L176" i="35"/>
  <c r="M175" i="35"/>
  <c r="L175" i="35"/>
  <c r="M174" i="35"/>
  <c r="L174" i="35"/>
  <c r="M173" i="35"/>
  <c r="L173" i="35"/>
  <c r="M172" i="35"/>
  <c r="L172" i="35"/>
  <c r="M170" i="35"/>
  <c r="L170" i="35"/>
  <c r="M169" i="35"/>
  <c r="L169" i="35"/>
  <c r="M168" i="35"/>
  <c r="L168" i="35"/>
  <c r="M167" i="35"/>
  <c r="L167" i="35"/>
  <c r="M166" i="35"/>
  <c r="L166" i="35"/>
  <c r="M165" i="35"/>
  <c r="L165" i="35"/>
  <c r="M164" i="35"/>
  <c r="L164" i="35"/>
  <c r="M162" i="35"/>
  <c r="L162" i="35"/>
  <c r="M161" i="35"/>
  <c r="L161" i="35"/>
  <c r="M160" i="35"/>
  <c r="L160" i="35"/>
  <c r="M159" i="35"/>
  <c r="L159" i="35"/>
  <c r="M157" i="35"/>
  <c r="L157" i="35"/>
  <c r="M156" i="35"/>
  <c r="L156" i="35"/>
  <c r="M155" i="35"/>
  <c r="L155" i="35"/>
  <c r="M154" i="35"/>
  <c r="L154" i="35"/>
  <c r="M153" i="35"/>
  <c r="L153" i="35"/>
  <c r="M146" i="35"/>
  <c r="L146" i="35"/>
  <c r="M145" i="35"/>
  <c r="L145" i="35"/>
  <c r="M144" i="35"/>
  <c r="L144" i="35"/>
  <c r="M143" i="35"/>
  <c r="L143" i="35"/>
  <c r="M142" i="35"/>
  <c r="L142" i="35"/>
  <c r="M140" i="35"/>
  <c r="L140" i="35"/>
  <c r="M139" i="35"/>
  <c r="L139" i="35"/>
  <c r="M138" i="35"/>
  <c r="L138" i="35"/>
  <c r="M136" i="35"/>
  <c r="L136" i="35"/>
  <c r="M135" i="35"/>
  <c r="L135" i="35"/>
  <c r="M134" i="35"/>
  <c r="L134" i="35"/>
  <c r="M132" i="35"/>
  <c r="L132" i="35"/>
  <c r="M131" i="35"/>
  <c r="L131" i="35"/>
  <c r="M130" i="35"/>
  <c r="L130" i="35"/>
  <c r="M129" i="35"/>
  <c r="L129" i="35"/>
  <c r="M128" i="35"/>
  <c r="L128" i="35"/>
  <c r="M127" i="35"/>
  <c r="L127" i="35"/>
  <c r="M126" i="35"/>
  <c r="L126" i="35"/>
  <c r="M124" i="35"/>
  <c r="L124" i="35"/>
  <c r="M123" i="35"/>
  <c r="L123" i="35"/>
  <c r="M122" i="35"/>
  <c r="L122" i="35"/>
  <c r="M121" i="35"/>
  <c r="L121" i="35"/>
  <c r="M120" i="35"/>
  <c r="L120" i="35"/>
  <c r="M118" i="35"/>
  <c r="L118" i="35"/>
  <c r="M117" i="35"/>
  <c r="L117" i="35"/>
  <c r="M115" i="35"/>
  <c r="L115" i="35"/>
  <c r="M114" i="35"/>
  <c r="L114" i="35"/>
  <c r="M113" i="35"/>
  <c r="L113" i="35"/>
  <c r="M112" i="35"/>
  <c r="L112" i="35"/>
  <c r="M111" i="35"/>
  <c r="L111" i="35"/>
  <c r="M110" i="35"/>
  <c r="L110" i="35"/>
  <c r="M103" i="35"/>
  <c r="L103" i="35"/>
  <c r="M102" i="35"/>
  <c r="L102" i="35"/>
  <c r="M101" i="35"/>
  <c r="L101" i="35"/>
  <c r="M99" i="35"/>
  <c r="L99" i="35"/>
  <c r="M98" i="35"/>
  <c r="L98" i="35"/>
  <c r="M97" i="35"/>
  <c r="L97" i="35"/>
  <c r="M96" i="35"/>
  <c r="L96" i="35"/>
  <c r="M95" i="35"/>
  <c r="L95" i="35"/>
  <c r="M94" i="35"/>
  <c r="L94" i="35"/>
  <c r="M93" i="35"/>
  <c r="L93" i="35"/>
  <c r="M91" i="35"/>
  <c r="L91" i="35"/>
  <c r="M90" i="35"/>
  <c r="L90" i="35"/>
  <c r="M89" i="35"/>
  <c r="L89" i="35"/>
  <c r="M88" i="35"/>
  <c r="L88" i="35"/>
  <c r="M87" i="35"/>
  <c r="L87" i="35"/>
  <c r="M85" i="35"/>
  <c r="L85" i="35"/>
  <c r="M84" i="35"/>
  <c r="L84" i="35"/>
  <c r="M83" i="35"/>
  <c r="L83" i="35"/>
  <c r="M82" i="35"/>
  <c r="L82" i="35"/>
  <c r="M81" i="35"/>
  <c r="L81" i="35"/>
  <c r="M80" i="35"/>
  <c r="L80" i="35"/>
  <c r="M79" i="35"/>
  <c r="L79" i="35"/>
  <c r="M78" i="35"/>
  <c r="L78" i="35"/>
  <c r="M77" i="35"/>
  <c r="L77" i="35"/>
  <c r="M75" i="35"/>
  <c r="L75" i="35"/>
  <c r="M74" i="35"/>
  <c r="L74" i="35"/>
  <c r="M73" i="35"/>
  <c r="L73" i="35"/>
  <c r="L42" i="35"/>
  <c r="M42" i="35"/>
  <c r="L43" i="35"/>
  <c r="M43" i="35"/>
  <c r="L44" i="35"/>
  <c r="M44" i="35"/>
  <c r="L45" i="35"/>
  <c r="M45" i="35"/>
  <c r="L47" i="35"/>
  <c r="M47" i="35"/>
  <c r="L48" i="35"/>
  <c r="M48" i="35"/>
  <c r="L49" i="35"/>
  <c r="M49" i="35"/>
  <c r="L50" i="35"/>
  <c r="M50" i="35"/>
  <c r="L51" i="35"/>
  <c r="M51" i="35"/>
  <c r="L52" i="35"/>
  <c r="M52" i="35"/>
  <c r="L53" i="35"/>
  <c r="M53" i="35"/>
  <c r="L54" i="35"/>
  <c r="M54" i="35"/>
  <c r="L56" i="35"/>
  <c r="M56" i="35"/>
  <c r="L57" i="35"/>
  <c r="M57" i="35"/>
  <c r="L58" i="35"/>
  <c r="M58" i="35"/>
  <c r="L59" i="35"/>
  <c r="M59" i="35"/>
  <c r="L60" i="35"/>
  <c r="M60" i="35"/>
  <c r="L61" i="35"/>
  <c r="M61" i="35"/>
  <c r="L63" i="35"/>
  <c r="M63" i="35"/>
  <c r="L64" i="35"/>
  <c r="M64" i="35"/>
  <c r="L65" i="35"/>
  <c r="M65" i="35"/>
  <c r="L66" i="35"/>
  <c r="M66" i="35"/>
  <c r="L37" i="35"/>
  <c r="M37" i="35"/>
  <c r="L38" i="35"/>
  <c r="M38" i="35"/>
  <c r="L39" i="35"/>
  <c r="M39" i="35"/>
  <c r="L40" i="35"/>
  <c r="M40" i="35"/>
  <c r="M36" i="35"/>
  <c r="L36" i="35"/>
  <c r="AG185" i="15"/>
  <c r="AG184" i="15"/>
  <c r="AG183" i="15"/>
  <c r="AG182" i="15"/>
  <c r="AG181" i="15"/>
  <c r="AG180" i="15"/>
  <c r="AG178" i="15"/>
  <c r="AG177" i="15"/>
  <c r="AG176" i="15"/>
  <c r="AG175" i="15"/>
  <c r="AG174" i="15"/>
  <c r="AG173" i="15"/>
  <c r="AG172" i="15"/>
  <c r="AG170" i="15"/>
  <c r="AG169" i="15"/>
  <c r="AG168" i="15"/>
  <c r="AG167" i="15"/>
  <c r="AG166" i="15"/>
  <c r="AG165" i="15"/>
  <c r="AG164" i="15"/>
  <c r="AG162" i="15"/>
  <c r="AG161" i="15"/>
  <c r="AG160" i="15"/>
  <c r="AG159" i="15"/>
  <c r="AG157" i="15"/>
  <c r="AG156" i="15"/>
  <c r="AG155" i="15"/>
  <c r="AG154" i="15"/>
  <c r="AG153" i="15"/>
  <c r="AG146" i="15"/>
  <c r="AG145" i="15"/>
  <c r="AG144" i="15"/>
  <c r="AG143" i="15"/>
  <c r="AG142" i="15"/>
  <c r="AG140" i="15"/>
  <c r="AG139" i="15"/>
  <c r="AG138" i="15"/>
  <c r="AG136" i="15"/>
  <c r="AG135" i="15"/>
  <c r="AG134" i="15"/>
  <c r="AG132" i="15"/>
  <c r="AG131" i="15"/>
  <c r="AG130" i="15"/>
  <c r="AG129" i="15"/>
  <c r="AG128" i="15"/>
  <c r="AG127" i="15"/>
  <c r="AG126" i="15"/>
  <c r="AG124" i="15"/>
  <c r="AG123" i="15"/>
  <c r="AG122" i="15"/>
  <c r="AG121" i="15"/>
  <c r="AG120" i="15"/>
  <c r="AG118" i="15"/>
  <c r="AG117" i="15"/>
  <c r="AG115" i="15"/>
  <c r="AG114" i="15"/>
  <c r="AG113" i="15"/>
  <c r="AG112" i="15"/>
  <c r="AG111" i="15"/>
  <c r="AG110" i="15"/>
  <c r="AG103" i="15"/>
  <c r="AG102" i="15"/>
  <c r="AG101" i="15"/>
  <c r="AG99" i="15"/>
  <c r="AG98" i="15"/>
  <c r="AG97" i="15"/>
  <c r="AG96" i="15"/>
  <c r="AG95" i="15"/>
  <c r="AG94" i="15"/>
  <c r="AG93" i="15"/>
  <c r="AG92" i="15"/>
  <c r="AG91" i="15"/>
  <c r="AG90" i="15"/>
  <c r="AG89" i="15"/>
  <c r="AG88" i="15"/>
  <c r="AG87" i="15"/>
  <c r="AG85" i="15"/>
  <c r="AG84" i="15"/>
  <c r="AG83" i="15"/>
  <c r="AG82" i="15"/>
  <c r="AG81" i="15"/>
  <c r="AG80" i="15"/>
  <c r="AG79" i="15"/>
  <c r="AG78" i="15"/>
  <c r="AG77" i="15"/>
  <c r="AG75" i="15"/>
  <c r="AG74" i="15"/>
  <c r="AG73" i="15"/>
  <c r="AD185" i="15"/>
  <c r="AD184" i="15"/>
  <c r="AD183" i="15"/>
  <c r="AD182" i="15"/>
  <c r="AD181" i="15"/>
  <c r="AD180" i="15"/>
  <c r="AD178" i="15"/>
  <c r="AD177" i="15"/>
  <c r="AD176" i="15"/>
  <c r="AD175" i="15"/>
  <c r="AD174" i="15"/>
  <c r="AD173" i="15"/>
  <c r="AD172" i="15"/>
  <c r="AD170" i="15"/>
  <c r="AD169" i="15"/>
  <c r="AD168" i="15"/>
  <c r="AD167" i="15"/>
  <c r="AD166" i="15"/>
  <c r="AD165" i="15"/>
  <c r="AD164" i="15"/>
  <c r="AD162" i="15"/>
  <c r="AD161" i="15"/>
  <c r="AD160" i="15"/>
  <c r="AD159" i="15"/>
  <c r="AD157" i="15"/>
  <c r="AD156" i="15"/>
  <c r="AD155" i="15"/>
  <c r="AD154" i="15"/>
  <c r="AD153" i="15"/>
  <c r="AD146" i="15"/>
  <c r="AD145" i="15"/>
  <c r="AD144" i="15"/>
  <c r="AD143" i="15"/>
  <c r="AD142" i="15"/>
  <c r="AD140" i="15"/>
  <c r="AD139" i="15"/>
  <c r="AD138" i="15"/>
  <c r="AD136" i="15"/>
  <c r="AD135" i="15"/>
  <c r="AD134" i="15"/>
  <c r="AD132" i="15"/>
  <c r="AD131" i="15"/>
  <c r="AD130" i="15"/>
  <c r="AD129" i="15"/>
  <c r="AD128" i="15"/>
  <c r="AD127" i="15"/>
  <c r="AD126" i="15"/>
  <c r="AD124" i="15"/>
  <c r="AD123" i="15"/>
  <c r="AD122" i="15"/>
  <c r="AD121" i="15"/>
  <c r="AD120" i="15"/>
  <c r="AD118" i="15"/>
  <c r="AD117" i="15"/>
  <c r="AD115" i="15"/>
  <c r="AD114" i="15"/>
  <c r="AD113" i="15"/>
  <c r="AD112" i="15"/>
  <c r="AD111" i="15"/>
  <c r="AD110" i="15"/>
  <c r="AD74" i="15"/>
  <c r="AD75" i="15"/>
  <c r="AD77" i="15"/>
  <c r="AD78" i="15"/>
  <c r="AD79" i="15"/>
  <c r="AD80" i="15"/>
  <c r="AD81" i="15"/>
  <c r="AD82" i="15"/>
  <c r="AD83" i="15"/>
  <c r="AD84" i="15"/>
  <c r="AD85" i="15"/>
  <c r="AD87" i="15"/>
  <c r="AD88" i="15"/>
  <c r="AD89" i="15"/>
  <c r="AD90" i="15"/>
  <c r="AD91" i="15"/>
  <c r="AD93" i="15"/>
  <c r="AD94" i="15"/>
  <c r="AD95" i="15"/>
  <c r="AD96" i="15"/>
  <c r="AD97" i="15"/>
  <c r="AD98" i="15"/>
  <c r="AD99" i="15"/>
  <c r="AD101" i="15"/>
  <c r="AD102" i="15"/>
  <c r="AD103" i="15"/>
  <c r="AD17" i="15" l="1"/>
  <c r="AD18" i="15"/>
  <c r="AD19" i="15"/>
  <c r="AD21" i="15"/>
  <c r="AD23" i="15"/>
  <c r="AD25" i="15"/>
  <c r="AD26" i="15"/>
  <c r="AD28" i="15"/>
  <c r="AG12" i="15"/>
  <c r="AG14" i="15"/>
  <c r="AG15" i="15"/>
  <c r="AG17" i="15"/>
  <c r="AG18" i="15"/>
  <c r="AG19" i="15"/>
  <c r="AG21" i="15"/>
  <c r="AG23" i="15"/>
  <c r="AG25" i="15"/>
  <c r="AG26" i="15"/>
  <c r="AG28" i="15"/>
  <c r="AD16" i="15"/>
  <c r="AD15" i="15"/>
  <c r="AD13" i="15"/>
  <c r="AD20" i="15"/>
  <c r="AD22" i="15"/>
  <c r="AD24" i="15"/>
  <c r="AD27" i="15"/>
  <c r="AG13" i="15"/>
  <c r="AG16" i="15"/>
  <c r="AG20" i="15"/>
  <c r="AG22" i="15"/>
  <c r="AG24" i="15"/>
  <c r="AG27" i="15"/>
  <c r="AD14" i="15"/>
  <c r="AD73" i="15"/>
  <c r="AD12" i="15" s="1"/>
  <c r="AG37" i="15"/>
  <c r="AG38" i="15"/>
  <c r="AG39" i="15"/>
  <c r="AG40" i="15"/>
  <c r="AG42" i="15"/>
  <c r="AG43" i="15"/>
  <c r="AG44" i="15"/>
  <c r="AG45" i="15"/>
  <c r="AG47" i="15"/>
  <c r="AG48" i="15"/>
  <c r="AG49" i="15"/>
  <c r="AG50" i="15"/>
  <c r="AG51" i="15"/>
  <c r="AG52" i="15"/>
  <c r="AG53" i="15"/>
  <c r="AG54" i="15"/>
  <c r="AG56" i="15"/>
  <c r="AG57" i="15"/>
  <c r="AG58" i="15"/>
  <c r="AG59" i="15"/>
  <c r="AG60" i="15"/>
  <c r="AG61" i="15"/>
  <c r="AG63" i="15"/>
  <c r="AG64" i="15"/>
  <c r="AG65" i="15"/>
  <c r="AG66" i="15"/>
  <c r="AG36" i="15"/>
  <c r="AD42" i="15"/>
  <c r="AD43" i="15"/>
  <c r="AD44" i="15"/>
  <c r="AD45" i="15"/>
  <c r="AD47" i="15"/>
  <c r="AD48" i="15"/>
  <c r="AD49" i="15"/>
  <c r="AD50" i="15"/>
  <c r="AD51" i="15"/>
  <c r="AD52" i="15"/>
  <c r="AD53" i="15"/>
  <c r="AD54" i="15"/>
  <c r="AD56" i="15"/>
  <c r="AD57" i="15"/>
  <c r="AD58" i="15"/>
  <c r="AD59" i="15"/>
  <c r="AD60" i="15"/>
  <c r="AD61" i="15"/>
  <c r="AD63" i="15"/>
  <c r="AD64" i="15"/>
  <c r="AD65" i="15"/>
  <c r="AD66" i="15"/>
  <c r="AD37" i="15"/>
  <c r="AD38" i="15"/>
  <c r="AD39" i="15"/>
  <c r="AD40" i="15"/>
  <c r="AD36" i="15"/>
  <c r="W185" i="15"/>
  <c r="V185" i="15"/>
  <c r="W184" i="15"/>
  <c r="V184" i="15"/>
  <c r="W183" i="15"/>
  <c r="V183" i="15"/>
  <c r="W182" i="15"/>
  <c r="V182" i="15"/>
  <c r="W181" i="15"/>
  <c r="V181" i="15"/>
  <c r="W180" i="15"/>
  <c r="W28" i="15" s="1"/>
  <c r="V180" i="15"/>
  <c r="V28" i="15" s="1"/>
  <c r="W178" i="15"/>
  <c r="V178" i="15"/>
  <c r="W177" i="15"/>
  <c r="V177" i="15"/>
  <c r="W176" i="15"/>
  <c r="V176" i="15"/>
  <c r="W175" i="15"/>
  <c r="V175" i="15"/>
  <c r="W174" i="15"/>
  <c r="V174" i="15"/>
  <c r="W173" i="15"/>
  <c r="V173" i="15"/>
  <c r="W172" i="15"/>
  <c r="V172" i="15"/>
  <c r="W170" i="15"/>
  <c r="V170" i="15"/>
  <c r="W169" i="15"/>
  <c r="V169" i="15"/>
  <c r="W168" i="15"/>
  <c r="V168" i="15"/>
  <c r="W167" i="15"/>
  <c r="V167" i="15"/>
  <c r="W166" i="15"/>
  <c r="V166" i="15"/>
  <c r="W165" i="15"/>
  <c r="V165" i="15"/>
  <c r="W164" i="15"/>
  <c r="W26" i="15" s="1"/>
  <c r="V164" i="15"/>
  <c r="V26" i="15" s="1"/>
  <c r="W162" i="15"/>
  <c r="V162" i="15"/>
  <c r="W161" i="15"/>
  <c r="V161" i="15"/>
  <c r="W160" i="15"/>
  <c r="V160" i="15"/>
  <c r="W159" i="15"/>
  <c r="W25" i="15" s="1"/>
  <c r="V159" i="15"/>
  <c r="V25" i="15" s="1"/>
  <c r="W157" i="15"/>
  <c r="V157" i="15"/>
  <c r="W156" i="15"/>
  <c r="V156" i="15"/>
  <c r="W155" i="15"/>
  <c r="V155" i="15"/>
  <c r="W154" i="15"/>
  <c r="V154" i="15"/>
  <c r="W153" i="15"/>
  <c r="V153" i="15"/>
  <c r="J154" i="15"/>
  <c r="K154" i="15"/>
  <c r="J155" i="15"/>
  <c r="K155" i="15"/>
  <c r="J156" i="15"/>
  <c r="K156" i="15"/>
  <c r="J157" i="15"/>
  <c r="K157" i="15"/>
  <c r="J159" i="15"/>
  <c r="K159" i="15"/>
  <c r="J160" i="15"/>
  <c r="K160" i="15"/>
  <c r="J161" i="15"/>
  <c r="K161" i="15"/>
  <c r="J162" i="15"/>
  <c r="K162" i="15"/>
  <c r="J164" i="15"/>
  <c r="K164" i="15"/>
  <c r="J165" i="15"/>
  <c r="K165" i="15"/>
  <c r="J166" i="15"/>
  <c r="K166" i="15"/>
  <c r="J167" i="15"/>
  <c r="K167" i="15"/>
  <c r="J168" i="15"/>
  <c r="K168" i="15"/>
  <c r="J169" i="15"/>
  <c r="K169" i="15"/>
  <c r="J170" i="15"/>
  <c r="K170" i="15"/>
  <c r="J172" i="15"/>
  <c r="K172" i="15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80" i="15"/>
  <c r="K180" i="15"/>
  <c r="J181" i="15"/>
  <c r="K181" i="15"/>
  <c r="J182" i="15"/>
  <c r="K182" i="15"/>
  <c r="J183" i="15"/>
  <c r="K183" i="15"/>
  <c r="J184" i="15"/>
  <c r="K184" i="15"/>
  <c r="J185" i="15"/>
  <c r="K185" i="15"/>
  <c r="K153" i="15"/>
  <c r="J153" i="15"/>
  <c r="W146" i="15"/>
  <c r="V146" i="15"/>
  <c r="W145" i="15"/>
  <c r="V145" i="15"/>
  <c r="W144" i="15"/>
  <c r="V144" i="15"/>
  <c r="W143" i="15"/>
  <c r="V143" i="15"/>
  <c r="W142" i="15"/>
  <c r="V142" i="15"/>
  <c r="W140" i="15"/>
  <c r="V140" i="15"/>
  <c r="W139" i="15"/>
  <c r="V139" i="15"/>
  <c r="W138" i="15"/>
  <c r="W22" i="15" s="1"/>
  <c r="V138" i="15"/>
  <c r="V22" i="15" s="1"/>
  <c r="W136" i="15"/>
  <c r="V136" i="15"/>
  <c r="W135" i="15"/>
  <c r="V135" i="15"/>
  <c r="W134" i="15"/>
  <c r="V134" i="15"/>
  <c r="W132" i="15"/>
  <c r="V132" i="15"/>
  <c r="W131" i="15"/>
  <c r="V131" i="15"/>
  <c r="W130" i="15"/>
  <c r="V130" i="15"/>
  <c r="W129" i="15"/>
  <c r="V129" i="15"/>
  <c r="W128" i="15"/>
  <c r="V128" i="15"/>
  <c r="W127" i="15"/>
  <c r="V127" i="15"/>
  <c r="W126" i="15"/>
  <c r="W20" i="15" s="1"/>
  <c r="V126" i="15"/>
  <c r="V20" i="15" s="1"/>
  <c r="W124" i="15"/>
  <c r="V124" i="15"/>
  <c r="W123" i="15"/>
  <c r="V123" i="15"/>
  <c r="W122" i="15"/>
  <c r="V122" i="15"/>
  <c r="W121" i="15"/>
  <c r="V121" i="15"/>
  <c r="W120" i="15"/>
  <c r="V120" i="15"/>
  <c r="W118" i="15"/>
  <c r="V118" i="15"/>
  <c r="W117" i="15"/>
  <c r="V117" i="15"/>
  <c r="W115" i="15"/>
  <c r="V115" i="15"/>
  <c r="W114" i="15"/>
  <c r="V114" i="15"/>
  <c r="W113" i="15"/>
  <c r="V113" i="15"/>
  <c r="W112" i="15"/>
  <c r="V112" i="15"/>
  <c r="W111" i="15"/>
  <c r="V111" i="15"/>
  <c r="W110" i="15"/>
  <c r="V110" i="15"/>
  <c r="K146" i="15"/>
  <c r="J146" i="15"/>
  <c r="K145" i="15"/>
  <c r="J145" i="15"/>
  <c r="K144" i="15"/>
  <c r="J144" i="15"/>
  <c r="K143" i="15"/>
  <c r="J143" i="15"/>
  <c r="K142" i="15"/>
  <c r="K23" i="15" s="1"/>
  <c r="J142" i="15"/>
  <c r="K140" i="15"/>
  <c r="J140" i="15"/>
  <c r="K139" i="15"/>
  <c r="J139" i="15"/>
  <c r="K138" i="15"/>
  <c r="J138" i="15"/>
  <c r="K136" i="15"/>
  <c r="J136" i="15"/>
  <c r="K135" i="15"/>
  <c r="J135" i="15"/>
  <c r="K134" i="15"/>
  <c r="K21" i="15" s="1"/>
  <c r="J134" i="15"/>
  <c r="J21" i="15" s="1"/>
  <c r="K132" i="15"/>
  <c r="J132" i="15"/>
  <c r="K131" i="15"/>
  <c r="J131" i="15"/>
  <c r="K130" i="15"/>
  <c r="J130" i="15"/>
  <c r="K129" i="15"/>
  <c r="J129" i="15"/>
  <c r="K128" i="15"/>
  <c r="J128" i="15"/>
  <c r="K127" i="15"/>
  <c r="J127" i="15"/>
  <c r="K126" i="15"/>
  <c r="J126" i="15"/>
  <c r="K124" i="15"/>
  <c r="J124" i="15"/>
  <c r="K123" i="15"/>
  <c r="J123" i="15"/>
  <c r="K122" i="15"/>
  <c r="J122" i="15"/>
  <c r="K121" i="15"/>
  <c r="J121" i="15"/>
  <c r="K120" i="15"/>
  <c r="K19" i="15" s="1"/>
  <c r="J120" i="15"/>
  <c r="J19" i="15" s="1"/>
  <c r="K118" i="15"/>
  <c r="J118" i="15"/>
  <c r="K117" i="15"/>
  <c r="K18" i="15" s="1"/>
  <c r="J117" i="15"/>
  <c r="J18" i="15" s="1"/>
  <c r="K115" i="15"/>
  <c r="J115" i="15"/>
  <c r="K114" i="15"/>
  <c r="J114" i="15"/>
  <c r="K113" i="15"/>
  <c r="J113" i="15"/>
  <c r="K112" i="15"/>
  <c r="J112" i="15"/>
  <c r="K111" i="15"/>
  <c r="J111" i="15"/>
  <c r="K110" i="15"/>
  <c r="K17" i="15" s="1"/>
  <c r="J110" i="15"/>
  <c r="J17" i="15" s="1"/>
  <c r="W103" i="15"/>
  <c r="V103" i="15"/>
  <c r="W102" i="15"/>
  <c r="V102" i="15"/>
  <c r="W101" i="15"/>
  <c r="V101" i="15"/>
  <c r="W99" i="15"/>
  <c r="V99" i="15"/>
  <c r="W98" i="15"/>
  <c r="V98" i="15"/>
  <c r="W97" i="15"/>
  <c r="V97" i="15"/>
  <c r="W96" i="15"/>
  <c r="V96" i="15"/>
  <c r="W95" i="15"/>
  <c r="V95" i="15"/>
  <c r="W94" i="15"/>
  <c r="V94" i="15"/>
  <c r="W93" i="15"/>
  <c r="W15" i="15" s="1"/>
  <c r="V93" i="15"/>
  <c r="V15" i="15" s="1"/>
  <c r="W91" i="15"/>
  <c r="V91" i="15"/>
  <c r="W90" i="15"/>
  <c r="V90" i="15"/>
  <c r="W89" i="15"/>
  <c r="V89" i="15"/>
  <c r="W88" i="15"/>
  <c r="V88" i="15"/>
  <c r="W87" i="15"/>
  <c r="V87" i="15"/>
  <c r="W85" i="15"/>
  <c r="V85" i="15"/>
  <c r="W84" i="15"/>
  <c r="V84" i="15"/>
  <c r="W83" i="15"/>
  <c r="V83" i="15"/>
  <c r="W82" i="15"/>
  <c r="V82" i="15"/>
  <c r="W81" i="15"/>
  <c r="V81" i="15"/>
  <c r="W80" i="15"/>
  <c r="V80" i="15"/>
  <c r="W79" i="15"/>
  <c r="V79" i="15"/>
  <c r="W78" i="15"/>
  <c r="V78" i="15"/>
  <c r="W77" i="15"/>
  <c r="W13" i="15" s="1"/>
  <c r="V77" i="15"/>
  <c r="V13" i="15" s="1"/>
  <c r="W75" i="15"/>
  <c r="V75" i="15"/>
  <c r="W74" i="15"/>
  <c r="V74" i="15"/>
  <c r="W73" i="15"/>
  <c r="V73" i="15"/>
  <c r="J74" i="15"/>
  <c r="K74" i="15"/>
  <c r="J75" i="15"/>
  <c r="K75" i="15"/>
  <c r="J77" i="15"/>
  <c r="K77" i="15"/>
  <c r="J78" i="15"/>
  <c r="K78" i="15"/>
  <c r="J79" i="15"/>
  <c r="K79" i="15"/>
  <c r="J80" i="15"/>
  <c r="K80" i="15"/>
  <c r="J81" i="15"/>
  <c r="K81" i="15"/>
  <c r="J82" i="15"/>
  <c r="K82" i="15"/>
  <c r="J83" i="15"/>
  <c r="K83" i="15"/>
  <c r="J84" i="15"/>
  <c r="K84" i="15"/>
  <c r="J85" i="15"/>
  <c r="K85" i="15"/>
  <c r="J87" i="15"/>
  <c r="K87" i="15"/>
  <c r="J88" i="15"/>
  <c r="K88" i="15"/>
  <c r="J89" i="15"/>
  <c r="K89" i="15"/>
  <c r="J90" i="15"/>
  <c r="K90" i="15"/>
  <c r="J91" i="15"/>
  <c r="K91" i="15"/>
  <c r="J93" i="15"/>
  <c r="K93" i="15"/>
  <c r="J94" i="15"/>
  <c r="K94" i="15"/>
  <c r="J95" i="15"/>
  <c r="K95" i="15"/>
  <c r="J96" i="15"/>
  <c r="K96" i="15"/>
  <c r="J97" i="15"/>
  <c r="K97" i="15"/>
  <c r="J98" i="15"/>
  <c r="K98" i="15"/>
  <c r="J99" i="15"/>
  <c r="K99" i="15"/>
  <c r="J101" i="15"/>
  <c r="K101" i="15"/>
  <c r="J102" i="15"/>
  <c r="K102" i="15"/>
  <c r="J103" i="15"/>
  <c r="K103" i="15"/>
  <c r="K73" i="15"/>
  <c r="J73" i="15"/>
  <c r="W66" i="15"/>
  <c r="W65" i="15"/>
  <c r="V65" i="15"/>
  <c r="W64" i="15"/>
  <c r="V64" i="15"/>
  <c r="W63" i="15"/>
  <c r="V63" i="15"/>
  <c r="V11" i="15" s="1"/>
  <c r="W61" i="15"/>
  <c r="V61" i="15"/>
  <c r="W60" i="15"/>
  <c r="V60" i="15"/>
  <c r="W59" i="15"/>
  <c r="V59" i="15"/>
  <c r="W58" i="15"/>
  <c r="V58" i="15"/>
  <c r="W57" i="15"/>
  <c r="V57" i="15"/>
  <c r="W56" i="15"/>
  <c r="V56" i="15"/>
  <c r="V10" i="15" s="1"/>
  <c r="W54" i="15"/>
  <c r="V54" i="15"/>
  <c r="W53" i="15"/>
  <c r="V53" i="15"/>
  <c r="W52" i="15"/>
  <c r="V52" i="15"/>
  <c r="W51" i="15"/>
  <c r="V51" i="15"/>
  <c r="W50" i="15"/>
  <c r="V50" i="15"/>
  <c r="W49" i="15"/>
  <c r="V49" i="15"/>
  <c r="W48" i="15"/>
  <c r="V48" i="15"/>
  <c r="W47" i="15"/>
  <c r="V47" i="15"/>
  <c r="V9" i="15" s="1"/>
  <c r="W45" i="15"/>
  <c r="V45" i="15"/>
  <c r="W44" i="15"/>
  <c r="V44" i="15"/>
  <c r="W43" i="15"/>
  <c r="V43" i="15"/>
  <c r="W42" i="15"/>
  <c r="V42" i="15"/>
  <c r="V8" i="15" s="1"/>
  <c r="W40" i="15"/>
  <c r="V40" i="15"/>
  <c r="W39" i="15"/>
  <c r="V39" i="15"/>
  <c r="W38" i="15"/>
  <c r="V38" i="15"/>
  <c r="W37" i="15"/>
  <c r="V37" i="15"/>
  <c r="W36" i="15"/>
  <c r="W7" i="15" s="1"/>
  <c r="V36" i="15"/>
  <c r="K37" i="15"/>
  <c r="K38" i="15"/>
  <c r="K39" i="15"/>
  <c r="K40" i="15"/>
  <c r="K42" i="15"/>
  <c r="K43" i="15"/>
  <c r="K44" i="15"/>
  <c r="K45" i="15"/>
  <c r="K47" i="15"/>
  <c r="K48" i="15"/>
  <c r="K49" i="15"/>
  <c r="K50" i="15"/>
  <c r="K51" i="15"/>
  <c r="K52" i="15"/>
  <c r="K53" i="15"/>
  <c r="K54" i="15"/>
  <c r="K56" i="15"/>
  <c r="K57" i="15"/>
  <c r="K58" i="15"/>
  <c r="K59" i="15"/>
  <c r="K60" i="15"/>
  <c r="K61" i="15"/>
  <c r="K63" i="15"/>
  <c r="K64" i="15"/>
  <c r="K65" i="15"/>
  <c r="K66" i="15"/>
  <c r="K36" i="15"/>
  <c r="J37" i="15"/>
  <c r="J38" i="15"/>
  <c r="J39" i="15"/>
  <c r="J40" i="15"/>
  <c r="J42" i="15"/>
  <c r="J43" i="15"/>
  <c r="J44" i="15"/>
  <c r="J45" i="15"/>
  <c r="J47" i="15"/>
  <c r="J48" i="15"/>
  <c r="J49" i="15"/>
  <c r="J50" i="15"/>
  <c r="J51" i="15"/>
  <c r="J52" i="15"/>
  <c r="J53" i="15"/>
  <c r="J54" i="15"/>
  <c r="J56" i="15"/>
  <c r="J57" i="15"/>
  <c r="J58" i="15"/>
  <c r="J59" i="15"/>
  <c r="J60" i="15"/>
  <c r="J61" i="15"/>
  <c r="J63" i="15"/>
  <c r="J64" i="15"/>
  <c r="J65" i="15"/>
  <c r="J36" i="15"/>
  <c r="AA186" i="39"/>
  <c r="AA185" i="39"/>
  <c r="AA184" i="39"/>
  <c r="AA183" i="39"/>
  <c r="AA182" i="39"/>
  <c r="AA181" i="39"/>
  <c r="AA179" i="39"/>
  <c r="AA178" i="39"/>
  <c r="AA177" i="39"/>
  <c r="AA176" i="39"/>
  <c r="AA175" i="39"/>
  <c r="AA174" i="39"/>
  <c r="AA173" i="39"/>
  <c r="AA171" i="39"/>
  <c r="AA170" i="39"/>
  <c r="AA169" i="39"/>
  <c r="AA168" i="39"/>
  <c r="AA167" i="39"/>
  <c r="AA166" i="39"/>
  <c r="AA165" i="39"/>
  <c r="AA163" i="39"/>
  <c r="AA162" i="39"/>
  <c r="AA161" i="39"/>
  <c r="AA160" i="39"/>
  <c r="AA158" i="39"/>
  <c r="AA157" i="39"/>
  <c r="AA156" i="39"/>
  <c r="AA155" i="39"/>
  <c r="AA154" i="39"/>
  <c r="AA146" i="39"/>
  <c r="AA145" i="39"/>
  <c r="AA144" i="39"/>
  <c r="AA143" i="39"/>
  <c r="AA142" i="39"/>
  <c r="AA140" i="39"/>
  <c r="AA139" i="39"/>
  <c r="AA138" i="39"/>
  <c r="AA137" i="39"/>
  <c r="AA136" i="39"/>
  <c r="AA135" i="39"/>
  <c r="AA134" i="39"/>
  <c r="AA132" i="39"/>
  <c r="AA131" i="39"/>
  <c r="AA130" i="39"/>
  <c r="AA129" i="39"/>
  <c r="AA128" i="39"/>
  <c r="AA127" i="39"/>
  <c r="AA126" i="39"/>
  <c r="AA124" i="39"/>
  <c r="AA123" i="39"/>
  <c r="AA122" i="39"/>
  <c r="AA121" i="39"/>
  <c r="AA120" i="39"/>
  <c r="AA118" i="39"/>
  <c r="AA117" i="39"/>
  <c r="AA115" i="39"/>
  <c r="AA114" i="39"/>
  <c r="AA113" i="39"/>
  <c r="AA112" i="39"/>
  <c r="AA111" i="39"/>
  <c r="AA110" i="39"/>
  <c r="AA103" i="39"/>
  <c r="AA102" i="39"/>
  <c r="AA101" i="39"/>
  <c r="AA99" i="39"/>
  <c r="AA98" i="39"/>
  <c r="AA97" i="39"/>
  <c r="AA96" i="39"/>
  <c r="AA95" i="39"/>
  <c r="AA94" i="39"/>
  <c r="AA93" i="39"/>
  <c r="AA91" i="39"/>
  <c r="AA90" i="39"/>
  <c r="AA89" i="39"/>
  <c r="AA88" i="39"/>
  <c r="AA87" i="39"/>
  <c r="AA85" i="39"/>
  <c r="AA84" i="39"/>
  <c r="AA83" i="39"/>
  <c r="AA82" i="39"/>
  <c r="AA81" i="39"/>
  <c r="AA80" i="39"/>
  <c r="AA79" i="39"/>
  <c r="AA78" i="39"/>
  <c r="AA77" i="39"/>
  <c r="AA75" i="39"/>
  <c r="AA74" i="39"/>
  <c r="AA73" i="39"/>
  <c r="AA37" i="39"/>
  <c r="AA38" i="39"/>
  <c r="AA39" i="39"/>
  <c r="AA40" i="39"/>
  <c r="AA42" i="39"/>
  <c r="AA43" i="39"/>
  <c r="AA44" i="39"/>
  <c r="AA45" i="39"/>
  <c r="AA47" i="39"/>
  <c r="AA48" i="39"/>
  <c r="AA49" i="39"/>
  <c r="AA50" i="39"/>
  <c r="AA51" i="39"/>
  <c r="AA52" i="39"/>
  <c r="AA53" i="39"/>
  <c r="AA54" i="39"/>
  <c r="AA56" i="39"/>
  <c r="AA57" i="39"/>
  <c r="AA58" i="39"/>
  <c r="AA59" i="39"/>
  <c r="AA60" i="39"/>
  <c r="AA61" i="39"/>
  <c r="AA63" i="39"/>
  <c r="AA64" i="39"/>
  <c r="AA65" i="39"/>
  <c r="AA66" i="39"/>
  <c r="AA36" i="39"/>
  <c r="AG183" i="36"/>
  <c r="AF183" i="36"/>
  <c r="AG182" i="36"/>
  <c r="AF182" i="36"/>
  <c r="AG181" i="36"/>
  <c r="AF181" i="36"/>
  <c r="AG180" i="36"/>
  <c r="AF180" i="36"/>
  <c r="AG179" i="36"/>
  <c r="AF179" i="36"/>
  <c r="AG178" i="36"/>
  <c r="AF178" i="36"/>
  <c r="AG176" i="36"/>
  <c r="AF176" i="36"/>
  <c r="AG175" i="36"/>
  <c r="AF175" i="36"/>
  <c r="AG174" i="36"/>
  <c r="AF174" i="36"/>
  <c r="AG173" i="36"/>
  <c r="AF173" i="36"/>
  <c r="AG172" i="36"/>
  <c r="AF172" i="36"/>
  <c r="AG171" i="36"/>
  <c r="AF171" i="36"/>
  <c r="AG170" i="36"/>
  <c r="AF170" i="36"/>
  <c r="AG168" i="36"/>
  <c r="AF168" i="36"/>
  <c r="AG167" i="36"/>
  <c r="AF167" i="36"/>
  <c r="AG166" i="36"/>
  <c r="AF166" i="36"/>
  <c r="AG165" i="36"/>
  <c r="AF165" i="36"/>
  <c r="AG164" i="36"/>
  <c r="AF164" i="36"/>
  <c r="AG163" i="36"/>
  <c r="AF163" i="36"/>
  <c r="AG162" i="36"/>
  <c r="AF162" i="36"/>
  <c r="AG160" i="36"/>
  <c r="AF160" i="36"/>
  <c r="AG159" i="36"/>
  <c r="AF159" i="36"/>
  <c r="AG158" i="36"/>
  <c r="AF158" i="36"/>
  <c r="AG157" i="36"/>
  <c r="AF157" i="36"/>
  <c r="AG155" i="36"/>
  <c r="AF155" i="36"/>
  <c r="AG154" i="36"/>
  <c r="AF154" i="36"/>
  <c r="AG153" i="36"/>
  <c r="AF153" i="36"/>
  <c r="AG152" i="36"/>
  <c r="AF152" i="36"/>
  <c r="AG151" i="36"/>
  <c r="AF151" i="36"/>
  <c r="AG144" i="36"/>
  <c r="AF144" i="36"/>
  <c r="AG143" i="36"/>
  <c r="AF143" i="36"/>
  <c r="AG142" i="36"/>
  <c r="AF142" i="36"/>
  <c r="AG141" i="36"/>
  <c r="AF141" i="36"/>
  <c r="AG140" i="36"/>
  <c r="AF140" i="36"/>
  <c r="AG138" i="36"/>
  <c r="AF138" i="36"/>
  <c r="AG137" i="36"/>
  <c r="AF137" i="36"/>
  <c r="AG136" i="36"/>
  <c r="AF136" i="36"/>
  <c r="AG134" i="36"/>
  <c r="AF134" i="36"/>
  <c r="AG133" i="36"/>
  <c r="AF133" i="36"/>
  <c r="AG132" i="36"/>
  <c r="AF132" i="36"/>
  <c r="AG130" i="36"/>
  <c r="AF130" i="36"/>
  <c r="AG129" i="36"/>
  <c r="AF129" i="36"/>
  <c r="AG128" i="36"/>
  <c r="AF128" i="36"/>
  <c r="AG127" i="36"/>
  <c r="AF127" i="36"/>
  <c r="AG126" i="36"/>
  <c r="AF126" i="36"/>
  <c r="AG125" i="36"/>
  <c r="AF125" i="36"/>
  <c r="AG124" i="36"/>
  <c r="AF124" i="36"/>
  <c r="AG122" i="36"/>
  <c r="AF122" i="36"/>
  <c r="AG121" i="36"/>
  <c r="AF121" i="36"/>
  <c r="AG120" i="36"/>
  <c r="AF120" i="36"/>
  <c r="AG119" i="36"/>
  <c r="AF119" i="36"/>
  <c r="AG118" i="36"/>
  <c r="AF118" i="36"/>
  <c r="AG116" i="36"/>
  <c r="AF116" i="36"/>
  <c r="AG115" i="36"/>
  <c r="AF115" i="36"/>
  <c r="AG113" i="36"/>
  <c r="AF113" i="36"/>
  <c r="AG112" i="36"/>
  <c r="AF112" i="36"/>
  <c r="AG111" i="36"/>
  <c r="AF111" i="36"/>
  <c r="AG110" i="36"/>
  <c r="AF110" i="36"/>
  <c r="AG109" i="36"/>
  <c r="AF109" i="36"/>
  <c r="AG108" i="36"/>
  <c r="AF108" i="36"/>
  <c r="AG101" i="36"/>
  <c r="AF101" i="36"/>
  <c r="AG100" i="36"/>
  <c r="AF100" i="36"/>
  <c r="AG98" i="36"/>
  <c r="AF98" i="36"/>
  <c r="AG97" i="36"/>
  <c r="AF97" i="36"/>
  <c r="AG96" i="36"/>
  <c r="AF96" i="36"/>
  <c r="AG95" i="36"/>
  <c r="AF95" i="36"/>
  <c r="AG94" i="36"/>
  <c r="AF94" i="36"/>
  <c r="AG93" i="36"/>
  <c r="AF93" i="36"/>
  <c r="AG91" i="36"/>
  <c r="AF91" i="36"/>
  <c r="AG90" i="36"/>
  <c r="AF90" i="36"/>
  <c r="AG89" i="36"/>
  <c r="AF89" i="36"/>
  <c r="AG88" i="36"/>
  <c r="AF88" i="36"/>
  <c r="AG87" i="36"/>
  <c r="AF87" i="36"/>
  <c r="AG85" i="36"/>
  <c r="AF85" i="36"/>
  <c r="AG84" i="36"/>
  <c r="AF84" i="36"/>
  <c r="AG83" i="36"/>
  <c r="AF83" i="36"/>
  <c r="AG82" i="36"/>
  <c r="AF82" i="36"/>
  <c r="AG81" i="36"/>
  <c r="AF81" i="36"/>
  <c r="AG80" i="36"/>
  <c r="AF80" i="36"/>
  <c r="AG79" i="36"/>
  <c r="AF79" i="36"/>
  <c r="AG78" i="36"/>
  <c r="AF78" i="36"/>
  <c r="AG77" i="36"/>
  <c r="AF77" i="36"/>
  <c r="AG75" i="36"/>
  <c r="AF75" i="36"/>
  <c r="AG74" i="36"/>
  <c r="AF74" i="36"/>
  <c r="AG73" i="36"/>
  <c r="AF73" i="36"/>
  <c r="AG66" i="36"/>
  <c r="AF66" i="36"/>
  <c r="AG65" i="36"/>
  <c r="AF65" i="36"/>
  <c r="AG64" i="36"/>
  <c r="AF64" i="36"/>
  <c r="AG63" i="36"/>
  <c r="AF63" i="36"/>
  <c r="AG61" i="36"/>
  <c r="AF61" i="36"/>
  <c r="AG60" i="36"/>
  <c r="AF60" i="36"/>
  <c r="AG59" i="36"/>
  <c r="AF59" i="36"/>
  <c r="AG58" i="36"/>
  <c r="AF58" i="36"/>
  <c r="AG57" i="36"/>
  <c r="AF57" i="36"/>
  <c r="AG56" i="36"/>
  <c r="AF56" i="36"/>
  <c r="AG54" i="36"/>
  <c r="AF54" i="36"/>
  <c r="AG53" i="36"/>
  <c r="AF53" i="36"/>
  <c r="AG52" i="36"/>
  <c r="AF52" i="36"/>
  <c r="AG51" i="36"/>
  <c r="AF51" i="36"/>
  <c r="AG50" i="36"/>
  <c r="AF50" i="36"/>
  <c r="AG49" i="36"/>
  <c r="AF49" i="36"/>
  <c r="AG48" i="36"/>
  <c r="AF48" i="36"/>
  <c r="AG47" i="36"/>
  <c r="AF47" i="36"/>
  <c r="AG45" i="36"/>
  <c r="AF45" i="36"/>
  <c r="AG44" i="36"/>
  <c r="AF44" i="36"/>
  <c r="AG43" i="36"/>
  <c r="AF43" i="36"/>
  <c r="AG42" i="36"/>
  <c r="AF42" i="36"/>
  <c r="AG40" i="36"/>
  <c r="AF40" i="36"/>
  <c r="AG39" i="36"/>
  <c r="AF39" i="36"/>
  <c r="AG38" i="36"/>
  <c r="AF38" i="36"/>
  <c r="AG37" i="36"/>
  <c r="AF37" i="36"/>
  <c r="AG36" i="36"/>
  <c r="AF36" i="36"/>
  <c r="M183" i="36"/>
  <c r="L183" i="36"/>
  <c r="M182" i="36"/>
  <c r="L182" i="36"/>
  <c r="M181" i="36"/>
  <c r="L181" i="36"/>
  <c r="M180" i="36"/>
  <c r="L180" i="36"/>
  <c r="M179" i="36"/>
  <c r="L179" i="36"/>
  <c r="M178" i="36"/>
  <c r="L178" i="36"/>
  <c r="M176" i="36"/>
  <c r="L176" i="36"/>
  <c r="M175" i="36"/>
  <c r="L175" i="36"/>
  <c r="M174" i="36"/>
  <c r="L174" i="36"/>
  <c r="M173" i="36"/>
  <c r="L173" i="36"/>
  <c r="M172" i="36"/>
  <c r="L172" i="36"/>
  <c r="M171" i="36"/>
  <c r="L171" i="36"/>
  <c r="M170" i="36"/>
  <c r="L170" i="36"/>
  <c r="M168" i="36"/>
  <c r="L168" i="36"/>
  <c r="M167" i="36"/>
  <c r="L167" i="36"/>
  <c r="M166" i="36"/>
  <c r="L166" i="36"/>
  <c r="M165" i="36"/>
  <c r="L165" i="36"/>
  <c r="M164" i="36"/>
  <c r="L164" i="36"/>
  <c r="M163" i="36"/>
  <c r="L163" i="36"/>
  <c r="M162" i="36"/>
  <c r="L162" i="36"/>
  <c r="M160" i="36"/>
  <c r="L160" i="36"/>
  <c r="M159" i="36"/>
  <c r="L159" i="36"/>
  <c r="M158" i="36"/>
  <c r="L158" i="36"/>
  <c r="M157" i="36"/>
  <c r="L157" i="36"/>
  <c r="M155" i="36"/>
  <c r="L155" i="36"/>
  <c r="M154" i="36"/>
  <c r="L154" i="36"/>
  <c r="M153" i="36"/>
  <c r="L153" i="36"/>
  <c r="M152" i="36"/>
  <c r="L152" i="36"/>
  <c r="M151" i="36"/>
  <c r="L151" i="36"/>
  <c r="M144" i="36"/>
  <c r="L144" i="36"/>
  <c r="M143" i="36"/>
  <c r="L143" i="36"/>
  <c r="M142" i="36"/>
  <c r="L142" i="36"/>
  <c r="M141" i="36"/>
  <c r="L141" i="36"/>
  <c r="M140" i="36"/>
  <c r="L140" i="36"/>
  <c r="M138" i="36"/>
  <c r="L138" i="36"/>
  <c r="M137" i="36"/>
  <c r="L137" i="36"/>
  <c r="M136" i="36"/>
  <c r="L136" i="36"/>
  <c r="M134" i="36"/>
  <c r="L134" i="36"/>
  <c r="M133" i="36"/>
  <c r="L133" i="36"/>
  <c r="M132" i="36"/>
  <c r="L132" i="36"/>
  <c r="M130" i="36"/>
  <c r="L130" i="36"/>
  <c r="M129" i="36"/>
  <c r="L129" i="36"/>
  <c r="M128" i="36"/>
  <c r="L128" i="36"/>
  <c r="M127" i="36"/>
  <c r="L127" i="36"/>
  <c r="M126" i="36"/>
  <c r="L126" i="36"/>
  <c r="M125" i="36"/>
  <c r="L125" i="36"/>
  <c r="M124" i="36"/>
  <c r="L124" i="36"/>
  <c r="M122" i="36"/>
  <c r="L122" i="36"/>
  <c r="M121" i="36"/>
  <c r="L121" i="36"/>
  <c r="M120" i="36"/>
  <c r="L120" i="36"/>
  <c r="M119" i="36"/>
  <c r="L119" i="36"/>
  <c r="M118" i="36"/>
  <c r="L118" i="36"/>
  <c r="M116" i="36"/>
  <c r="L116" i="36"/>
  <c r="M115" i="36"/>
  <c r="L115" i="36"/>
  <c r="M113" i="36"/>
  <c r="L113" i="36"/>
  <c r="M112" i="36"/>
  <c r="L112" i="36"/>
  <c r="M111" i="36"/>
  <c r="L111" i="36"/>
  <c r="M110" i="36"/>
  <c r="L110" i="36"/>
  <c r="M109" i="36"/>
  <c r="L109" i="36"/>
  <c r="M108" i="36"/>
  <c r="L108" i="36"/>
  <c r="M101" i="36"/>
  <c r="L101" i="36"/>
  <c r="M100" i="36"/>
  <c r="L100" i="36"/>
  <c r="M98" i="36"/>
  <c r="L98" i="36"/>
  <c r="M97" i="36"/>
  <c r="L97" i="36"/>
  <c r="M96" i="36"/>
  <c r="L96" i="36"/>
  <c r="M95" i="36"/>
  <c r="L95" i="36"/>
  <c r="M94" i="36"/>
  <c r="L94" i="36"/>
  <c r="M93" i="36"/>
  <c r="L93" i="36"/>
  <c r="M91" i="36"/>
  <c r="L91" i="36"/>
  <c r="M90" i="36"/>
  <c r="L90" i="36"/>
  <c r="M89" i="36"/>
  <c r="L89" i="36"/>
  <c r="M88" i="36"/>
  <c r="L88" i="36"/>
  <c r="M87" i="36"/>
  <c r="L87" i="36"/>
  <c r="M85" i="36"/>
  <c r="L85" i="36"/>
  <c r="M84" i="36"/>
  <c r="L84" i="36"/>
  <c r="M83" i="36"/>
  <c r="L83" i="36"/>
  <c r="M82" i="36"/>
  <c r="L82" i="36"/>
  <c r="M81" i="36"/>
  <c r="L81" i="36"/>
  <c r="M80" i="36"/>
  <c r="L80" i="36"/>
  <c r="M79" i="36"/>
  <c r="L79" i="36"/>
  <c r="M78" i="36"/>
  <c r="L78" i="36"/>
  <c r="M77" i="36"/>
  <c r="L77" i="36"/>
  <c r="M75" i="36"/>
  <c r="L75" i="36"/>
  <c r="M74" i="36"/>
  <c r="L74" i="36"/>
  <c r="M73" i="36"/>
  <c r="L73" i="36"/>
  <c r="L37" i="36"/>
  <c r="M37" i="36"/>
  <c r="L38" i="36"/>
  <c r="M38" i="36"/>
  <c r="L39" i="36"/>
  <c r="M39" i="36"/>
  <c r="L40" i="36"/>
  <c r="M40" i="36"/>
  <c r="L42" i="36"/>
  <c r="M42" i="36"/>
  <c r="L43" i="36"/>
  <c r="M43" i="36"/>
  <c r="L44" i="36"/>
  <c r="M44" i="36"/>
  <c r="L45" i="36"/>
  <c r="M45" i="36"/>
  <c r="L47" i="36"/>
  <c r="M47" i="36"/>
  <c r="L48" i="36"/>
  <c r="M48" i="36"/>
  <c r="L49" i="36"/>
  <c r="M49" i="36"/>
  <c r="L50" i="36"/>
  <c r="M50" i="36"/>
  <c r="L51" i="36"/>
  <c r="M51" i="36"/>
  <c r="L52" i="36"/>
  <c r="M52" i="36"/>
  <c r="L53" i="36"/>
  <c r="M53" i="36"/>
  <c r="L54" i="36"/>
  <c r="M54" i="36"/>
  <c r="L56" i="36"/>
  <c r="M56" i="36"/>
  <c r="L57" i="36"/>
  <c r="M57" i="36"/>
  <c r="L58" i="36"/>
  <c r="M58" i="36"/>
  <c r="L59" i="36"/>
  <c r="M59" i="36"/>
  <c r="L60" i="36"/>
  <c r="M60" i="36"/>
  <c r="L61" i="36"/>
  <c r="M61" i="36"/>
  <c r="L63" i="36"/>
  <c r="M63" i="36"/>
  <c r="L64" i="36"/>
  <c r="M64" i="36"/>
  <c r="L65" i="36"/>
  <c r="M65" i="36"/>
  <c r="L66" i="36"/>
  <c r="M66" i="36"/>
  <c r="M36" i="36"/>
  <c r="L36" i="36"/>
  <c r="BF65" i="23"/>
  <c r="BF64" i="23"/>
  <c r="BF63" i="23"/>
  <c r="BF62" i="23"/>
  <c r="BF60" i="23"/>
  <c r="BF59" i="23"/>
  <c r="BF58" i="23"/>
  <c r="BF57" i="23"/>
  <c r="BF56" i="23"/>
  <c r="BF55" i="23"/>
  <c r="BF53" i="23"/>
  <c r="BF52" i="23"/>
  <c r="BF51" i="23"/>
  <c r="BF50" i="23"/>
  <c r="BF49" i="23"/>
  <c r="BF48" i="23"/>
  <c r="BF47" i="23"/>
  <c r="BF46" i="23"/>
  <c r="BF44" i="23"/>
  <c r="BF43" i="23"/>
  <c r="BF42" i="23"/>
  <c r="BF41" i="23"/>
  <c r="BF39" i="23"/>
  <c r="BF38" i="23"/>
  <c r="BF37" i="23"/>
  <c r="BF36" i="23"/>
  <c r="BF35" i="23"/>
  <c r="BC65" i="23"/>
  <c r="BC64" i="23"/>
  <c r="BC63" i="23"/>
  <c r="BC62" i="23"/>
  <c r="BC60" i="23"/>
  <c r="BC59" i="23"/>
  <c r="BC58" i="23"/>
  <c r="BC57" i="23"/>
  <c r="BC56" i="23"/>
  <c r="BC55" i="23"/>
  <c r="BC53" i="23"/>
  <c r="BC52" i="23"/>
  <c r="BC51" i="23"/>
  <c r="BC50" i="23"/>
  <c r="BC49" i="23"/>
  <c r="BC48" i="23"/>
  <c r="BC47" i="23"/>
  <c r="BC46" i="23"/>
  <c r="BC44" i="23"/>
  <c r="BC43" i="23"/>
  <c r="BC42" i="23"/>
  <c r="BC41" i="23"/>
  <c r="BC39" i="23"/>
  <c r="BC38" i="23"/>
  <c r="BC37" i="23"/>
  <c r="BC36" i="23"/>
  <c r="BC35" i="23"/>
  <c r="U185" i="23"/>
  <c r="T185" i="23"/>
  <c r="U184" i="23"/>
  <c r="T184" i="23"/>
  <c r="U183" i="23"/>
  <c r="T183" i="23"/>
  <c r="U182" i="23"/>
  <c r="T182" i="23"/>
  <c r="U181" i="23"/>
  <c r="T181" i="23"/>
  <c r="U180" i="23"/>
  <c r="T180" i="23"/>
  <c r="U178" i="23"/>
  <c r="T178" i="23"/>
  <c r="U177" i="23"/>
  <c r="T177" i="23"/>
  <c r="U176" i="23"/>
  <c r="T176" i="23"/>
  <c r="U175" i="23"/>
  <c r="T175" i="23"/>
  <c r="U174" i="23"/>
  <c r="T174" i="23"/>
  <c r="U173" i="23"/>
  <c r="T173" i="23"/>
  <c r="U172" i="23"/>
  <c r="T172" i="23"/>
  <c r="U170" i="23"/>
  <c r="T170" i="23"/>
  <c r="U169" i="23"/>
  <c r="T169" i="23"/>
  <c r="U168" i="23"/>
  <c r="T168" i="23"/>
  <c r="U167" i="23"/>
  <c r="T167" i="23"/>
  <c r="U166" i="23"/>
  <c r="T166" i="23"/>
  <c r="U165" i="23"/>
  <c r="T165" i="23"/>
  <c r="U164" i="23"/>
  <c r="T164" i="23"/>
  <c r="U162" i="23"/>
  <c r="T162" i="23"/>
  <c r="U161" i="23"/>
  <c r="T161" i="23"/>
  <c r="U160" i="23"/>
  <c r="T160" i="23"/>
  <c r="U159" i="23"/>
  <c r="T159" i="23"/>
  <c r="U157" i="23"/>
  <c r="T157" i="23"/>
  <c r="U156" i="23"/>
  <c r="T156" i="23"/>
  <c r="U155" i="23"/>
  <c r="T155" i="23"/>
  <c r="U154" i="23"/>
  <c r="T154" i="23"/>
  <c r="U153" i="23"/>
  <c r="T153" i="23"/>
  <c r="U145" i="23"/>
  <c r="T145" i="23"/>
  <c r="U144" i="23"/>
  <c r="T144" i="23"/>
  <c r="U143" i="23"/>
  <c r="T143" i="23"/>
  <c r="U142" i="23"/>
  <c r="T142" i="23"/>
  <c r="U141" i="23"/>
  <c r="T141" i="23"/>
  <c r="U139" i="23"/>
  <c r="T139" i="23"/>
  <c r="U138" i="23"/>
  <c r="T138" i="23"/>
  <c r="U137" i="23"/>
  <c r="T137" i="23"/>
  <c r="U135" i="23"/>
  <c r="T135" i="23"/>
  <c r="U134" i="23"/>
  <c r="T134" i="23"/>
  <c r="U133" i="23"/>
  <c r="T133" i="23"/>
  <c r="U131" i="23"/>
  <c r="T131" i="23"/>
  <c r="U130" i="23"/>
  <c r="T130" i="23"/>
  <c r="U129" i="23"/>
  <c r="T129" i="23"/>
  <c r="U128" i="23"/>
  <c r="T128" i="23"/>
  <c r="U127" i="23"/>
  <c r="T127" i="23"/>
  <c r="U126" i="23"/>
  <c r="T126" i="23"/>
  <c r="U125" i="23"/>
  <c r="T125" i="23"/>
  <c r="U123" i="23"/>
  <c r="T123" i="23"/>
  <c r="U122" i="23"/>
  <c r="T122" i="23"/>
  <c r="U121" i="23"/>
  <c r="T121" i="23"/>
  <c r="U120" i="23"/>
  <c r="T120" i="23"/>
  <c r="U119" i="23"/>
  <c r="T119" i="23"/>
  <c r="U117" i="23"/>
  <c r="T117" i="23"/>
  <c r="U116" i="23"/>
  <c r="T116" i="23"/>
  <c r="U114" i="23"/>
  <c r="T114" i="23"/>
  <c r="U113" i="23"/>
  <c r="T113" i="23"/>
  <c r="U112" i="23"/>
  <c r="T112" i="23"/>
  <c r="U111" i="23"/>
  <c r="T111" i="23"/>
  <c r="U110" i="23"/>
  <c r="T110" i="23"/>
  <c r="U109" i="23"/>
  <c r="T109" i="23"/>
  <c r="U102" i="23"/>
  <c r="T102" i="23"/>
  <c r="U101" i="23"/>
  <c r="T101" i="23"/>
  <c r="U100" i="23"/>
  <c r="T100" i="23"/>
  <c r="U98" i="23"/>
  <c r="T98" i="23"/>
  <c r="U97" i="23"/>
  <c r="T97" i="23"/>
  <c r="U96" i="23"/>
  <c r="T96" i="23"/>
  <c r="U95" i="23"/>
  <c r="T95" i="23"/>
  <c r="U94" i="23"/>
  <c r="T94" i="23"/>
  <c r="U93" i="23"/>
  <c r="T93" i="23"/>
  <c r="U92" i="23"/>
  <c r="T92" i="23"/>
  <c r="U90" i="23"/>
  <c r="T90" i="23"/>
  <c r="U89" i="23"/>
  <c r="T89" i="23"/>
  <c r="U88" i="23"/>
  <c r="T88" i="23"/>
  <c r="U87" i="23"/>
  <c r="T87" i="23"/>
  <c r="U86" i="23"/>
  <c r="T86" i="23"/>
  <c r="U84" i="23"/>
  <c r="T84" i="23"/>
  <c r="U83" i="23"/>
  <c r="T83" i="23"/>
  <c r="U82" i="23"/>
  <c r="T82" i="23"/>
  <c r="U81" i="23"/>
  <c r="T81" i="23"/>
  <c r="U80" i="23"/>
  <c r="T80" i="23"/>
  <c r="U79" i="23"/>
  <c r="T79" i="23"/>
  <c r="U78" i="23"/>
  <c r="T78" i="23"/>
  <c r="U77" i="23"/>
  <c r="T77" i="23"/>
  <c r="U76" i="23"/>
  <c r="T76" i="23"/>
  <c r="U74" i="23"/>
  <c r="T74" i="23"/>
  <c r="U73" i="23"/>
  <c r="T73" i="23"/>
  <c r="U72" i="23"/>
  <c r="T72" i="23"/>
  <c r="T36" i="23"/>
  <c r="U36" i="23"/>
  <c r="T37" i="23"/>
  <c r="U37" i="23"/>
  <c r="T38" i="23"/>
  <c r="U38" i="23"/>
  <c r="T39" i="23"/>
  <c r="U39" i="23"/>
  <c r="T41" i="23"/>
  <c r="U41" i="23"/>
  <c r="T42" i="23"/>
  <c r="U42" i="23"/>
  <c r="T43" i="23"/>
  <c r="U43" i="23"/>
  <c r="T44" i="23"/>
  <c r="U44" i="23"/>
  <c r="T46" i="23"/>
  <c r="U46" i="23"/>
  <c r="T47" i="23"/>
  <c r="U47" i="23"/>
  <c r="T48" i="23"/>
  <c r="U48" i="23"/>
  <c r="T49" i="23"/>
  <c r="U49" i="23"/>
  <c r="T50" i="23"/>
  <c r="U50" i="23"/>
  <c r="T51" i="23"/>
  <c r="U51" i="23"/>
  <c r="T52" i="23"/>
  <c r="U52" i="23"/>
  <c r="T53" i="23"/>
  <c r="U53" i="23"/>
  <c r="T55" i="23"/>
  <c r="U55" i="23"/>
  <c r="T56" i="23"/>
  <c r="U56" i="23"/>
  <c r="T57" i="23"/>
  <c r="U57" i="23"/>
  <c r="T58" i="23"/>
  <c r="U58" i="23"/>
  <c r="T59" i="23"/>
  <c r="U59" i="23"/>
  <c r="T60" i="23"/>
  <c r="U60" i="23"/>
  <c r="T62" i="23"/>
  <c r="U62" i="23"/>
  <c r="T63" i="23"/>
  <c r="U63" i="23"/>
  <c r="T64" i="23"/>
  <c r="U64" i="23"/>
  <c r="T65" i="23"/>
  <c r="U65" i="23"/>
  <c r="U35" i="23"/>
  <c r="T35" i="23"/>
  <c r="BF157" i="25"/>
  <c r="BF156" i="25"/>
  <c r="BF155" i="25"/>
  <c r="BF153" i="25"/>
  <c r="BF152" i="25"/>
  <c r="BF151" i="25"/>
  <c r="BF150" i="25"/>
  <c r="BF149" i="25"/>
  <c r="BF148" i="25"/>
  <c r="BF147" i="25"/>
  <c r="BF145" i="25"/>
  <c r="BF144" i="25"/>
  <c r="BF143" i="25"/>
  <c r="BF142" i="25"/>
  <c r="BF141" i="25"/>
  <c r="BF140" i="25"/>
  <c r="BF138" i="25"/>
  <c r="BF137" i="25"/>
  <c r="BF136" i="25"/>
  <c r="BF135" i="25"/>
  <c r="BF133" i="25"/>
  <c r="BF132" i="25"/>
  <c r="BF131" i="25"/>
  <c r="BF124" i="25"/>
  <c r="BF122" i="25"/>
  <c r="BF121" i="25"/>
  <c r="BF120" i="25"/>
  <c r="BF118" i="25"/>
  <c r="BF116" i="25"/>
  <c r="BF115" i="25"/>
  <c r="BF114" i="25"/>
  <c r="BF113" i="25"/>
  <c r="BF112" i="25"/>
  <c r="BF111" i="25"/>
  <c r="BF109" i="25"/>
  <c r="BF108" i="25"/>
  <c r="BF107" i="25"/>
  <c r="BF106" i="25"/>
  <c r="BF105" i="25"/>
  <c r="BF103" i="25"/>
  <c r="BF102" i="25"/>
  <c r="BF100" i="25"/>
  <c r="BF99" i="25"/>
  <c r="BF98" i="25"/>
  <c r="BF97" i="25"/>
  <c r="BF96" i="25"/>
  <c r="BF95" i="25"/>
  <c r="BF88" i="25"/>
  <c r="BF87" i="25"/>
  <c r="BF85" i="25"/>
  <c r="BF84" i="25"/>
  <c r="BF83" i="25"/>
  <c r="BF82" i="25"/>
  <c r="BF81" i="25"/>
  <c r="BF79" i="25"/>
  <c r="BF78" i="25"/>
  <c r="BF76" i="25"/>
  <c r="BF75" i="25"/>
  <c r="BF74" i="25"/>
  <c r="BF73" i="25"/>
  <c r="BF72" i="25"/>
  <c r="BF70" i="25"/>
  <c r="BF69" i="25"/>
  <c r="BF68" i="25"/>
  <c r="BF37" i="25"/>
  <c r="BF38" i="25"/>
  <c r="BF39" i="25"/>
  <c r="BF41" i="25"/>
  <c r="BF42" i="25"/>
  <c r="BF43" i="25"/>
  <c r="BF44" i="25"/>
  <c r="BF46" i="25"/>
  <c r="BF47" i="25"/>
  <c r="BF48" i="25"/>
  <c r="BF49" i="25"/>
  <c r="BF50" i="25"/>
  <c r="BF51" i="25"/>
  <c r="BF52" i="25"/>
  <c r="BF53" i="25"/>
  <c r="BF55" i="25"/>
  <c r="BF56" i="25"/>
  <c r="BF57" i="25"/>
  <c r="BF58" i="25"/>
  <c r="BF59" i="25"/>
  <c r="BF61" i="25"/>
  <c r="BF36" i="25"/>
  <c r="BC157" i="25"/>
  <c r="BC156" i="25"/>
  <c r="BC155" i="25"/>
  <c r="BC153" i="25"/>
  <c r="BC152" i="25"/>
  <c r="BC151" i="25"/>
  <c r="BC150" i="25"/>
  <c r="BC149" i="25"/>
  <c r="BC148" i="25"/>
  <c r="BC147" i="25"/>
  <c r="BC145" i="25"/>
  <c r="BC144" i="25"/>
  <c r="BC143" i="25"/>
  <c r="BC142" i="25"/>
  <c r="BC141" i="25"/>
  <c r="BC140" i="25"/>
  <c r="BC138" i="25"/>
  <c r="BC137" i="25"/>
  <c r="BC136" i="25"/>
  <c r="BC135" i="25"/>
  <c r="BC133" i="25"/>
  <c r="BC132" i="25"/>
  <c r="BC131" i="25"/>
  <c r="BC124" i="25"/>
  <c r="BC122" i="25"/>
  <c r="BC121" i="25"/>
  <c r="BC120" i="25"/>
  <c r="BC118" i="25"/>
  <c r="BC116" i="25"/>
  <c r="BC115" i="25"/>
  <c r="BC114" i="25"/>
  <c r="BC113" i="25"/>
  <c r="BC112" i="25"/>
  <c r="BC111" i="25"/>
  <c r="BC109" i="25"/>
  <c r="BC108" i="25"/>
  <c r="BC107" i="25"/>
  <c r="BC106" i="25"/>
  <c r="BC105" i="25"/>
  <c r="BC103" i="25"/>
  <c r="BC102" i="25"/>
  <c r="BC100" i="25"/>
  <c r="BC99" i="25"/>
  <c r="BC98" i="25"/>
  <c r="BC97" i="25"/>
  <c r="BC96" i="25"/>
  <c r="BC95" i="25"/>
  <c r="BC88" i="25"/>
  <c r="BC87" i="25"/>
  <c r="BC85" i="25"/>
  <c r="BC84" i="25"/>
  <c r="BC83" i="25"/>
  <c r="BC82" i="25"/>
  <c r="BC81" i="25"/>
  <c r="BC79" i="25"/>
  <c r="BC78" i="25"/>
  <c r="BC76" i="25"/>
  <c r="BC75" i="25"/>
  <c r="BC74" i="25"/>
  <c r="BC73" i="25"/>
  <c r="BC72" i="25"/>
  <c r="BC70" i="25"/>
  <c r="BC69" i="25"/>
  <c r="BC68" i="25"/>
  <c r="BC37" i="25"/>
  <c r="BC38" i="25"/>
  <c r="BC39" i="25"/>
  <c r="BC41" i="25"/>
  <c r="BC42" i="25"/>
  <c r="BC43" i="25"/>
  <c r="BC44" i="25"/>
  <c r="BC46" i="25"/>
  <c r="BC47" i="25"/>
  <c r="BC48" i="25"/>
  <c r="BC49" i="25"/>
  <c r="BC50" i="25"/>
  <c r="BC51" i="25"/>
  <c r="BC52" i="25"/>
  <c r="BC53" i="25"/>
  <c r="BC55" i="25"/>
  <c r="BC56" i="25"/>
  <c r="BC57" i="25"/>
  <c r="BC58" i="25"/>
  <c r="BC59" i="25"/>
  <c r="BC61" i="25"/>
  <c r="BC36" i="25"/>
  <c r="AQ157" i="25"/>
  <c r="AP157" i="25"/>
  <c r="AQ156" i="25"/>
  <c r="AP156" i="25"/>
  <c r="AQ155" i="25"/>
  <c r="AP155" i="25"/>
  <c r="AQ153" i="25"/>
  <c r="AP153" i="25"/>
  <c r="AQ152" i="25"/>
  <c r="AP152" i="25"/>
  <c r="AQ151" i="25"/>
  <c r="AP151" i="25"/>
  <c r="AQ150" i="25"/>
  <c r="AP150" i="25"/>
  <c r="AQ149" i="25"/>
  <c r="AP149" i="25"/>
  <c r="AQ148" i="25"/>
  <c r="AP148" i="25"/>
  <c r="AQ147" i="25"/>
  <c r="AP147" i="25"/>
  <c r="AQ145" i="25"/>
  <c r="AP145" i="25"/>
  <c r="AQ144" i="25"/>
  <c r="AP144" i="25"/>
  <c r="AQ143" i="25"/>
  <c r="AP143" i="25"/>
  <c r="AQ142" i="25"/>
  <c r="AP142" i="25"/>
  <c r="AQ141" i="25"/>
  <c r="AP141" i="25"/>
  <c r="AQ140" i="25"/>
  <c r="AP140" i="25"/>
  <c r="AQ138" i="25"/>
  <c r="AP138" i="25"/>
  <c r="AQ137" i="25"/>
  <c r="AP137" i="25"/>
  <c r="AQ136" i="25"/>
  <c r="AP136" i="25"/>
  <c r="AQ135" i="25"/>
  <c r="AP135" i="25"/>
  <c r="AQ133" i="25"/>
  <c r="AP133" i="25"/>
  <c r="AQ132" i="25"/>
  <c r="AP132" i="25"/>
  <c r="AQ131" i="25"/>
  <c r="AP131" i="25"/>
  <c r="AQ124" i="25"/>
  <c r="AP124" i="25"/>
  <c r="AQ122" i="25"/>
  <c r="AP122" i="25"/>
  <c r="AQ121" i="25"/>
  <c r="AP121" i="25"/>
  <c r="AQ120" i="25"/>
  <c r="AP120" i="25"/>
  <c r="AQ118" i="25"/>
  <c r="AP118" i="25"/>
  <c r="AQ116" i="25"/>
  <c r="AP116" i="25"/>
  <c r="AQ115" i="25"/>
  <c r="AP115" i="25"/>
  <c r="AQ114" i="25"/>
  <c r="AP114" i="25"/>
  <c r="AQ113" i="25"/>
  <c r="AP113" i="25"/>
  <c r="AQ112" i="25"/>
  <c r="AP112" i="25"/>
  <c r="AQ111" i="25"/>
  <c r="AP111" i="25"/>
  <c r="AQ109" i="25"/>
  <c r="AP109" i="25"/>
  <c r="AQ108" i="25"/>
  <c r="AP108" i="25"/>
  <c r="AQ107" i="25"/>
  <c r="AP107" i="25"/>
  <c r="AQ106" i="25"/>
  <c r="AP106" i="25"/>
  <c r="AQ105" i="25"/>
  <c r="AP105" i="25"/>
  <c r="AQ103" i="25"/>
  <c r="AP103" i="25"/>
  <c r="AQ102" i="25"/>
  <c r="AP102" i="25"/>
  <c r="AQ100" i="25"/>
  <c r="AP100" i="25"/>
  <c r="AQ99" i="25"/>
  <c r="AP99" i="25"/>
  <c r="AQ98" i="25"/>
  <c r="AP98" i="25"/>
  <c r="AQ97" i="25"/>
  <c r="AP97" i="25"/>
  <c r="AQ96" i="25"/>
  <c r="AP96" i="25"/>
  <c r="AQ95" i="25"/>
  <c r="AP95" i="25"/>
  <c r="AQ88" i="25"/>
  <c r="AP88" i="25"/>
  <c r="AQ87" i="25"/>
  <c r="AP87" i="25"/>
  <c r="AQ85" i="25"/>
  <c r="AP85" i="25"/>
  <c r="AQ84" i="25"/>
  <c r="AP84" i="25"/>
  <c r="AQ83" i="25"/>
  <c r="AP83" i="25"/>
  <c r="AQ82" i="25"/>
  <c r="AP82" i="25"/>
  <c r="AQ81" i="25"/>
  <c r="AP81" i="25"/>
  <c r="AQ79" i="25"/>
  <c r="AP79" i="25"/>
  <c r="AQ78" i="25"/>
  <c r="AP78" i="25"/>
  <c r="AQ76" i="25"/>
  <c r="AP76" i="25"/>
  <c r="AQ75" i="25"/>
  <c r="AP75" i="25"/>
  <c r="AQ74" i="25"/>
  <c r="AP74" i="25"/>
  <c r="AQ73" i="25"/>
  <c r="AP73" i="25"/>
  <c r="AQ72" i="25"/>
  <c r="AP72" i="25"/>
  <c r="AQ70" i="25"/>
  <c r="AP70" i="25"/>
  <c r="AQ69" i="25"/>
  <c r="AP69" i="25"/>
  <c r="AQ68" i="25"/>
  <c r="AP68" i="25"/>
  <c r="AQ61" i="25"/>
  <c r="AP61" i="25"/>
  <c r="AQ59" i="25"/>
  <c r="AP59" i="25"/>
  <c r="AQ58" i="25"/>
  <c r="AP58" i="25"/>
  <c r="AQ57" i="25"/>
  <c r="AP57" i="25"/>
  <c r="AQ56" i="25"/>
  <c r="AP56" i="25"/>
  <c r="AQ55" i="25"/>
  <c r="AP55" i="25"/>
  <c r="AQ53" i="25"/>
  <c r="AP53" i="25"/>
  <c r="AQ52" i="25"/>
  <c r="AP52" i="25"/>
  <c r="AQ51" i="25"/>
  <c r="AP51" i="25"/>
  <c r="AQ50" i="25"/>
  <c r="AP50" i="25"/>
  <c r="AQ49" i="25"/>
  <c r="AP49" i="25"/>
  <c r="AQ48" i="25"/>
  <c r="AP48" i="25"/>
  <c r="AQ47" i="25"/>
  <c r="AP47" i="25"/>
  <c r="AQ46" i="25"/>
  <c r="AP46" i="25"/>
  <c r="AQ44" i="25"/>
  <c r="AP44" i="25"/>
  <c r="AQ43" i="25"/>
  <c r="AP43" i="25"/>
  <c r="AQ42" i="25"/>
  <c r="AP42" i="25"/>
  <c r="AQ41" i="25"/>
  <c r="AP41" i="25"/>
  <c r="AQ39" i="25"/>
  <c r="AP39" i="25"/>
  <c r="AQ38" i="25"/>
  <c r="AP38" i="25"/>
  <c r="AQ37" i="25"/>
  <c r="AP37" i="25"/>
  <c r="AQ36" i="25"/>
  <c r="AP36" i="25"/>
  <c r="U157" i="25"/>
  <c r="T157" i="25"/>
  <c r="U156" i="25"/>
  <c r="T156" i="25"/>
  <c r="U155" i="25"/>
  <c r="T155" i="25"/>
  <c r="U153" i="25"/>
  <c r="T153" i="25"/>
  <c r="U152" i="25"/>
  <c r="T152" i="25"/>
  <c r="U151" i="25"/>
  <c r="T151" i="25"/>
  <c r="U150" i="25"/>
  <c r="T150" i="25"/>
  <c r="U149" i="25"/>
  <c r="T149" i="25"/>
  <c r="U148" i="25"/>
  <c r="T148" i="25"/>
  <c r="U147" i="25"/>
  <c r="T147" i="25"/>
  <c r="U145" i="25"/>
  <c r="T145" i="25"/>
  <c r="U144" i="25"/>
  <c r="T144" i="25"/>
  <c r="U143" i="25"/>
  <c r="T143" i="25"/>
  <c r="U142" i="25"/>
  <c r="T142" i="25"/>
  <c r="U141" i="25"/>
  <c r="T141" i="25"/>
  <c r="U140" i="25"/>
  <c r="T140" i="25"/>
  <c r="U138" i="25"/>
  <c r="T138" i="25"/>
  <c r="U137" i="25"/>
  <c r="T137" i="25"/>
  <c r="U136" i="25"/>
  <c r="T136" i="25"/>
  <c r="U135" i="25"/>
  <c r="T135" i="25"/>
  <c r="U133" i="25"/>
  <c r="T133" i="25"/>
  <c r="U132" i="25"/>
  <c r="T132" i="25"/>
  <c r="U131" i="25"/>
  <c r="T131" i="25"/>
  <c r="U124" i="25"/>
  <c r="T124" i="25"/>
  <c r="U122" i="25"/>
  <c r="T122" i="25"/>
  <c r="U121" i="25"/>
  <c r="T121" i="25"/>
  <c r="U120" i="25"/>
  <c r="T120" i="25"/>
  <c r="U118" i="25"/>
  <c r="T118" i="25"/>
  <c r="U116" i="25"/>
  <c r="T116" i="25"/>
  <c r="U115" i="25"/>
  <c r="T115" i="25"/>
  <c r="U114" i="25"/>
  <c r="T114" i="25"/>
  <c r="U113" i="25"/>
  <c r="T113" i="25"/>
  <c r="U112" i="25"/>
  <c r="T112" i="25"/>
  <c r="U111" i="25"/>
  <c r="T111" i="25"/>
  <c r="U109" i="25"/>
  <c r="T109" i="25"/>
  <c r="U108" i="25"/>
  <c r="T108" i="25"/>
  <c r="U107" i="25"/>
  <c r="T107" i="25"/>
  <c r="U106" i="25"/>
  <c r="T106" i="25"/>
  <c r="U105" i="25"/>
  <c r="T105" i="25"/>
  <c r="U103" i="25"/>
  <c r="T103" i="25"/>
  <c r="U102" i="25"/>
  <c r="T102" i="25"/>
  <c r="U100" i="25"/>
  <c r="T100" i="25"/>
  <c r="U99" i="25"/>
  <c r="T99" i="25"/>
  <c r="U98" i="25"/>
  <c r="T98" i="25"/>
  <c r="U97" i="25"/>
  <c r="T97" i="25"/>
  <c r="U96" i="25"/>
  <c r="T96" i="25"/>
  <c r="U95" i="25"/>
  <c r="T95" i="25"/>
  <c r="U88" i="25"/>
  <c r="T88" i="25"/>
  <c r="U87" i="25"/>
  <c r="T87" i="25"/>
  <c r="U85" i="25"/>
  <c r="T85" i="25"/>
  <c r="U84" i="25"/>
  <c r="T84" i="25"/>
  <c r="U83" i="25"/>
  <c r="T83" i="25"/>
  <c r="U82" i="25"/>
  <c r="T82" i="25"/>
  <c r="U81" i="25"/>
  <c r="T81" i="25"/>
  <c r="U79" i="25"/>
  <c r="T79" i="25"/>
  <c r="U78" i="25"/>
  <c r="T78" i="25"/>
  <c r="U76" i="25"/>
  <c r="T76" i="25"/>
  <c r="U75" i="25"/>
  <c r="T75" i="25"/>
  <c r="U74" i="25"/>
  <c r="T74" i="25"/>
  <c r="U73" i="25"/>
  <c r="T73" i="25"/>
  <c r="U72" i="25"/>
  <c r="T72" i="25"/>
  <c r="U70" i="25"/>
  <c r="T70" i="25"/>
  <c r="U69" i="25"/>
  <c r="T69" i="25"/>
  <c r="U68" i="25"/>
  <c r="T68" i="25"/>
  <c r="T37" i="25"/>
  <c r="U37" i="25"/>
  <c r="T38" i="25"/>
  <c r="U38" i="25"/>
  <c r="T39" i="25"/>
  <c r="U39" i="25"/>
  <c r="T41" i="25"/>
  <c r="U41" i="25"/>
  <c r="T42" i="25"/>
  <c r="U42" i="25"/>
  <c r="T43" i="25"/>
  <c r="U43" i="25"/>
  <c r="T44" i="25"/>
  <c r="U44" i="25"/>
  <c r="T46" i="25"/>
  <c r="U46" i="25"/>
  <c r="T47" i="25"/>
  <c r="U47" i="25"/>
  <c r="T48" i="25"/>
  <c r="U48" i="25"/>
  <c r="T49" i="25"/>
  <c r="U49" i="25"/>
  <c r="T50" i="25"/>
  <c r="U50" i="25"/>
  <c r="T51" i="25"/>
  <c r="U51" i="25"/>
  <c r="T52" i="25"/>
  <c r="U52" i="25"/>
  <c r="T53" i="25"/>
  <c r="U53" i="25"/>
  <c r="T55" i="25"/>
  <c r="U55" i="25"/>
  <c r="T56" i="25"/>
  <c r="U56" i="25"/>
  <c r="T57" i="25"/>
  <c r="U57" i="25"/>
  <c r="T58" i="25"/>
  <c r="U58" i="25"/>
  <c r="T59" i="25"/>
  <c r="U59" i="25"/>
  <c r="T61" i="25"/>
  <c r="U61" i="25"/>
  <c r="U36" i="25"/>
  <c r="T36" i="25"/>
  <c r="U185" i="42"/>
  <c r="U184" i="42"/>
  <c r="U183" i="42"/>
  <c r="U182" i="42"/>
  <c r="U181" i="42"/>
  <c r="U180" i="42"/>
  <c r="U178" i="42"/>
  <c r="U177" i="42"/>
  <c r="U176" i="42"/>
  <c r="U175" i="42"/>
  <c r="U174" i="42"/>
  <c r="U173" i="42"/>
  <c r="U172" i="42"/>
  <c r="U170" i="42"/>
  <c r="U169" i="42"/>
  <c r="U168" i="42"/>
  <c r="U167" i="42"/>
  <c r="U166" i="42"/>
  <c r="U165" i="42"/>
  <c r="U164" i="42"/>
  <c r="U162" i="42"/>
  <c r="U161" i="42"/>
  <c r="U160" i="42"/>
  <c r="U159" i="42"/>
  <c r="U157" i="42"/>
  <c r="U156" i="42"/>
  <c r="U155" i="42"/>
  <c r="U154" i="42"/>
  <c r="U153" i="42"/>
  <c r="U146" i="42"/>
  <c r="U145" i="42"/>
  <c r="U144" i="42"/>
  <c r="U143" i="42"/>
  <c r="U142" i="42"/>
  <c r="U140" i="42"/>
  <c r="U139" i="42"/>
  <c r="U138" i="42"/>
  <c r="U136" i="42"/>
  <c r="U135" i="42"/>
  <c r="U134" i="42"/>
  <c r="U132" i="42"/>
  <c r="U131" i="42"/>
  <c r="U130" i="42"/>
  <c r="U129" i="42"/>
  <c r="U128" i="42"/>
  <c r="U127" i="42"/>
  <c r="U126" i="42"/>
  <c r="U124" i="42"/>
  <c r="U123" i="42"/>
  <c r="U122" i="42"/>
  <c r="U121" i="42"/>
  <c r="U120" i="42"/>
  <c r="U118" i="42"/>
  <c r="U117" i="42"/>
  <c r="U115" i="42"/>
  <c r="U114" i="42"/>
  <c r="U113" i="42"/>
  <c r="U112" i="42"/>
  <c r="U111" i="42"/>
  <c r="U110" i="42"/>
  <c r="U103" i="42"/>
  <c r="U102" i="42"/>
  <c r="U101" i="42"/>
  <c r="U99" i="42"/>
  <c r="U98" i="42"/>
  <c r="U97" i="42"/>
  <c r="U96" i="42"/>
  <c r="U95" i="42"/>
  <c r="U94" i="42"/>
  <c r="U93" i="42"/>
  <c r="U91" i="42"/>
  <c r="U90" i="42"/>
  <c r="U89" i="42"/>
  <c r="U88" i="42"/>
  <c r="U87" i="42"/>
  <c r="U85" i="42"/>
  <c r="U84" i="42"/>
  <c r="U83" i="42"/>
  <c r="U82" i="42"/>
  <c r="U81" i="42"/>
  <c r="U80" i="42"/>
  <c r="U79" i="42"/>
  <c r="U78" i="42"/>
  <c r="U77" i="42"/>
  <c r="U75" i="42"/>
  <c r="U74" i="42"/>
  <c r="U73" i="42"/>
  <c r="U42" i="42"/>
  <c r="U43" i="42"/>
  <c r="U44" i="42"/>
  <c r="U45" i="42"/>
  <c r="U47" i="42"/>
  <c r="U48" i="42"/>
  <c r="U49" i="42"/>
  <c r="U50" i="42"/>
  <c r="U51" i="42"/>
  <c r="U52" i="42"/>
  <c r="U53" i="42"/>
  <c r="U54" i="42"/>
  <c r="U56" i="42"/>
  <c r="U57" i="42"/>
  <c r="U58" i="42"/>
  <c r="U59" i="42"/>
  <c r="U60" i="42"/>
  <c r="U61" i="42"/>
  <c r="U63" i="42"/>
  <c r="U64" i="42"/>
  <c r="U65" i="42"/>
  <c r="U66" i="42"/>
  <c r="U37" i="42"/>
  <c r="U38" i="42"/>
  <c r="U39" i="42"/>
  <c r="U40" i="42"/>
  <c r="U36" i="42"/>
  <c r="U65" i="39"/>
  <c r="U59" i="39"/>
  <c r="U186" i="39"/>
  <c r="U185" i="39"/>
  <c r="U184" i="39"/>
  <c r="U183" i="39"/>
  <c r="U182" i="39"/>
  <c r="U181" i="39"/>
  <c r="U179" i="39"/>
  <c r="U178" i="39"/>
  <c r="U177" i="39"/>
  <c r="U176" i="39"/>
  <c r="U175" i="39"/>
  <c r="U174" i="39"/>
  <c r="U173" i="39"/>
  <c r="U171" i="39"/>
  <c r="U170" i="39"/>
  <c r="U169" i="39"/>
  <c r="U168" i="39"/>
  <c r="U167" i="39"/>
  <c r="U166" i="39"/>
  <c r="U165" i="39"/>
  <c r="U163" i="39"/>
  <c r="U162" i="39"/>
  <c r="U161" i="39"/>
  <c r="U160" i="39"/>
  <c r="U158" i="39"/>
  <c r="U157" i="39"/>
  <c r="U156" i="39"/>
  <c r="U155" i="39"/>
  <c r="U154" i="39"/>
  <c r="U146" i="39"/>
  <c r="U145" i="39"/>
  <c r="U144" i="39"/>
  <c r="U143" i="39"/>
  <c r="U142" i="39"/>
  <c r="U140" i="39"/>
  <c r="U139" i="39"/>
  <c r="U138" i="39"/>
  <c r="U137" i="39"/>
  <c r="U136" i="39"/>
  <c r="U135" i="39"/>
  <c r="U134" i="39"/>
  <c r="U132" i="39"/>
  <c r="U131" i="39"/>
  <c r="U130" i="39"/>
  <c r="U129" i="39"/>
  <c r="U128" i="39"/>
  <c r="U127" i="39"/>
  <c r="U126" i="39"/>
  <c r="U124" i="39"/>
  <c r="U123" i="39"/>
  <c r="U122" i="39"/>
  <c r="U121" i="39"/>
  <c r="U120" i="39"/>
  <c r="U118" i="39"/>
  <c r="U117" i="39"/>
  <c r="U115" i="39"/>
  <c r="U114" i="39"/>
  <c r="U113" i="39"/>
  <c r="U112" i="39"/>
  <c r="U111" i="39"/>
  <c r="U110" i="39"/>
  <c r="U103" i="39"/>
  <c r="U102" i="39"/>
  <c r="U101" i="39"/>
  <c r="U99" i="39"/>
  <c r="U98" i="39"/>
  <c r="U97" i="39"/>
  <c r="U96" i="39"/>
  <c r="U95" i="39"/>
  <c r="U94" i="39"/>
  <c r="U93" i="39"/>
  <c r="U91" i="39"/>
  <c r="U90" i="39"/>
  <c r="U89" i="39"/>
  <c r="U88" i="39"/>
  <c r="U87" i="39"/>
  <c r="U85" i="39"/>
  <c r="U84" i="39"/>
  <c r="U83" i="39"/>
  <c r="U82" i="39"/>
  <c r="U81" i="39"/>
  <c r="U80" i="39"/>
  <c r="U79" i="39"/>
  <c r="U78" i="39"/>
  <c r="U77" i="39"/>
  <c r="U75" i="39"/>
  <c r="U74" i="39"/>
  <c r="U73" i="39"/>
  <c r="U37" i="39"/>
  <c r="U38" i="39"/>
  <c r="U39" i="39"/>
  <c r="U40" i="39"/>
  <c r="U42" i="39"/>
  <c r="U43" i="39"/>
  <c r="U44" i="39"/>
  <c r="U45" i="39"/>
  <c r="U47" i="39"/>
  <c r="U48" i="39"/>
  <c r="U49" i="39"/>
  <c r="U50" i="39"/>
  <c r="U51" i="39"/>
  <c r="U52" i="39"/>
  <c r="U53" i="39"/>
  <c r="U54" i="39"/>
  <c r="U56" i="39"/>
  <c r="U57" i="39"/>
  <c r="U58" i="39"/>
  <c r="U60" i="39"/>
  <c r="U61" i="39"/>
  <c r="U63" i="39"/>
  <c r="U64" i="39"/>
  <c r="U66" i="39"/>
  <c r="U36" i="39"/>
  <c r="Q25" i="39"/>
  <c r="AW162" i="35"/>
  <c r="AZ183" i="36"/>
  <c r="AZ182" i="36"/>
  <c r="AZ181" i="36"/>
  <c r="AZ180" i="36"/>
  <c r="AZ179" i="36"/>
  <c r="AZ178" i="36"/>
  <c r="AZ176" i="36"/>
  <c r="AZ175" i="36"/>
  <c r="AZ174" i="36"/>
  <c r="AZ173" i="36"/>
  <c r="AZ172" i="36"/>
  <c r="AZ171" i="36"/>
  <c r="AZ170" i="36"/>
  <c r="AZ168" i="36"/>
  <c r="AZ167" i="36"/>
  <c r="AZ166" i="36"/>
  <c r="AZ165" i="36"/>
  <c r="AZ164" i="36"/>
  <c r="AZ163" i="36"/>
  <c r="AZ162" i="36"/>
  <c r="AZ160" i="36"/>
  <c r="AZ159" i="36"/>
  <c r="AZ158" i="36"/>
  <c r="AZ157" i="36"/>
  <c r="AZ155" i="36"/>
  <c r="AZ154" i="36"/>
  <c r="AZ153" i="36"/>
  <c r="AZ152" i="36"/>
  <c r="AZ151" i="36"/>
  <c r="AZ144" i="36"/>
  <c r="AZ143" i="36"/>
  <c r="AZ142" i="36"/>
  <c r="AZ141" i="36"/>
  <c r="AZ140" i="36"/>
  <c r="AZ138" i="36"/>
  <c r="AZ137" i="36"/>
  <c r="AZ136" i="36"/>
  <c r="AZ134" i="36"/>
  <c r="AZ133" i="36"/>
  <c r="AZ132" i="36"/>
  <c r="AZ130" i="36"/>
  <c r="AZ129" i="36"/>
  <c r="AZ128" i="36"/>
  <c r="AZ127" i="36"/>
  <c r="AZ126" i="36"/>
  <c r="AZ125" i="36"/>
  <c r="AZ124" i="36"/>
  <c r="AZ122" i="36"/>
  <c r="AZ121" i="36"/>
  <c r="AZ120" i="36"/>
  <c r="AZ119" i="36"/>
  <c r="AZ118" i="36"/>
  <c r="AZ116" i="36"/>
  <c r="AZ115" i="36"/>
  <c r="AZ113" i="36"/>
  <c r="AZ112" i="36"/>
  <c r="AZ111" i="36"/>
  <c r="AZ110" i="36"/>
  <c r="AZ109" i="36"/>
  <c r="AZ108" i="36"/>
  <c r="AZ101" i="36"/>
  <c r="AZ100" i="36"/>
  <c r="AZ98" i="36"/>
  <c r="AZ97" i="36"/>
  <c r="AZ96" i="36"/>
  <c r="AZ95" i="36"/>
  <c r="AZ94" i="36"/>
  <c r="AZ93" i="36"/>
  <c r="AZ91" i="36"/>
  <c r="AZ90" i="36"/>
  <c r="AZ89" i="36"/>
  <c r="AZ88" i="36"/>
  <c r="AZ87" i="36"/>
  <c r="AZ85" i="36"/>
  <c r="AZ84" i="36"/>
  <c r="AZ83" i="36"/>
  <c r="AZ82" i="36"/>
  <c r="AZ81" i="36"/>
  <c r="AZ80" i="36"/>
  <c r="AZ79" i="36"/>
  <c r="AZ78" i="36"/>
  <c r="AZ77" i="36"/>
  <c r="AZ75" i="36"/>
  <c r="AZ74" i="36"/>
  <c r="AZ73" i="36"/>
  <c r="AZ54" i="36"/>
  <c r="AZ56" i="36"/>
  <c r="AZ57" i="36"/>
  <c r="AZ58" i="36"/>
  <c r="AZ59" i="36"/>
  <c r="AZ60" i="36"/>
  <c r="AZ61" i="36"/>
  <c r="AZ63" i="36"/>
  <c r="AZ64" i="36"/>
  <c r="AZ65" i="36"/>
  <c r="AZ66" i="36"/>
  <c r="AZ37" i="36"/>
  <c r="AZ38" i="36"/>
  <c r="AZ39" i="36"/>
  <c r="AZ40" i="36"/>
  <c r="AZ42" i="36"/>
  <c r="AZ43" i="36"/>
  <c r="AZ44" i="36"/>
  <c r="AZ45" i="36"/>
  <c r="AZ47" i="36"/>
  <c r="AZ48" i="36"/>
  <c r="AZ49" i="36"/>
  <c r="AZ50" i="36"/>
  <c r="AZ51" i="36"/>
  <c r="AZ52" i="36"/>
  <c r="AZ53" i="36"/>
  <c r="AZ36" i="36"/>
  <c r="AW185" i="35"/>
  <c r="AW184" i="35"/>
  <c r="AW183" i="35"/>
  <c r="AW182" i="35"/>
  <c r="AW181" i="35"/>
  <c r="AW180" i="35"/>
  <c r="AW178" i="35"/>
  <c r="AW177" i="35"/>
  <c r="AW176" i="35"/>
  <c r="AW175" i="35"/>
  <c r="AW174" i="35"/>
  <c r="AW173" i="35"/>
  <c r="AW172" i="35"/>
  <c r="AW170" i="35"/>
  <c r="AW169" i="35"/>
  <c r="AW168" i="35"/>
  <c r="AW167" i="35"/>
  <c r="AW166" i="35"/>
  <c r="AW165" i="35"/>
  <c r="AW164" i="35"/>
  <c r="AW161" i="35"/>
  <c r="AW160" i="35"/>
  <c r="AW159" i="35"/>
  <c r="AW157" i="35"/>
  <c r="AW156" i="35"/>
  <c r="AW155" i="35"/>
  <c r="AW154" i="35"/>
  <c r="AW153" i="35"/>
  <c r="AW146" i="35"/>
  <c r="AW145" i="35"/>
  <c r="AW144" i="35"/>
  <c r="AW143" i="35"/>
  <c r="AW142" i="35"/>
  <c r="AW140" i="35"/>
  <c r="AW139" i="35"/>
  <c r="AW138" i="35"/>
  <c r="AW136" i="35"/>
  <c r="AW135" i="35"/>
  <c r="AW134" i="35"/>
  <c r="AW132" i="35"/>
  <c r="AW131" i="35"/>
  <c r="AW130" i="35"/>
  <c r="AW129" i="35"/>
  <c r="AW128" i="35"/>
  <c r="AW127" i="35"/>
  <c r="AW126" i="35"/>
  <c r="AW124" i="35"/>
  <c r="AW123" i="35"/>
  <c r="AW122" i="35"/>
  <c r="AW121" i="35"/>
  <c r="AW120" i="35"/>
  <c r="AW118" i="35"/>
  <c r="AW117" i="35"/>
  <c r="AW115" i="35"/>
  <c r="AW114" i="35"/>
  <c r="AW113" i="35"/>
  <c r="AW112" i="35"/>
  <c r="AW111" i="35"/>
  <c r="AW110" i="35"/>
  <c r="AW103" i="35"/>
  <c r="AW102" i="35"/>
  <c r="AW101" i="35"/>
  <c r="AW99" i="35"/>
  <c r="AW98" i="35"/>
  <c r="AW97" i="35"/>
  <c r="AW96" i="35"/>
  <c r="AW95" i="35"/>
  <c r="AW94" i="35"/>
  <c r="AW93" i="35"/>
  <c r="AW91" i="35"/>
  <c r="AW90" i="35"/>
  <c r="AW89" i="35"/>
  <c r="AW88" i="35"/>
  <c r="AW87" i="35"/>
  <c r="AW85" i="35"/>
  <c r="AW84" i="35"/>
  <c r="AW83" i="35"/>
  <c r="AW82" i="35"/>
  <c r="AW81" i="35"/>
  <c r="AW80" i="35"/>
  <c r="AW79" i="35"/>
  <c r="AW78" i="35"/>
  <c r="AW77" i="35"/>
  <c r="AW75" i="35"/>
  <c r="AW74" i="35"/>
  <c r="AW73" i="35"/>
  <c r="AW66" i="35"/>
  <c r="AW65" i="35"/>
  <c r="AW64" i="35"/>
  <c r="AW63" i="35"/>
  <c r="AW61" i="35"/>
  <c r="AW60" i="35"/>
  <c r="AW59" i="35"/>
  <c r="AW58" i="35"/>
  <c r="AW57" i="35"/>
  <c r="AW56" i="35"/>
  <c r="AW54" i="35"/>
  <c r="AW53" i="35"/>
  <c r="AW52" i="35"/>
  <c r="AW51" i="35"/>
  <c r="AW50" i="35"/>
  <c r="AW49" i="35"/>
  <c r="AW48" i="35"/>
  <c r="AW47" i="35"/>
  <c r="AW45" i="35"/>
  <c r="AW44" i="35"/>
  <c r="AW43" i="35"/>
  <c r="AW42" i="35"/>
  <c r="AW37" i="35"/>
  <c r="AW38" i="35"/>
  <c r="AW39" i="35"/>
  <c r="AW40" i="35"/>
  <c r="AW36" i="35"/>
  <c r="BF58" i="35"/>
  <c r="J23" i="15" l="1"/>
  <c r="J22" i="15"/>
  <c r="V17" i="15"/>
  <c r="V18" i="15"/>
  <c r="V29" i="15" s="1"/>
  <c r="V19" i="15"/>
  <c r="V21" i="15"/>
  <c r="V23" i="15"/>
  <c r="V24" i="15"/>
  <c r="V27" i="15"/>
  <c r="W8" i="15"/>
  <c r="W9" i="15"/>
  <c r="W10" i="15"/>
  <c r="V12" i="15"/>
  <c r="V14" i="15"/>
  <c r="V16" i="15"/>
  <c r="J20" i="15"/>
  <c r="V7" i="15"/>
  <c r="W12" i="15"/>
  <c r="W14" i="15"/>
  <c r="W16" i="15"/>
  <c r="K20" i="15"/>
  <c r="K22" i="15"/>
  <c r="W17" i="15"/>
  <c r="W18" i="15"/>
  <c r="W19" i="15"/>
  <c r="W21" i="15"/>
  <c r="W23" i="15"/>
  <c r="W24" i="15"/>
  <c r="W27" i="15"/>
  <c r="AW19" i="35"/>
  <c r="AW7" i="35"/>
  <c r="AW8" i="35"/>
  <c r="AW9" i="35"/>
  <c r="AW10" i="35"/>
  <c r="AW12" i="35"/>
  <c r="AW13" i="35"/>
  <c r="AW14" i="35"/>
  <c r="AW15" i="35"/>
  <c r="AW16" i="35"/>
  <c r="AW17" i="35"/>
  <c r="AW18" i="35"/>
  <c r="AW21" i="35"/>
  <c r="AW23" i="35"/>
  <c r="AW26" i="35"/>
  <c r="AZ12" i="36"/>
  <c r="AZ14" i="36"/>
  <c r="AZ20" i="36"/>
  <c r="AZ22" i="36"/>
  <c r="K12" i="15"/>
  <c r="K24" i="15"/>
  <c r="AG7" i="15"/>
  <c r="AZ24" i="36"/>
  <c r="AZ27" i="36"/>
  <c r="AZ7" i="36"/>
  <c r="J12" i="15"/>
  <c r="J24" i="15"/>
  <c r="AZ13" i="36"/>
  <c r="AZ15" i="36"/>
  <c r="AZ16" i="36"/>
  <c r="AZ17" i="36"/>
  <c r="AZ18" i="36"/>
  <c r="AZ19" i="36"/>
  <c r="AZ21" i="36"/>
  <c r="AZ23" i="36"/>
  <c r="AZ25" i="36"/>
  <c r="AZ26" i="36"/>
  <c r="AZ28" i="36"/>
  <c r="J7" i="15"/>
  <c r="K7" i="15"/>
  <c r="K11" i="15"/>
  <c r="K10" i="15"/>
  <c r="K9" i="15"/>
  <c r="K8" i="15"/>
  <c r="W11" i="15"/>
  <c r="K16" i="15"/>
  <c r="K15" i="15"/>
  <c r="K14" i="15"/>
  <c r="K13" i="15"/>
  <c r="K28" i="15"/>
  <c r="K27" i="15"/>
  <c r="K26" i="15"/>
  <c r="K25" i="15"/>
  <c r="AD7" i="15"/>
  <c r="AD11" i="15"/>
  <c r="AD10" i="15"/>
  <c r="AD9" i="15"/>
  <c r="AD8" i="15"/>
  <c r="AZ9" i="36"/>
  <c r="AZ8" i="36"/>
  <c r="AZ11" i="36"/>
  <c r="AZ10" i="36"/>
  <c r="J11" i="15"/>
  <c r="J10" i="15"/>
  <c r="J9" i="15"/>
  <c r="J8" i="15"/>
  <c r="J16" i="15"/>
  <c r="J15" i="15"/>
  <c r="J14" i="15"/>
  <c r="J13" i="15"/>
  <c r="J28" i="15"/>
  <c r="J27" i="15"/>
  <c r="J26" i="15"/>
  <c r="J25" i="15"/>
  <c r="AG11" i="15"/>
  <c r="AG10" i="15"/>
  <c r="AG9" i="15"/>
  <c r="AG8" i="15"/>
  <c r="AW20" i="35"/>
  <c r="AW22" i="35"/>
  <c r="AW24" i="35"/>
  <c r="AW28" i="35"/>
  <c r="AW11" i="35"/>
  <c r="AW27" i="35"/>
  <c r="AW25" i="35"/>
  <c r="W29" i="15" l="1"/>
  <c r="K29" i="15"/>
  <c r="J29" i="15"/>
  <c r="AG29" i="15"/>
  <c r="AZ29" i="36"/>
  <c r="AD29" i="15"/>
  <c r="AW29" i="35"/>
  <c r="BF185" i="35"/>
  <c r="BF184" i="35"/>
  <c r="BF183" i="35"/>
  <c r="BF182" i="35"/>
  <c r="BF181" i="35"/>
  <c r="BF180" i="35"/>
  <c r="BF178" i="35"/>
  <c r="BF177" i="35"/>
  <c r="BF176" i="35"/>
  <c r="BF175" i="35"/>
  <c r="BF174" i="35"/>
  <c r="BF173" i="35"/>
  <c r="BF172" i="35"/>
  <c r="BF170" i="35"/>
  <c r="BF169" i="35"/>
  <c r="BF168" i="35"/>
  <c r="BF167" i="35"/>
  <c r="BF166" i="35"/>
  <c r="BF165" i="35"/>
  <c r="BF164" i="35"/>
  <c r="BF162" i="35"/>
  <c r="BF161" i="35"/>
  <c r="BF160" i="35"/>
  <c r="BF159" i="35"/>
  <c r="BF157" i="35"/>
  <c r="BF156" i="35"/>
  <c r="BF155" i="35"/>
  <c r="BF154" i="35"/>
  <c r="BF153" i="35"/>
  <c r="BF146" i="35"/>
  <c r="BF145" i="35"/>
  <c r="BF144" i="35"/>
  <c r="BF143" i="35"/>
  <c r="BF142" i="35"/>
  <c r="BF140" i="35"/>
  <c r="BF139" i="35"/>
  <c r="BF138" i="35"/>
  <c r="BF136" i="35"/>
  <c r="BF135" i="35"/>
  <c r="BF134" i="35"/>
  <c r="BF132" i="35"/>
  <c r="BF131" i="35"/>
  <c r="BF130" i="35"/>
  <c r="BF129" i="35"/>
  <c r="BF128" i="35"/>
  <c r="BF127" i="35"/>
  <c r="BF126" i="35"/>
  <c r="BF124" i="35"/>
  <c r="BF123" i="35"/>
  <c r="BF122" i="35"/>
  <c r="BF121" i="35"/>
  <c r="BF120" i="35"/>
  <c r="BF118" i="35"/>
  <c r="BF117" i="35"/>
  <c r="BF115" i="35"/>
  <c r="BF114" i="35"/>
  <c r="BF113" i="35"/>
  <c r="BF112" i="35"/>
  <c r="BF111" i="35"/>
  <c r="BF110" i="35"/>
  <c r="BF103" i="35"/>
  <c r="BF102" i="35"/>
  <c r="BF101" i="35"/>
  <c r="BF99" i="35"/>
  <c r="BF98" i="35"/>
  <c r="BF97" i="35"/>
  <c r="BF96" i="35"/>
  <c r="BF95" i="35"/>
  <c r="BF94" i="35"/>
  <c r="BF93" i="35"/>
  <c r="BF91" i="35"/>
  <c r="BF90" i="35"/>
  <c r="BF89" i="35"/>
  <c r="BF88" i="35"/>
  <c r="BF87" i="35"/>
  <c r="BF85" i="35"/>
  <c r="BF84" i="35"/>
  <c r="BF83" i="35"/>
  <c r="BF82" i="35"/>
  <c r="BF81" i="35"/>
  <c r="BF80" i="35"/>
  <c r="BF79" i="35"/>
  <c r="BF78" i="35"/>
  <c r="BF77" i="35"/>
  <c r="BF75" i="35"/>
  <c r="BF74" i="35"/>
  <c r="BF73" i="35"/>
  <c r="BF66" i="35"/>
  <c r="BF65" i="35"/>
  <c r="BF64" i="35"/>
  <c r="BF63" i="35"/>
  <c r="BF61" i="35"/>
  <c r="BF60" i="35"/>
  <c r="BF59" i="35"/>
  <c r="BF57" i="35"/>
  <c r="BF56" i="35"/>
  <c r="BF54" i="35"/>
  <c r="BF53" i="35"/>
  <c r="BF52" i="35"/>
  <c r="BF51" i="35"/>
  <c r="BF50" i="35"/>
  <c r="BF49" i="35"/>
  <c r="BF48" i="35"/>
  <c r="BF47" i="35"/>
  <c r="BF45" i="35"/>
  <c r="BF44" i="35"/>
  <c r="BF43" i="35"/>
  <c r="BF42" i="35"/>
  <c r="BF37" i="35"/>
  <c r="BF38" i="35"/>
  <c r="BF39" i="35"/>
  <c r="BF40" i="35"/>
  <c r="BF36" i="35"/>
  <c r="BF185" i="23"/>
  <c r="BF184" i="23"/>
  <c r="BF183" i="23"/>
  <c r="BF182" i="23"/>
  <c r="BF181" i="23"/>
  <c r="BF180" i="23"/>
  <c r="BF178" i="23"/>
  <c r="BF177" i="23"/>
  <c r="BF176" i="23"/>
  <c r="BF175" i="23"/>
  <c r="BF174" i="23"/>
  <c r="BF173" i="23"/>
  <c r="BF172" i="23"/>
  <c r="BF170" i="23"/>
  <c r="BF169" i="23"/>
  <c r="BF168" i="23"/>
  <c r="BF167" i="23"/>
  <c r="BF166" i="23"/>
  <c r="BF165" i="23"/>
  <c r="BF164" i="23"/>
  <c r="BF162" i="23"/>
  <c r="BF161" i="23"/>
  <c r="BF160" i="23"/>
  <c r="BF159" i="23"/>
  <c r="BF157" i="23"/>
  <c r="BF156" i="23"/>
  <c r="BF155" i="23"/>
  <c r="BF154" i="23"/>
  <c r="BF153" i="23"/>
  <c r="BF145" i="23"/>
  <c r="BF144" i="23"/>
  <c r="BF143" i="23"/>
  <c r="BF142" i="23"/>
  <c r="BF141" i="23"/>
  <c r="BF139" i="23"/>
  <c r="BF138" i="23"/>
  <c r="BF137" i="23"/>
  <c r="BF135" i="23"/>
  <c r="BF134" i="23"/>
  <c r="BF133" i="23"/>
  <c r="BF131" i="23"/>
  <c r="BF130" i="23"/>
  <c r="BF129" i="23"/>
  <c r="BF128" i="23"/>
  <c r="BF127" i="23"/>
  <c r="BF126" i="23"/>
  <c r="BF125" i="23"/>
  <c r="BF123" i="23"/>
  <c r="BF122" i="23"/>
  <c r="BF121" i="23"/>
  <c r="BF120" i="23"/>
  <c r="BF119" i="23"/>
  <c r="BF117" i="23"/>
  <c r="BF116" i="23"/>
  <c r="BF114" i="23"/>
  <c r="BF113" i="23"/>
  <c r="BF112" i="23"/>
  <c r="BF111" i="23"/>
  <c r="BF110" i="23"/>
  <c r="BF109" i="23"/>
  <c r="BF73" i="23"/>
  <c r="BF74" i="23"/>
  <c r="BF76" i="23"/>
  <c r="BF77" i="23"/>
  <c r="BF78" i="23"/>
  <c r="BF79" i="23"/>
  <c r="BF80" i="23"/>
  <c r="BF81" i="23"/>
  <c r="BF82" i="23"/>
  <c r="BF83" i="23"/>
  <c r="BF84" i="23"/>
  <c r="BF86" i="23"/>
  <c r="BF87" i="23"/>
  <c r="BF88" i="23"/>
  <c r="BF89" i="23"/>
  <c r="BF90" i="23"/>
  <c r="BF92" i="23"/>
  <c r="BF93" i="23"/>
  <c r="BF94" i="23"/>
  <c r="BF95" i="23"/>
  <c r="BF96" i="23"/>
  <c r="BF97" i="23"/>
  <c r="BF98" i="23"/>
  <c r="BF100" i="23"/>
  <c r="BF101" i="23"/>
  <c r="BF102" i="23"/>
  <c r="BF72" i="23"/>
  <c r="BG28" i="23"/>
  <c r="BE28" i="23"/>
  <c r="BD28" i="23"/>
  <c r="BG27" i="23"/>
  <c r="BE27" i="23"/>
  <c r="BD27" i="23"/>
  <c r="BG26" i="23"/>
  <c r="BE26" i="23"/>
  <c r="BD26" i="23"/>
  <c r="BG25" i="23"/>
  <c r="BE25" i="23"/>
  <c r="BD25" i="23"/>
  <c r="BG24" i="23"/>
  <c r="BE24" i="23"/>
  <c r="BD24" i="23"/>
  <c r="BG23" i="23"/>
  <c r="BE23" i="23"/>
  <c r="BD23" i="23"/>
  <c r="BG22" i="23"/>
  <c r="BE22" i="23"/>
  <c r="BD22" i="23"/>
  <c r="BG21" i="23"/>
  <c r="BE21" i="23"/>
  <c r="BD21" i="23"/>
  <c r="BG20" i="23"/>
  <c r="BE20" i="23"/>
  <c r="BD20" i="23"/>
  <c r="BG19" i="23"/>
  <c r="BE19" i="23"/>
  <c r="BD19" i="23"/>
  <c r="BG18" i="23"/>
  <c r="BE18" i="23"/>
  <c r="BD18" i="23"/>
  <c r="BG17" i="23"/>
  <c r="BE17" i="23"/>
  <c r="BD17" i="23"/>
  <c r="BG16" i="23"/>
  <c r="BE16" i="23"/>
  <c r="BD16" i="23"/>
  <c r="BG15" i="23"/>
  <c r="BE15" i="23"/>
  <c r="BD15" i="23"/>
  <c r="BG14" i="23"/>
  <c r="BE14" i="23"/>
  <c r="BD14" i="23"/>
  <c r="BG13" i="23"/>
  <c r="BE13" i="23"/>
  <c r="BD13" i="23"/>
  <c r="BG12" i="23"/>
  <c r="BE12" i="23"/>
  <c r="BD12" i="23"/>
  <c r="BG11" i="23"/>
  <c r="BF11" i="23"/>
  <c r="BE11" i="23"/>
  <c r="BD11" i="23"/>
  <c r="BG10" i="23"/>
  <c r="BF10" i="23"/>
  <c r="BE10" i="23"/>
  <c r="BD10" i="23"/>
  <c r="BG9" i="23"/>
  <c r="BF9" i="23"/>
  <c r="BE9" i="23"/>
  <c r="BD9" i="23"/>
  <c r="BG8" i="23"/>
  <c r="BF8" i="23"/>
  <c r="BE8" i="23"/>
  <c r="BD8" i="23"/>
  <c r="BG7" i="23"/>
  <c r="BF7" i="23"/>
  <c r="BE7" i="23"/>
  <c r="BD7" i="23"/>
  <c r="BC86" i="23"/>
  <c r="BC77" i="23"/>
  <c r="BC78" i="23"/>
  <c r="BC79" i="23"/>
  <c r="BC80" i="23"/>
  <c r="BC185" i="23"/>
  <c r="BC184" i="23"/>
  <c r="BC183" i="23"/>
  <c r="BC182" i="23"/>
  <c r="BC181" i="23"/>
  <c r="BC180" i="23"/>
  <c r="BC178" i="23"/>
  <c r="BC177" i="23"/>
  <c r="BC176" i="23"/>
  <c r="BC175" i="23"/>
  <c r="BC174" i="23"/>
  <c r="BC173" i="23"/>
  <c r="BC172" i="23"/>
  <c r="BC170" i="23"/>
  <c r="BC169" i="23"/>
  <c r="BC168" i="23"/>
  <c r="BC167" i="23"/>
  <c r="BC166" i="23"/>
  <c r="BC165" i="23"/>
  <c r="BC164" i="23"/>
  <c r="BC162" i="23"/>
  <c r="BC161" i="23"/>
  <c r="BC160" i="23"/>
  <c r="BC159" i="23"/>
  <c r="BC157" i="23"/>
  <c r="BC156" i="23"/>
  <c r="BC155" i="23"/>
  <c r="BC154" i="23"/>
  <c r="BC153" i="23"/>
  <c r="BC145" i="23"/>
  <c r="BC144" i="23"/>
  <c r="BC143" i="23"/>
  <c r="BC142" i="23"/>
  <c r="BC141" i="23"/>
  <c r="BC139" i="23"/>
  <c r="BC138" i="23"/>
  <c r="BC137" i="23"/>
  <c r="BC135" i="23"/>
  <c r="BC134" i="23"/>
  <c r="BC133" i="23"/>
  <c r="BC131" i="23"/>
  <c r="BC130" i="23"/>
  <c r="BC129" i="23"/>
  <c r="BC128" i="23"/>
  <c r="BC127" i="23"/>
  <c r="BC126" i="23"/>
  <c r="BC125" i="23"/>
  <c r="BC123" i="23"/>
  <c r="BC122" i="23"/>
  <c r="BC121" i="23"/>
  <c r="BC120" i="23"/>
  <c r="BC119" i="23"/>
  <c r="BC117" i="23"/>
  <c r="BC116" i="23"/>
  <c r="BC114" i="23"/>
  <c r="BC113" i="23"/>
  <c r="BC112" i="23"/>
  <c r="BC111" i="23"/>
  <c r="BC110" i="23"/>
  <c r="BC109" i="23"/>
  <c r="BC102" i="23"/>
  <c r="BC101" i="23"/>
  <c r="BC100" i="23"/>
  <c r="BC98" i="23"/>
  <c r="BC97" i="23"/>
  <c r="BC96" i="23"/>
  <c r="BC95" i="23"/>
  <c r="BC94" i="23"/>
  <c r="BC93" i="23"/>
  <c r="BC92" i="23"/>
  <c r="BC90" i="23"/>
  <c r="BC89" i="23"/>
  <c r="BC88" i="23"/>
  <c r="BC87" i="23"/>
  <c r="BC84" i="23"/>
  <c r="BC83" i="23"/>
  <c r="BC82" i="23"/>
  <c r="BC81" i="23"/>
  <c r="BC76" i="23"/>
  <c r="BC73" i="23"/>
  <c r="BC74" i="23"/>
  <c r="BC72" i="23"/>
  <c r="AP72" i="23"/>
  <c r="BB7" i="23"/>
  <c r="BC7" i="23"/>
  <c r="BB8" i="23"/>
  <c r="BC8" i="23"/>
  <c r="BB9" i="23"/>
  <c r="BC9" i="23"/>
  <c r="BB10" i="23"/>
  <c r="BC10" i="23"/>
  <c r="BB11" i="23"/>
  <c r="BC11" i="23"/>
  <c r="BB12" i="23"/>
  <c r="BB13" i="23"/>
  <c r="BB14" i="23"/>
  <c r="BB15" i="23"/>
  <c r="BB16" i="23"/>
  <c r="BB17" i="23"/>
  <c r="BB18" i="23"/>
  <c r="BB19" i="23"/>
  <c r="BB20" i="23"/>
  <c r="BB21" i="23"/>
  <c r="BB22" i="23"/>
  <c r="BB23" i="23"/>
  <c r="BB24" i="23"/>
  <c r="BB25" i="23"/>
  <c r="BB26" i="23"/>
  <c r="BB27" i="23"/>
  <c r="BB28" i="23"/>
  <c r="AM120" i="20"/>
  <c r="AM19" i="20" s="1"/>
  <c r="BI28" i="25"/>
  <c r="BI27" i="25"/>
  <c r="BI26" i="25"/>
  <c r="BI25" i="25"/>
  <c r="BI24" i="25"/>
  <c r="BI23" i="25"/>
  <c r="BI22" i="25"/>
  <c r="BI21" i="25"/>
  <c r="BI20" i="25"/>
  <c r="BI19" i="25"/>
  <c r="BI18" i="25"/>
  <c r="BI17" i="25"/>
  <c r="BI16" i="25"/>
  <c r="BI15" i="25"/>
  <c r="BI14" i="25"/>
  <c r="BI13" i="25"/>
  <c r="BI12" i="25"/>
  <c r="BI11" i="25"/>
  <c r="BI10" i="25"/>
  <c r="BI9" i="25"/>
  <c r="BI8" i="25"/>
  <c r="BI7" i="25"/>
  <c r="BI29" i="25" s="1"/>
  <c r="BH28" i="25"/>
  <c r="BG28" i="25"/>
  <c r="BF28" i="25"/>
  <c r="BE28" i="25"/>
  <c r="BD28" i="25"/>
  <c r="BC28" i="25"/>
  <c r="BB28" i="25"/>
  <c r="BA28" i="25"/>
  <c r="AZ28" i="25"/>
  <c r="AY28" i="25"/>
  <c r="AX28" i="25"/>
  <c r="AW28" i="25"/>
  <c r="AV28" i="25"/>
  <c r="AU28" i="25"/>
  <c r="AT28" i="25"/>
  <c r="BH27" i="25"/>
  <c r="BG27" i="25"/>
  <c r="BF27" i="25"/>
  <c r="BE27" i="25"/>
  <c r="BD27" i="25"/>
  <c r="BC27" i="25"/>
  <c r="BB27" i="25"/>
  <c r="BA27" i="25"/>
  <c r="AZ27" i="25"/>
  <c r="AY27" i="25"/>
  <c r="AX27" i="25"/>
  <c r="AW27" i="25"/>
  <c r="AV27" i="25"/>
  <c r="AU27" i="25"/>
  <c r="AT27" i="25"/>
  <c r="BH26" i="25"/>
  <c r="BG26" i="25"/>
  <c r="BF26" i="25"/>
  <c r="BE26" i="25"/>
  <c r="BD26" i="25"/>
  <c r="BC26" i="25"/>
  <c r="BB26" i="25"/>
  <c r="BA26" i="25"/>
  <c r="AZ26" i="25"/>
  <c r="AY26" i="25"/>
  <c r="AX26" i="25"/>
  <c r="AW26" i="25"/>
  <c r="AV26" i="25"/>
  <c r="AU26" i="25"/>
  <c r="AT26" i="25"/>
  <c r="BH25" i="25"/>
  <c r="BG25" i="25"/>
  <c r="BF25" i="25"/>
  <c r="BE25" i="25"/>
  <c r="BD25" i="25"/>
  <c r="BC25" i="25"/>
  <c r="BB25" i="25"/>
  <c r="BA25" i="25"/>
  <c r="AZ25" i="25"/>
  <c r="AY25" i="25"/>
  <c r="AX25" i="25"/>
  <c r="AW25" i="25"/>
  <c r="AV25" i="25"/>
  <c r="AU25" i="25"/>
  <c r="AT25" i="25"/>
  <c r="BH24" i="25"/>
  <c r="BG24" i="25"/>
  <c r="BF24" i="25"/>
  <c r="BE24" i="25"/>
  <c r="BD24" i="25"/>
  <c r="BC24" i="25"/>
  <c r="BB24" i="25"/>
  <c r="BA24" i="25"/>
  <c r="AZ24" i="25"/>
  <c r="AY24" i="25"/>
  <c r="AX24" i="25"/>
  <c r="AW24" i="25"/>
  <c r="AV24" i="25"/>
  <c r="AU24" i="25"/>
  <c r="AT24" i="25"/>
  <c r="BH23" i="25"/>
  <c r="BG23" i="25"/>
  <c r="BF23" i="25"/>
  <c r="BE23" i="25"/>
  <c r="BD23" i="25"/>
  <c r="BC23" i="25"/>
  <c r="BB23" i="25"/>
  <c r="BA23" i="25"/>
  <c r="AZ23" i="25"/>
  <c r="AY23" i="25"/>
  <c r="AX23" i="25"/>
  <c r="AW23" i="25"/>
  <c r="AV23" i="25"/>
  <c r="AU23" i="25"/>
  <c r="AT23" i="25"/>
  <c r="BH22" i="25"/>
  <c r="BG22" i="25"/>
  <c r="BF22" i="25"/>
  <c r="BE22" i="25"/>
  <c r="BD22" i="25"/>
  <c r="BC22" i="25"/>
  <c r="BB22" i="25"/>
  <c r="BA22" i="25"/>
  <c r="AZ22" i="25"/>
  <c r="AY22" i="25"/>
  <c r="AX22" i="25"/>
  <c r="AW22" i="25"/>
  <c r="AV22" i="25"/>
  <c r="AU22" i="25"/>
  <c r="AT22" i="25"/>
  <c r="BH21" i="25"/>
  <c r="BG21" i="25"/>
  <c r="BF21" i="25"/>
  <c r="BE21" i="25"/>
  <c r="BD21" i="25"/>
  <c r="BC21" i="25"/>
  <c r="BB21" i="25"/>
  <c r="BA21" i="25"/>
  <c r="AZ21" i="25"/>
  <c r="AY21" i="25"/>
  <c r="AX21" i="25"/>
  <c r="AW21" i="25"/>
  <c r="AV21" i="25"/>
  <c r="AU21" i="25"/>
  <c r="AT21" i="25"/>
  <c r="BH20" i="25"/>
  <c r="BG20" i="25"/>
  <c r="BF20" i="25"/>
  <c r="BE20" i="25"/>
  <c r="BD20" i="25"/>
  <c r="BC20" i="25"/>
  <c r="BB20" i="25"/>
  <c r="BA20" i="25"/>
  <c r="AZ20" i="25"/>
  <c r="AY20" i="25"/>
  <c r="AX20" i="25"/>
  <c r="AW20" i="25"/>
  <c r="AV20" i="25"/>
  <c r="AU20" i="25"/>
  <c r="AT20" i="25"/>
  <c r="BH19" i="25"/>
  <c r="BG19" i="25"/>
  <c r="BF19" i="25"/>
  <c r="BE19" i="25"/>
  <c r="BD19" i="25"/>
  <c r="BC19" i="25"/>
  <c r="BB19" i="25"/>
  <c r="BA19" i="25"/>
  <c r="AZ19" i="25"/>
  <c r="AY19" i="25"/>
  <c r="AX19" i="25"/>
  <c r="AW19" i="25"/>
  <c r="AV19" i="25"/>
  <c r="AU19" i="25"/>
  <c r="AT19" i="25"/>
  <c r="BH18" i="25"/>
  <c r="BG18" i="25"/>
  <c r="BF18" i="25"/>
  <c r="BE18" i="25"/>
  <c r="BD18" i="25"/>
  <c r="BC18" i="25"/>
  <c r="BB18" i="25"/>
  <c r="BA18" i="25"/>
  <c r="AZ18" i="25"/>
  <c r="AY18" i="25"/>
  <c r="AX18" i="25"/>
  <c r="AW18" i="25"/>
  <c r="AV18" i="25"/>
  <c r="AU18" i="25"/>
  <c r="AT18" i="25"/>
  <c r="BH17" i="25"/>
  <c r="BG17" i="25"/>
  <c r="BF17" i="25"/>
  <c r="BE17" i="25"/>
  <c r="BD17" i="25"/>
  <c r="BC17" i="25"/>
  <c r="BB17" i="25"/>
  <c r="BA17" i="25"/>
  <c r="AZ17" i="25"/>
  <c r="AY17" i="25"/>
  <c r="AX17" i="25"/>
  <c r="AW17" i="25"/>
  <c r="AV17" i="25"/>
  <c r="AU17" i="25"/>
  <c r="AT17" i="25"/>
  <c r="BH16" i="25"/>
  <c r="BG16" i="25"/>
  <c r="BF16" i="25"/>
  <c r="BE16" i="25"/>
  <c r="BD16" i="25"/>
  <c r="BC16" i="25"/>
  <c r="BB16" i="25"/>
  <c r="BA16" i="25"/>
  <c r="AZ16" i="25"/>
  <c r="AY16" i="25"/>
  <c r="AX16" i="25"/>
  <c r="AW16" i="25"/>
  <c r="AV16" i="25"/>
  <c r="AU16" i="25"/>
  <c r="AT16" i="25"/>
  <c r="BH15" i="25"/>
  <c r="BG15" i="25"/>
  <c r="BF15" i="25"/>
  <c r="BE15" i="25"/>
  <c r="BD15" i="25"/>
  <c r="BC15" i="25"/>
  <c r="BB15" i="25"/>
  <c r="BA15" i="25"/>
  <c r="AZ15" i="25"/>
  <c r="AY15" i="25"/>
  <c r="AX15" i="25"/>
  <c r="AW15" i="25"/>
  <c r="AV15" i="25"/>
  <c r="AU15" i="25"/>
  <c r="AT15" i="25"/>
  <c r="BH14" i="25"/>
  <c r="BG14" i="25"/>
  <c r="BF14" i="25"/>
  <c r="BE14" i="25"/>
  <c r="BD14" i="25"/>
  <c r="BC14" i="25"/>
  <c r="BB14" i="25"/>
  <c r="BA14" i="25"/>
  <c r="AZ14" i="25"/>
  <c r="AY14" i="25"/>
  <c r="AX14" i="25"/>
  <c r="AW14" i="25"/>
  <c r="AV14" i="25"/>
  <c r="AU14" i="25"/>
  <c r="AT14" i="25"/>
  <c r="BH13" i="25"/>
  <c r="BG13" i="25"/>
  <c r="BF13" i="25"/>
  <c r="BE13" i="25"/>
  <c r="BD13" i="25"/>
  <c r="BC13" i="25"/>
  <c r="BB13" i="25"/>
  <c r="BA13" i="25"/>
  <c r="AZ13" i="25"/>
  <c r="AY13" i="25"/>
  <c r="AX13" i="25"/>
  <c r="AW13" i="25"/>
  <c r="AV13" i="25"/>
  <c r="AU13" i="25"/>
  <c r="AT13" i="25"/>
  <c r="BH12" i="25"/>
  <c r="BG12" i="25"/>
  <c r="BF12" i="25"/>
  <c r="BE12" i="25"/>
  <c r="BD12" i="25"/>
  <c r="BC12" i="25"/>
  <c r="BB12" i="25"/>
  <c r="BA12" i="25"/>
  <c r="AZ12" i="25"/>
  <c r="AY12" i="25"/>
  <c r="AX12" i="25"/>
  <c r="AW12" i="25"/>
  <c r="AV12" i="25"/>
  <c r="AU12" i="25"/>
  <c r="AT12" i="25"/>
  <c r="BH11" i="25"/>
  <c r="BG11" i="25"/>
  <c r="BF11" i="25"/>
  <c r="BE11" i="25"/>
  <c r="BD11" i="25"/>
  <c r="BC11" i="25"/>
  <c r="BB11" i="25"/>
  <c r="BA11" i="25"/>
  <c r="AZ11" i="25"/>
  <c r="AY11" i="25"/>
  <c r="AX11" i="25"/>
  <c r="AW11" i="25"/>
  <c r="AV11" i="25"/>
  <c r="AU11" i="25"/>
  <c r="AT11" i="25"/>
  <c r="BH10" i="25"/>
  <c r="BG10" i="25"/>
  <c r="BF10" i="25"/>
  <c r="BE10" i="25"/>
  <c r="BD10" i="25"/>
  <c r="BC10" i="25"/>
  <c r="BB10" i="25"/>
  <c r="BA10" i="25"/>
  <c r="AZ10" i="25"/>
  <c r="AY10" i="25"/>
  <c r="AX10" i="25"/>
  <c r="AW10" i="25"/>
  <c r="AV10" i="25"/>
  <c r="AU10" i="25"/>
  <c r="AT10" i="25"/>
  <c r="BH9" i="25"/>
  <c r="BG9" i="25"/>
  <c r="BF9" i="25"/>
  <c r="BE9" i="25"/>
  <c r="BD9" i="25"/>
  <c r="BC9" i="25"/>
  <c r="BB9" i="25"/>
  <c r="BA9" i="25"/>
  <c r="AZ9" i="25"/>
  <c r="AY9" i="25"/>
  <c r="AX9" i="25"/>
  <c r="AW9" i="25"/>
  <c r="AV9" i="25"/>
  <c r="AU9" i="25"/>
  <c r="AT9" i="25"/>
  <c r="BH8" i="25"/>
  <c r="BG8" i="25"/>
  <c r="BF8" i="25"/>
  <c r="BE8" i="25"/>
  <c r="BD8" i="25"/>
  <c r="BC8" i="25"/>
  <c r="BB8" i="25"/>
  <c r="BA8" i="25"/>
  <c r="AZ8" i="25"/>
  <c r="AY8" i="25"/>
  <c r="AX8" i="25"/>
  <c r="AW8" i="25"/>
  <c r="AV8" i="25"/>
  <c r="AU8" i="25"/>
  <c r="AT8" i="25"/>
  <c r="BH7" i="25"/>
  <c r="BG7" i="25"/>
  <c r="BF7" i="25"/>
  <c r="BE7" i="25"/>
  <c r="BD7" i="25"/>
  <c r="BC7" i="25"/>
  <c r="BB7" i="25"/>
  <c r="BA7" i="25"/>
  <c r="AZ7" i="25"/>
  <c r="AY7" i="25"/>
  <c r="AX7" i="25"/>
  <c r="AW7" i="25"/>
  <c r="AV7" i="25"/>
  <c r="AU7" i="25"/>
  <c r="AT7" i="25"/>
  <c r="AQ28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AQ27" i="25"/>
  <c r="AP27" i="25"/>
  <c r="AO27" i="25"/>
  <c r="AN27" i="25"/>
  <c r="AM27" i="25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AQ26" i="25"/>
  <c r="AP26" i="25"/>
  <c r="AO26" i="25"/>
  <c r="AN26" i="25"/>
  <c r="AM26" i="25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AQ25" i="25"/>
  <c r="AP25" i="25"/>
  <c r="AO25" i="25"/>
  <c r="AN25" i="25"/>
  <c r="AM25" i="25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AQ24" i="25"/>
  <c r="AP24" i="25"/>
  <c r="AO24" i="25"/>
  <c r="AN24" i="25"/>
  <c r="AM24" i="25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AQ23" i="25"/>
  <c r="AP23" i="25"/>
  <c r="AO23" i="25"/>
  <c r="AN23" i="25"/>
  <c r="AM23" i="25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AQ22" i="25"/>
  <c r="AP22" i="25"/>
  <c r="AO22" i="25"/>
  <c r="AN22" i="25"/>
  <c r="AM22" i="25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AQ21" i="25"/>
  <c r="AP21" i="25"/>
  <c r="AO21" i="25"/>
  <c r="AN21" i="25"/>
  <c r="AM21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AQ20" i="25"/>
  <c r="AP20" i="25"/>
  <c r="AO20" i="25"/>
  <c r="AN20" i="25"/>
  <c r="AM20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AQ19" i="25"/>
  <c r="AP19" i="25"/>
  <c r="AO19" i="25"/>
  <c r="AN19" i="25"/>
  <c r="AM19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AQ18" i="25"/>
  <c r="AP18" i="25"/>
  <c r="AO18" i="25"/>
  <c r="AN18" i="25"/>
  <c r="AM18" i="25"/>
  <c r="AL18" i="25"/>
  <c r="AK18" i="25"/>
  <c r="AJ18" i="25"/>
  <c r="AI18" i="25"/>
  <c r="AH18" i="25"/>
  <c r="AG18" i="25"/>
  <c r="AF18" i="25"/>
  <c r="AE18" i="25"/>
  <c r="AD18" i="25"/>
  <c r="AC18" i="25"/>
  <c r="AB18" i="25"/>
  <c r="AA18" i="25"/>
  <c r="Z18" i="25"/>
  <c r="Y18" i="25"/>
  <c r="X18" i="25"/>
  <c r="AQ17" i="25"/>
  <c r="AP17" i="25"/>
  <c r="AO17" i="25"/>
  <c r="AN17" i="25"/>
  <c r="AM17" i="25"/>
  <c r="AL17" i="25"/>
  <c r="AK17" i="25"/>
  <c r="AJ17" i="25"/>
  <c r="AI17" i="25"/>
  <c r="AH17" i="25"/>
  <c r="AG17" i="25"/>
  <c r="AF17" i="25"/>
  <c r="AE17" i="25"/>
  <c r="AD17" i="25"/>
  <c r="AC17" i="25"/>
  <c r="AB17" i="25"/>
  <c r="AA17" i="25"/>
  <c r="Z17" i="25"/>
  <c r="Y17" i="25"/>
  <c r="X17" i="25"/>
  <c r="AQ16" i="25"/>
  <c r="AP16" i="25"/>
  <c r="AO16" i="25"/>
  <c r="AN16" i="25"/>
  <c r="AM16" i="25"/>
  <c r="AL16" i="25"/>
  <c r="AK16" i="25"/>
  <c r="AJ16" i="25"/>
  <c r="AI16" i="25"/>
  <c r="AH16" i="25"/>
  <c r="AG16" i="25"/>
  <c r="AF16" i="25"/>
  <c r="AE16" i="25"/>
  <c r="AD16" i="25"/>
  <c r="AC16" i="25"/>
  <c r="AB16" i="25"/>
  <c r="AA16" i="25"/>
  <c r="Z16" i="25"/>
  <c r="Y16" i="25"/>
  <c r="X16" i="25"/>
  <c r="AQ15" i="25"/>
  <c r="AP15" i="25"/>
  <c r="AO15" i="25"/>
  <c r="AN15" i="25"/>
  <c r="AM15" i="25"/>
  <c r="AL15" i="25"/>
  <c r="AK15" i="25"/>
  <c r="AJ15" i="25"/>
  <c r="AI15" i="25"/>
  <c r="AH15" i="25"/>
  <c r="AG15" i="25"/>
  <c r="AF15" i="25"/>
  <c r="AE15" i="25"/>
  <c r="AD15" i="25"/>
  <c r="AC15" i="25"/>
  <c r="AB15" i="25"/>
  <c r="AA15" i="25"/>
  <c r="Z15" i="25"/>
  <c r="Y15" i="25"/>
  <c r="X15" i="25"/>
  <c r="AQ14" i="25"/>
  <c r="AP14" i="25"/>
  <c r="AO14" i="25"/>
  <c r="AN14" i="25"/>
  <c r="AM14" i="25"/>
  <c r="AL14" i="25"/>
  <c r="AK14" i="25"/>
  <c r="AJ14" i="25"/>
  <c r="AI14" i="25"/>
  <c r="AH14" i="25"/>
  <c r="AG14" i="25"/>
  <c r="AF14" i="25"/>
  <c r="AE14" i="25"/>
  <c r="AD14" i="25"/>
  <c r="AC14" i="25"/>
  <c r="AB14" i="25"/>
  <c r="AA14" i="25"/>
  <c r="Z14" i="25"/>
  <c r="Y14" i="25"/>
  <c r="X14" i="25"/>
  <c r="AQ13" i="25"/>
  <c r="AP13" i="25"/>
  <c r="AO13" i="25"/>
  <c r="AN13" i="25"/>
  <c r="AM13" i="25"/>
  <c r="AL13" i="25"/>
  <c r="AK13" i="25"/>
  <c r="AJ13" i="25"/>
  <c r="AI13" i="25"/>
  <c r="AH13" i="25"/>
  <c r="AG13" i="25"/>
  <c r="AF13" i="25"/>
  <c r="AE13" i="25"/>
  <c r="AD13" i="25"/>
  <c r="AC13" i="25"/>
  <c r="AB13" i="25"/>
  <c r="AA13" i="25"/>
  <c r="Z13" i="25"/>
  <c r="Y13" i="25"/>
  <c r="X13" i="25"/>
  <c r="AQ12" i="25"/>
  <c r="AP12" i="25"/>
  <c r="AO12" i="25"/>
  <c r="AN12" i="25"/>
  <c r="AM12" i="25"/>
  <c r="AL12" i="25"/>
  <c r="AK12" i="25"/>
  <c r="AJ12" i="25"/>
  <c r="AI12" i="25"/>
  <c r="AH12" i="25"/>
  <c r="AG12" i="25"/>
  <c r="AF12" i="25"/>
  <c r="AE12" i="25"/>
  <c r="AD12" i="25"/>
  <c r="AC12" i="25"/>
  <c r="AB12" i="25"/>
  <c r="AA12" i="25"/>
  <c r="Z12" i="25"/>
  <c r="Y12" i="25"/>
  <c r="X12" i="25"/>
  <c r="AQ11" i="25"/>
  <c r="AP11" i="25"/>
  <c r="AO11" i="25"/>
  <c r="AN11" i="25"/>
  <c r="AM11" i="25"/>
  <c r="AL11" i="25"/>
  <c r="AK11" i="25"/>
  <c r="AJ11" i="25"/>
  <c r="AI11" i="25"/>
  <c r="AH11" i="25"/>
  <c r="AG11" i="25"/>
  <c r="AF11" i="25"/>
  <c r="AE11" i="25"/>
  <c r="AD11" i="25"/>
  <c r="AC11" i="25"/>
  <c r="AB11" i="25"/>
  <c r="AA11" i="25"/>
  <c r="Z11" i="25"/>
  <c r="Y11" i="25"/>
  <c r="X11" i="25"/>
  <c r="AQ10" i="25"/>
  <c r="AP10" i="25"/>
  <c r="AO10" i="25"/>
  <c r="AN10" i="25"/>
  <c r="AM10" i="25"/>
  <c r="AL10" i="25"/>
  <c r="AK10" i="25"/>
  <c r="AJ10" i="25"/>
  <c r="AI10" i="25"/>
  <c r="AH10" i="25"/>
  <c r="AG10" i="25"/>
  <c r="AF10" i="25"/>
  <c r="AE10" i="25"/>
  <c r="AD10" i="25"/>
  <c r="AC10" i="25"/>
  <c r="AB10" i="25"/>
  <c r="AA10" i="25"/>
  <c r="Z10" i="25"/>
  <c r="Y10" i="25"/>
  <c r="X10" i="25"/>
  <c r="AQ9" i="25"/>
  <c r="AP9" i="25"/>
  <c r="AO9" i="25"/>
  <c r="AN9" i="25"/>
  <c r="AM9" i="25"/>
  <c r="AL9" i="25"/>
  <c r="AK9" i="25"/>
  <c r="AJ9" i="25"/>
  <c r="AI9" i="25"/>
  <c r="AH9" i="25"/>
  <c r="AG9" i="25"/>
  <c r="AF9" i="25"/>
  <c r="AE9" i="25"/>
  <c r="AD9" i="25"/>
  <c r="AC9" i="25"/>
  <c r="AB9" i="25"/>
  <c r="AA9" i="25"/>
  <c r="Z9" i="25"/>
  <c r="Y9" i="25"/>
  <c r="X9" i="25"/>
  <c r="AQ8" i="25"/>
  <c r="AP8" i="25"/>
  <c r="AO8" i="25"/>
  <c r="AN8" i="25"/>
  <c r="AM8" i="25"/>
  <c r="AL8" i="25"/>
  <c r="AK8" i="25"/>
  <c r="AJ8" i="25"/>
  <c r="AI8" i="25"/>
  <c r="AH8" i="25"/>
  <c r="AG8" i="25"/>
  <c r="AF8" i="25"/>
  <c r="AE8" i="25"/>
  <c r="AD8" i="25"/>
  <c r="AC8" i="25"/>
  <c r="AB8" i="25"/>
  <c r="AA8" i="25"/>
  <c r="Z8" i="25"/>
  <c r="Y8" i="25"/>
  <c r="X8" i="25"/>
  <c r="AQ7" i="25"/>
  <c r="AQ29" i="25" s="1"/>
  <c r="AP7" i="25"/>
  <c r="AP29" i="25" s="1"/>
  <c r="AO7" i="25"/>
  <c r="AO29" i="25" s="1"/>
  <c r="AN7" i="25"/>
  <c r="AN29" i="25" s="1"/>
  <c r="AM7" i="25"/>
  <c r="AM29" i="25" s="1"/>
  <c r="AL7" i="25"/>
  <c r="AL29" i="25" s="1"/>
  <c r="AK7" i="25"/>
  <c r="AK29" i="25" s="1"/>
  <c r="AJ7" i="25"/>
  <c r="AJ29" i="25" s="1"/>
  <c r="AI7" i="25"/>
  <c r="AI29" i="25" s="1"/>
  <c r="AH7" i="25"/>
  <c r="AH29" i="25" s="1"/>
  <c r="AG7" i="25"/>
  <c r="AG29" i="25" s="1"/>
  <c r="AF7" i="25"/>
  <c r="AF29" i="25" s="1"/>
  <c r="AE7" i="25"/>
  <c r="AE29" i="25" s="1"/>
  <c r="AD7" i="25"/>
  <c r="AD29" i="25" s="1"/>
  <c r="AC7" i="25"/>
  <c r="AC29" i="25" s="1"/>
  <c r="AB7" i="25"/>
  <c r="AB29" i="25" s="1"/>
  <c r="AA7" i="25"/>
  <c r="AA29" i="25" s="1"/>
  <c r="Z7" i="25"/>
  <c r="Z29" i="25" s="1"/>
  <c r="Y7" i="25"/>
  <c r="Y29" i="25" s="1"/>
  <c r="X7" i="25"/>
  <c r="X29" i="25" s="1"/>
  <c r="AP168" i="20"/>
  <c r="AP26" i="20" s="1"/>
  <c r="AP145" i="20"/>
  <c r="AP23" i="20" s="1"/>
  <c r="AP122" i="20"/>
  <c r="AP120" i="20"/>
  <c r="AP112" i="20"/>
  <c r="AP17" i="20" s="1"/>
  <c r="AO66" i="20"/>
  <c r="AO103" i="20"/>
  <c r="AO146" i="20"/>
  <c r="AO185" i="20"/>
  <c r="AO182" i="20"/>
  <c r="AO181" i="20"/>
  <c r="AO180" i="20"/>
  <c r="AO178" i="20"/>
  <c r="AO176" i="20"/>
  <c r="AO173" i="20"/>
  <c r="AO172" i="20"/>
  <c r="AO170" i="20"/>
  <c r="AO168" i="20"/>
  <c r="AO167" i="20"/>
  <c r="AO166" i="20"/>
  <c r="AO165" i="20"/>
  <c r="AO164" i="20"/>
  <c r="AO162" i="20"/>
  <c r="AO160" i="20"/>
  <c r="AO159" i="20"/>
  <c r="AO157" i="20"/>
  <c r="AO156" i="20"/>
  <c r="AO155" i="20"/>
  <c r="AO154" i="20"/>
  <c r="AO153" i="20"/>
  <c r="AO145" i="20"/>
  <c r="AO144" i="20"/>
  <c r="AO143" i="20"/>
  <c r="AO142" i="20"/>
  <c r="AO139" i="20"/>
  <c r="AO136" i="20"/>
  <c r="AO131" i="20"/>
  <c r="AO130" i="20"/>
  <c r="AO129" i="20"/>
  <c r="AO127" i="20"/>
  <c r="AO124" i="20"/>
  <c r="AO123" i="20"/>
  <c r="AO122" i="20"/>
  <c r="AO121" i="20"/>
  <c r="AO120" i="20"/>
  <c r="AO117" i="20"/>
  <c r="AO115" i="20"/>
  <c r="AO114" i="20"/>
  <c r="AO102" i="20"/>
  <c r="AO101" i="20"/>
  <c r="AO99" i="20"/>
  <c r="AO98" i="20"/>
  <c r="AO97" i="20"/>
  <c r="AO96" i="20"/>
  <c r="AO95" i="20"/>
  <c r="AO94" i="20"/>
  <c r="AO93" i="20"/>
  <c r="AO91" i="20"/>
  <c r="AO90" i="20"/>
  <c r="AO89" i="20"/>
  <c r="AO88" i="20"/>
  <c r="AO87" i="20"/>
  <c r="AO85" i="20"/>
  <c r="AO84" i="20"/>
  <c r="AO83" i="20"/>
  <c r="AO82" i="20"/>
  <c r="AO81" i="20"/>
  <c r="AO80" i="20"/>
  <c r="AO79" i="20"/>
  <c r="AO78" i="20"/>
  <c r="AO77" i="20"/>
  <c r="AO74" i="20"/>
  <c r="AO75" i="20"/>
  <c r="AO73" i="20"/>
  <c r="AI7" i="20"/>
  <c r="AJ7" i="20"/>
  <c r="AK7" i="20"/>
  <c r="AM7" i="20"/>
  <c r="AN7" i="20"/>
  <c r="AO7" i="20"/>
  <c r="AP7" i="20"/>
  <c r="AQ7" i="20"/>
  <c r="AR7" i="20"/>
  <c r="AI8" i="20"/>
  <c r="AJ8" i="20"/>
  <c r="AK8" i="20"/>
  <c r="AN8" i="20"/>
  <c r="AO8" i="20"/>
  <c r="AP8" i="20"/>
  <c r="AQ8" i="20"/>
  <c r="AR8" i="20"/>
  <c r="AI9" i="20"/>
  <c r="AJ9" i="20"/>
  <c r="AK9" i="20"/>
  <c r="AN9" i="20"/>
  <c r="AO9" i="20"/>
  <c r="AP9" i="20"/>
  <c r="AQ9" i="20"/>
  <c r="AR9" i="20"/>
  <c r="AI10" i="20"/>
  <c r="AJ10" i="20"/>
  <c r="AK10" i="20"/>
  <c r="AM10" i="20"/>
  <c r="AN10" i="20"/>
  <c r="AO10" i="20"/>
  <c r="AP10" i="20"/>
  <c r="AQ10" i="20"/>
  <c r="AR10" i="20"/>
  <c r="AI11" i="20"/>
  <c r="AJ11" i="20"/>
  <c r="AK11" i="20"/>
  <c r="AM11" i="20"/>
  <c r="AN11" i="20"/>
  <c r="AO11" i="20"/>
  <c r="AP11" i="20"/>
  <c r="AQ11" i="20"/>
  <c r="AR11" i="20"/>
  <c r="AI12" i="20"/>
  <c r="AJ12" i="20"/>
  <c r="AK12" i="20"/>
  <c r="AM12" i="20"/>
  <c r="AN12" i="20"/>
  <c r="AP12" i="20"/>
  <c r="AQ12" i="20"/>
  <c r="AR12" i="20"/>
  <c r="AI13" i="20"/>
  <c r="AJ13" i="20"/>
  <c r="AK13" i="20"/>
  <c r="AM13" i="20"/>
  <c r="AN13" i="20"/>
  <c r="AP13" i="20"/>
  <c r="AQ13" i="20"/>
  <c r="AR13" i="20"/>
  <c r="AI14" i="20"/>
  <c r="AJ14" i="20"/>
  <c r="AK14" i="20"/>
  <c r="AM14" i="20"/>
  <c r="AN14" i="20"/>
  <c r="AP14" i="20"/>
  <c r="AQ14" i="20"/>
  <c r="AR14" i="20"/>
  <c r="AI15" i="20"/>
  <c r="AJ15" i="20"/>
  <c r="AK15" i="20"/>
  <c r="AM15" i="20"/>
  <c r="AN15" i="20"/>
  <c r="AP15" i="20"/>
  <c r="AQ15" i="20"/>
  <c r="AR15" i="20"/>
  <c r="AI16" i="20"/>
  <c r="AJ16" i="20"/>
  <c r="AK16" i="20"/>
  <c r="AM16" i="20"/>
  <c r="AN16" i="20"/>
  <c r="AP16" i="20"/>
  <c r="AQ16" i="20"/>
  <c r="AR16" i="20"/>
  <c r="AJ17" i="20"/>
  <c r="AK17" i="20"/>
  <c r="AN17" i="20"/>
  <c r="AR17" i="20"/>
  <c r="AI18" i="20"/>
  <c r="AJ18" i="20"/>
  <c r="AK18" i="20"/>
  <c r="AN18" i="20"/>
  <c r="AP18" i="20"/>
  <c r="AQ18" i="20"/>
  <c r="AR18" i="20"/>
  <c r="AI19" i="20"/>
  <c r="AJ19" i="20"/>
  <c r="AK19" i="20"/>
  <c r="AN19" i="20"/>
  <c r="AR19" i="20"/>
  <c r="AI20" i="20"/>
  <c r="AJ20" i="20"/>
  <c r="AK20" i="20"/>
  <c r="AN20" i="20"/>
  <c r="AP20" i="20"/>
  <c r="AQ20" i="20"/>
  <c r="AR20" i="20"/>
  <c r="AI21" i="20"/>
  <c r="AJ21" i="20"/>
  <c r="AK21" i="20"/>
  <c r="AN21" i="20"/>
  <c r="AP21" i="20"/>
  <c r="AQ21" i="20"/>
  <c r="AR21" i="20"/>
  <c r="AI22" i="20"/>
  <c r="AJ22" i="20"/>
  <c r="AK22" i="20"/>
  <c r="AN22" i="20"/>
  <c r="AP22" i="20"/>
  <c r="AQ22" i="20"/>
  <c r="AR22" i="20"/>
  <c r="AI23" i="20"/>
  <c r="AJ23" i="20"/>
  <c r="AK23" i="20"/>
  <c r="AM23" i="20"/>
  <c r="AN23" i="20"/>
  <c r="AR23" i="20"/>
  <c r="AI24" i="20"/>
  <c r="AJ24" i="20"/>
  <c r="AK24" i="20"/>
  <c r="AM24" i="20"/>
  <c r="AN24" i="20"/>
  <c r="AP24" i="20"/>
  <c r="AQ24" i="20"/>
  <c r="AR24" i="20"/>
  <c r="AJ25" i="20"/>
  <c r="AK25" i="20"/>
  <c r="AN25" i="20"/>
  <c r="AP25" i="20"/>
  <c r="AQ25" i="20"/>
  <c r="AR25" i="20"/>
  <c r="AI26" i="20"/>
  <c r="AJ26" i="20"/>
  <c r="AK26" i="20"/>
  <c r="AN26" i="20"/>
  <c r="AR26" i="20"/>
  <c r="AI27" i="20"/>
  <c r="AJ27" i="20"/>
  <c r="AK27" i="20"/>
  <c r="AN27" i="20"/>
  <c r="AP27" i="20"/>
  <c r="AQ27" i="20"/>
  <c r="AR27" i="20"/>
  <c r="AI28" i="20"/>
  <c r="AJ28" i="20"/>
  <c r="AK28" i="20"/>
  <c r="AN28" i="20"/>
  <c r="AP28" i="20"/>
  <c r="AQ28" i="20"/>
  <c r="AR28" i="20"/>
  <c r="AL185" i="20"/>
  <c r="AL184" i="20"/>
  <c r="AL183" i="20"/>
  <c r="AL182" i="20"/>
  <c r="AL181" i="20"/>
  <c r="AL180" i="20"/>
  <c r="AL178" i="20"/>
  <c r="AL177" i="20"/>
  <c r="AL176" i="20"/>
  <c r="AL175" i="20"/>
  <c r="AL174" i="20"/>
  <c r="AL173" i="20"/>
  <c r="AL172" i="20"/>
  <c r="AL170" i="20"/>
  <c r="AL169" i="20"/>
  <c r="AL168" i="20"/>
  <c r="AL167" i="20"/>
  <c r="AL166" i="20"/>
  <c r="AL165" i="20"/>
  <c r="AL164" i="20"/>
  <c r="AL162" i="20"/>
  <c r="AL160" i="20"/>
  <c r="AL159" i="20"/>
  <c r="AL157" i="20"/>
  <c r="AL156" i="20"/>
  <c r="AL155" i="20"/>
  <c r="AL154" i="20"/>
  <c r="AL153" i="20"/>
  <c r="AL146" i="20"/>
  <c r="AL145" i="20"/>
  <c r="AL144" i="20"/>
  <c r="AL143" i="20"/>
  <c r="AL142" i="20"/>
  <c r="AL140" i="20"/>
  <c r="AL139" i="20"/>
  <c r="AL138" i="20"/>
  <c r="AL136" i="20"/>
  <c r="AL135" i="20"/>
  <c r="AL132" i="20"/>
  <c r="AL131" i="20"/>
  <c r="AL130" i="20"/>
  <c r="AL129" i="20"/>
  <c r="AL128" i="20"/>
  <c r="AL127" i="20"/>
  <c r="AL126" i="20"/>
  <c r="AL124" i="20"/>
  <c r="AL123" i="20"/>
  <c r="AL122" i="20"/>
  <c r="AL121" i="20"/>
  <c r="AL118" i="20"/>
  <c r="AL117" i="20"/>
  <c r="AL115" i="20"/>
  <c r="AL114" i="20"/>
  <c r="AL113" i="20"/>
  <c r="AL112" i="20"/>
  <c r="AL111" i="20"/>
  <c r="AL103" i="20"/>
  <c r="AL102" i="20"/>
  <c r="AL101" i="20"/>
  <c r="AL99" i="20"/>
  <c r="AL98" i="20"/>
  <c r="AL97" i="20"/>
  <c r="AL96" i="20"/>
  <c r="AL95" i="20"/>
  <c r="AL94" i="20"/>
  <c r="AL93" i="20"/>
  <c r="AL91" i="20"/>
  <c r="AL90" i="20"/>
  <c r="AL89" i="20"/>
  <c r="AL88" i="20"/>
  <c r="AL87" i="20"/>
  <c r="AL85" i="20"/>
  <c r="AL84" i="20"/>
  <c r="AL83" i="20"/>
  <c r="AL82" i="20"/>
  <c r="AL81" i="20"/>
  <c r="AL80" i="20"/>
  <c r="AL79" i="20"/>
  <c r="AL78" i="20"/>
  <c r="AL77" i="20"/>
  <c r="AL74" i="20"/>
  <c r="AL75" i="20"/>
  <c r="AL73" i="20"/>
  <c r="AL66" i="20"/>
  <c r="AL42" i="20"/>
  <c r="AL43" i="20"/>
  <c r="AL44" i="20"/>
  <c r="AL45" i="20"/>
  <c r="AL47" i="20"/>
  <c r="AL48" i="20"/>
  <c r="AL49" i="20"/>
  <c r="AL50" i="20"/>
  <c r="AL51" i="20"/>
  <c r="AL52" i="20"/>
  <c r="AL53" i="20"/>
  <c r="AL54" i="20"/>
  <c r="AL56" i="20"/>
  <c r="AL57" i="20"/>
  <c r="AL58" i="20"/>
  <c r="AL59" i="20"/>
  <c r="AL60" i="20"/>
  <c r="AL61" i="20"/>
  <c r="AL63" i="20"/>
  <c r="AL64" i="20"/>
  <c r="AL65" i="20"/>
  <c r="AL37" i="20"/>
  <c r="AL38" i="20"/>
  <c r="AL39" i="20"/>
  <c r="AL40" i="20"/>
  <c r="AL36" i="20"/>
  <c r="BC15" i="23" l="1"/>
  <c r="BC16" i="23"/>
  <c r="BC17" i="23"/>
  <c r="BC18" i="23"/>
  <c r="BC19" i="23"/>
  <c r="BC20" i="23"/>
  <c r="BC21" i="23"/>
  <c r="BC22" i="23"/>
  <c r="BC23" i="23"/>
  <c r="BC24" i="23"/>
  <c r="BC25" i="23"/>
  <c r="BC26" i="23"/>
  <c r="BC27" i="23"/>
  <c r="BC28" i="23"/>
  <c r="BC14" i="23"/>
  <c r="AP19" i="20"/>
  <c r="AP29" i="20" s="1"/>
  <c r="BF17" i="23"/>
  <c r="BF18" i="23"/>
  <c r="BF19" i="23"/>
  <c r="BF20" i="23"/>
  <c r="BF21" i="23"/>
  <c r="BF22" i="23"/>
  <c r="BF23" i="23"/>
  <c r="BF24" i="23"/>
  <c r="BF25" i="23"/>
  <c r="BF26" i="23"/>
  <c r="BF27" i="23"/>
  <c r="BF28" i="23"/>
  <c r="BC13" i="23"/>
  <c r="BC12" i="23"/>
  <c r="BE29" i="23"/>
  <c r="BG29" i="23"/>
  <c r="AO13" i="20"/>
  <c r="BF12" i="23"/>
  <c r="BF14" i="23"/>
  <c r="BB29" i="23"/>
  <c r="BF15" i="23"/>
  <c r="BF13" i="23"/>
  <c r="AO15" i="20"/>
  <c r="AO19" i="20"/>
  <c r="AO23" i="20"/>
  <c r="AO24" i="20"/>
  <c r="AT29" i="25"/>
  <c r="AV29" i="25"/>
  <c r="AX29" i="25"/>
  <c r="AZ29" i="25"/>
  <c r="BB29" i="25"/>
  <c r="BD29" i="25"/>
  <c r="BF29" i="25"/>
  <c r="BH29" i="25"/>
  <c r="BD29" i="23"/>
  <c r="AK29" i="20"/>
  <c r="AU29" i="25"/>
  <c r="AW29" i="25"/>
  <c r="AY29" i="25"/>
  <c r="BA29" i="25"/>
  <c r="BC29" i="25"/>
  <c r="BE29" i="25"/>
  <c r="BG29" i="25"/>
  <c r="BF16" i="23"/>
  <c r="AL12" i="20"/>
  <c r="AL14" i="20"/>
  <c r="AO12" i="20"/>
  <c r="AO14" i="20"/>
  <c r="AN29" i="20"/>
  <c r="AJ29" i="20"/>
  <c r="AO16" i="20"/>
  <c r="AR29" i="20"/>
  <c r="AL15" i="20"/>
  <c r="AL21" i="20"/>
  <c r="AL24" i="20"/>
  <c r="AL26" i="20"/>
  <c r="AL28" i="20"/>
  <c r="AL16" i="20"/>
  <c r="AL18" i="20"/>
  <c r="AL22" i="20"/>
  <c r="AL23" i="20"/>
  <c r="AL7" i="20"/>
  <c r="AL13" i="20"/>
  <c r="AL11" i="20"/>
  <c r="AL10" i="20"/>
  <c r="AL9" i="20"/>
  <c r="AL8" i="20"/>
  <c r="AL20" i="20"/>
  <c r="AL27" i="20"/>
  <c r="BF29" i="23" l="1"/>
  <c r="BC29" i="23"/>
  <c r="AH28" i="20"/>
  <c r="AH27" i="20"/>
  <c r="AH26" i="20"/>
  <c r="AH24" i="20"/>
  <c r="AH23" i="20"/>
  <c r="AH22" i="20"/>
  <c r="AH21" i="20"/>
  <c r="AH20" i="20"/>
  <c r="AH18" i="20"/>
  <c r="AH16" i="20"/>
  <c r="AH15" i="20"/>
  <c r="AH14" i="20"/>
  <c r="AH13" i="20"/>
  <c r="AH12" i="20"/>
  <c r="AH11" i="20"/>
  <c r="AH10" i="20"/>
  <c r="AH9" i="20"/>
  <c r="AH8" i="20"/>
  <c r="AH7" i="20"/>
  <c r="AE28" i="20"/>
  <c r="AE27" i="20"/>
  <c r="AE26" i="20"/>
  <c r="AE25" i="20"/>
  <c r="AD23" i="20"/>
  <c r="AD21" i="20"/>
  <c r="AE19" i="20"/>
  <c r="AE18" i="20"/>
  <c r="AE16" i="20"/>
  <c r="AD16" i="20"/>
  <c r="AE15" i="20"/>
  <c r="AD15" i="20"/>
  <c r="AE14" i="20"/>
  <c r="AD14" i="20"/>
  <c r="AE13" i="20"/>
  <c r="AE12" i="20"/>
  <c r="AD12" i="20"/>
  <c r="AE11" i="20"/>
  <c r="AD11" i="20"/>
  <c r="AE10" i="20"/>
  <c r="AE9" i="20"/>
  <c r="AD9" i="20"/>
  <c r="AE8" i="20"/>
  <c r="AD8" i="20"/>
  <c r="AE7" i="20"/>
  <c r="AD7" i="20"/>
  <c r="N22" i="20"/>
  <c r="N18" i="20"/>
  <c r="N11" i="20"/>
  <c r="AD10" i="20" l="1"/>
  <c r="AE21" i="20"/>
  <c r="AE23" i="20"/>
  <c r="AD18" i="20"/>
  <c r="AD25" i="20"/>
  <c r="AD26" i="20"/>
  <c r="AD27" i="20"/>
  <c r="AD28" i="20"/>
  <c r="AD13" i="20"/>
  <c r="AE22" i="20"/>
  <c r="N14" i="20"/>
  <c r="AD22" i="20"/>
  <c r="N13" i="20"/>
  <c r="N15" i="20"/>
  <c r="AD19" i="20"/>
  <c r="AE17" i="20"/>
  <c r="N25" i="20"/>
  <c r="N27" i="20"/>
  <c r="N10" i="20"/>
  <c r="N16" i="20"/>
  <c r="N21" i="20"/>
  <c r="O16" i="20"/>
  <c r="O14" i="20"/>
  <c r="N28" i="20"/>
  <c r="O28" i="20"/>
  <c r="O22" i="20"/>
  <c r="O18" i="20"/>
  <c r="O25" i="20"/>
  <c r="O15" i="20"/>
  <c r="O13" i="20"/>
  <c r="N12" i="20"/>
  <c r="O11" i="20"/>
  <c r="O8" i="20"/>
  <c r="O27" i="20"/>
  <c r="O23" i="20"/>
  <c r="O21" i="20"/>
  <c r="O12" i="20"/>
  <c r="O10" i="20"/>
  <c r="O7" i="20"/>
  <c r="N8" i="20"/>
  <c r="N7" i="20"/>
  <c r="AQ145" i="20"/>
  <c r="AQ23" i="20" s="1"/>
  <c r="AQ112" i="20"/>
  <c r="AQ17" i="20" s="1"/>
  <c r="M47" i="34" s="1"/>
  <c r="AQ122" i="20"/>
  <c r="AQ120" i="20"/>
  <c r="BK185" i="35"/>
  <c r="BK183" i="35"/>
  <c r="BK172" i="35"/>
  <c r="BK27" i="35" s="1"/>
  <c r="K28" i="34" s="1"/>
  <c r="BK165" i="35"/>
  <c r="BK26" i="35" s="1"/>
  <c r="K27" i="34" s="1"/>
  <c r="BK161" i="35"/>
  <c r="BK25" i="35" s="1"/>
  <c r="K26" i="34" s="1"/>
  <c r="BK126" i="35"/>
  <c r="BK20" i="35" s="1"/>
  <c r="K21" i="34" s="1"/>
  <c r="BK124" i="35"/>
  <c r="BK19" i="35" s="1"/>
  <c r="K20" i="34" s="1"/>
  <c r="BK113" i="35"/>
  <c r="BK17" i="35" s="1"/>
  <c r="K18" i="34" s="1"/>
  <c r="BK99" i="35"/>
  <c r="BK15" i="35" s="1"/>
  <c r="K16" i="34" s="1"/>
  <c r="BK83" i="35"/>
  <c r="BK13" i="35" s="1"/>
  <c r="K14" i="34" s="1"/>
  <c r="BI7" i="35"/>
  <c r="BJ7" i="35"/>
  <c r="BI8" i="35"/>
  <c r="BJ8" i="35"/>
  <c r="BK8" i="35"/>
  <c r="K9" i="34" s="1"/>
  <c r="BI9" i="35"/>
  <c r="BJ9" i="35"/>
  <c r="BK9" i="35"/>
  <c r="K10" i="34" s="1"/>
  <c r="BI10" i="35"/>
  <c r="BJ10" i="35"/>
  <c r="BI11" i="35"/>
  <c r="BJ11" i="35"/>
  <c r="BK11" i="35"/>
  <c r="K12" i="34" s="1"/>
  <c r="BI12" i="35"/>
  <c r="BJ12" i="35"/>
  <c r="BK12" i="35"/>
  <c r="K13" i="34" s="1"/>
  <c r="BI13" i="35"/>
  <c r="BJ13" i="35"/>
  <c r="BI14" i="35"/>
  <c r="BJ14" i="35"/>
  <c r="BK14" i="35"/>
  <c r="K15" i="34" s="1"/>
  <c r="BI15" i="35"/>
  <c r="BJ15" i="35"/>
  <c r="BI16" i="35"/>
  <c r="BJ16" i="35"/>
  <c r="BK16" i="35"/>
  <c r="K17" i="34" s="1"/>
  <c r="BI17" i="35"/>
  <c r="BJ17" i="35"/>
  <c r="BI18" i="35"/>
  <c r="BJ18" i="35"/>
  <c r="BK18" i="35"/>
  <c r="K19" i="34" s="1"/>
  <c r="BI19" i="35"/>
  <c r="BJ19" i="35"/>
  <c r="BI20" i="35"/>
  <c r="BJ20" i="35"/>
  <c r="BI21" i="35"/>
  <c r="BJ21" i="35"/>
  <c r="BK21" i="35"/>
  <c r="K22" i="34" s="1"/>
  <c r="BI22" i="35"/>
  <c r="BJ22" i="35"/>
  <c r="BK22" i="35"/>
  <c r="K23" i="34" s="1"/>
  <c r="BI23" i="35"/>
  <c r="BJ23" i="35"/>
  <c r="BK23" i="35"/>
  <c r="K24" i="34" s="1"/>
  <c r="BI24" i="35"/>
  <c r="BJ24" i="35"/>
  <c r="BK24" i="35"/>
  <c r="K25" i="34" s="1"/>
  <c r="BI25" i="35"/>
  <c r="BJ25" i="35"/>
  <c r="BI26" i="35"/>
  <c r="BJ26" i="35"/>
  <c r="BI27" i="35"/>
  <c r="BJ27" i="35"/>
  <c r="BI28" i="35"/>
  <c r="BJ28" i="35"/>
  <c r="BK37" i="35"/>
  <c r="BK40" i="35"/>
  <c r="BK56" i="35"/>
  <c r="BK10" i="35" s="1"/>
  <c r="K11" i="34" s="1"/>
  <c r="BH7" i="35"/>
  <c r="BH8" i="35"/>
  <c r="BH9" i="35"/>
  <c r="BH10" i="35"/>
  <c r="BH11" i="35"/>
  <c r="BH12" i="35"/>
  <c r="BH13" i="35"/>
  <c r="BH14" i="35"/>
  <c r="BH15" i="35"/>
  <c r="BH16" i="35"/>
  <c r="BH17" i="35"/>
  <c r="BH18" i="35"/>
  <c r="BH19" i="35"/>
  <c r="BH20" i="35"/>
  <c r="BH21" i="35"/>
  <c r="BH22" i="35"/>
  <c r="BH23" i="35"/>
  <c r="BH24" i="35"/>
  <c r="BH25" i="35"/>
  <c r="BH26" i="35"/>
  <c r="BH27" i="35"/>
  <c r="BH28" i="35"/>
  <c r="BG7" i="35"/>
  <c r="BG8" i="35"/>
  <c r="BG9" i="35"/>
  <c r="BG10" i="35"/>
  <c r="BG11" i="35"/>
  <c r="BG12" i="35"/>
  <c r="BG13" i="35"/>
  <c r="BG14" i="35"/>
  <c r="BG15" i="35"/>
  <c r="BG16" i="35"/>
  <c r="BG17" i="35"/>
  <c r="BG18" i="35"/>
  <c r="BG19" i="35"/>
  <c r="BG20" i="35"/>
  <c r="BG21" i="35"/>
  <c r="BG22" i="35"/>
  <c r="BG23" i="35"/>
  <c r="BG24" i="35"/>
  <c r="BG25" i="35"/>
  <c r="BG26" i="35"/>
  <c r="BG27" i="35"/>
  <c r="BG28" i="35"/>
  <c r="AQ168" i="20"/>
  <c r="AQ26" i="20" s="1"/>
  <c r="M56" i="34" s="1"/>
  <c r="M38" i="34"/>
  <c r="M39" i="34"/>
  <c r="M40" i="34"/>
  <c r="M41" i="34"/>
  <c r="M42" i="34"/>
  <c r="M43" i="34"/>
  <c r="M44" i="34"/>
  <c r="M45" i="34"/>
  <c r="M46" i="34"/>
  <c r="M48" i="34"/>
  <c r="M50" i="34"/>
  <c r="M51" i="34"/>
  <c r="M52" i="34"/>
  <c r="M53" i="34"/>
  <c r="M54" i="34"/>
  <c r="M55" i="34"/>
  <c r="M57" i="34"/>
  <c r="M58" i="34"/>
  <c r="M37" i="34"/>
  <c r="T7" i="50"/>
  <c r="U7" i="50"/>
  <c r="T8" i="50"/>
  <c r="U8" i="50"/>
  <c r="T9" i="50"/>
  <c r="U9" i="50"/>
  <c r="T10" i="50"/>
  <c r="U10" i="50"/>
  <c r="T11" i="50"/>
  <c r="U11" i="50"/>
  <c r="T12" i="50"/>
  <c r="U12" i="50"/>
  <c r="T13" i="50"/>
  <c r="U13" i="50"/>
  <c r="T14" i="50"/>
  <c r="U14" i="50"/>
  <c r="T15" i="50"/>
  <c r="U15" i="50"/>
  <c r="T16" i="50"/>
  <c r="U16" i="50"/>
  <c r="T17" i="50"/>
  <c r="U17" i="50"/>
  <c r="U6" i="50"/>
  <c r="T6" i="50"/>
  <c r="T18" i="50" s="1"/>
  <c r="B18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O18" i="50"/>
  <c r="P18" i="50"/>
  <c r="Q18" i="50"/>
  <c r="R18" i="50"/>
  <c r="S18" i="50"/>
  <c r="U18" i="50" l="1"/>
  <c r="BI29" i="35"/>
  <c r="AQ19" i="20"/>
  <c r="M49" i="34" s="1"/>
  <c r="M59" i="34" s="1"/>
  <c r="BK7" i="35"/>
  <c r="K8" i="34" s="1"/>
  <c r="BJ29" i="35"/>
  <c r="BK28" i="35"/>
  <c r="K29" i="34" s="1"/>
  <c r="BH29" i="35"/>
  <c r="BG29" i="35"/>
  <c r="AU7" i="23"/>
  <c r="AV7" i="23"/>
  <c r="AW7" i="23"/>
  <c r="AX7" i="23"/>
  <c r="AY7" i="23"/>
  <c r="AZ7" i="23"/>
  <c r="BA7" i="23"/>
  <c r="AU8" i="23"/>
  <c r="AV8" i="23"/>
  <c r="AW8" i="23"/>
  <c r="AX8" i="23"/>
  <c r="AY8" i="23"/>
  <c r="AZ8" i="23"/>
  <c r="BA8" i="23"/>
  <c r="AU9" i="23"/>
  <c r="AV9" i="23"/>
  <c r="AW9" i="23"/>
  <c r="AX9" i="23"/>
  <c r="AY9" i="23"/>
  <c r="AZ9" i="23"/>
  <c r="BA9" i="23"/>
  <c r="AU10" i="23"/>
  <c r="AV10" i="23"/>
  <c r="AW10" i="23"/>
  <c r="AX10" i="23"/>
  <c r="AY10" i="23"/>
  <c r="AZ10" i="23"/>
  <c r="BA10" i="23"/>
  <c r="AU11" i="23"/>
  <c r="AV11" i="23"/>
  <c r="AW11" i="23"/>
  <c r="AX11" i="23"/>
  <c r="AY11" i="23"/>
  <c r="AZ11" i="23"/>
  <c r="BA11" i="23"/>
  <c r="AU12" i="23"/>
  <c r="AV12" i="23"/>
  <c r="AW12" i="23"/>
  <c r="AX12" i="23"/>
  <c r="AY12" i="23"/>
  <c r="AZ12" i="23"/>
  <c r="BA12" i="23"/>
  <c r="AU13" i="23"/>
  <c r="AV13" i="23"/>
  <c r="AW13" i="23"/>
  <c r="AX13" i="23"/>
  <c r="AY13" i="23"/>
  <c r="AZ13" i="23"/>
  <c r="BA13" i="23"/>
  <c r="AU14" i="23"/>
  <c r="AV14" i="23"/>
  <c r="AW14" i="23"/>
  <c r="AX14" i="23"/>
  <c r="AY14" i="23"/>
  <c r="AZ14" i="23"/>
  <c r="BA14" i="23"/>
  <c r="AU15" i="23"/>
  <c r="AV15" i="23"/>
  <c r="AW15" i="23"/>
  <c r="AX15" i="23"/>
  <c r="AY15" i="23"/>
  <c r="AZ15" i="23"/>
  <c r="BA15" i="23"/>
  <c r="AU16" i="23"/>
  <c r="AV16" i="23"/>
  <c r="AW16" i="23"/>
  <c r="AX16" i="23"/>
  <c r="AY16" i="23"/>
  <c r="AZ16" i="23"/>
  <c r="BA16" i="23"/>
  <c r="AU17" i="23"/>
  <c r="AV17" i="23"/>
  <c r="AW17" i="23"/>
  <c r="AX17" i="23"/>
  <c r="AY17" i="23"/>
  <c r="AZ17" i="23"/>
  <c r="BA17" i="23"/>
  <c r="AU18" i="23"/>
  <c r="AV18" i="23"/>
  <c r="AW18" i="23"/>
  <c r="AX18" i="23"/>
  <c r="AY18" i="23"/>
  <c r="AZ18" i="23"/>
  <c r="BA18" i="23"/>
  <c r="AU19" i="23"/>
  <c r="AV19" i="23"/>
  <c r="AW19" i="23"/>
  <c r="AX19" i="23"/>
  <c r="AY19" i="23"/>
  <c r="AZ19" i="23"/>
  <c r="BA19" i="23"/>
  <c r="AU20" i="23"/>
  <c r="AV20" i="23"/>
  <c r="AW20" i="23"/>
  <c r="AX20" i="23"/>
  <c r="AY20" i="23"/>
  <c r="AZ20" i="23"/>
  <c r="BA20" i="23"/>
  <c r="AU21" i="23"/>
  <c r="AV21" i="23"/>
  <c r="AW21" i="23"/>
  <c r="AX21" i="23"/>
  <c r="AY21" i="23"/>
  <c r="AZ21" i="23"/>
  <c r="BA21" i="23"/>
  <c r="AU22" i="23"/>
  <c r="AV22" i="23"/>
  <c r="AW22" i="23"/>
  <c r="AX22" i="23"/>
  <c r="AY22" i="23"/>
  <c r="AZ22" i="23"/>
  <c r="BA22" i="23"/>
  <c r="AU23" i="23"/>
  <c r="AV23" i="23"/>
  <c r="AW23" i="23"/>
  <c r="AX23" i="23"/>
  <c r="AY23" i="23"/>
  <c r="AZ23" i="23"/>
  <c r="BA23" i="23"/>
  <c r="AU24" i="23"/>
  <c r="AV24" i="23"/>
  <c r="AW24" i="23"/>
  <c r="AX24" i="23"/>
  <c r="AY24" i="23"/>
  <c r="AZ24" i="23"/>
  <c r="BA24" i="23"/>
  <c r="AU25" i="23"/>
  <c r="AV25" i="23"/>
  <c r="AW25" i="23"/>
  <c r="AX25" i="23"/>
  <c r="AY25" i="23"/>
  <c r="AZ25" i="23"/>
  <c r="BA25" i="23"/>
  <c r="AU26" i="23"/>
  <c r="AV26" i="23"/>
  <c r="AW26" i="23"/>
  <c r="AX26" i="23"/>
  <c r="AY26" i="23"/>
  <c r="AZ26" i="23"/>
  <c r="BA26" i="23"/>
  <c r="AU27" i="23"/>
  <c r="AV27" i="23"/>
  <c r="AW27" i="23"/>
  <c r="AX27" i="23"/>
  <c r="AY27" i="23"/>
  <c r="AZ27" i="23"/>
  <c r="BA27" i="23"/>
  <c r="AU28" i="23"/>
  <c r="AV28" i="23"/>
  <c r="AW28" i="23"/>
  <c r="AX28" i="23"/>
  <c r="AY28" i="23"/>
  <c r="AZ28" i="23"/>
  <c r="BA28" i="23"/>
  <c r="AT28" i="23"/>
  <c r="AT27" i="23"/>
  <c r="AT26" i="23"/>
  <c r="AT25" i="23"/>
  <c r="AT24" i="23"/>
  <c r="AT23" i="23"/>
  <c r="AT22" i="23"/>
  <c r="AT21" i="23"/>
  <c r="AT20" i="23"/>
  <c r="AT19" i="23"/>
  <c r="AT18" i="23"/>
  <c r="AT17" i="23"/>
  <c r="AT16" i="23"/>
  <c r="AT15" i="23"/>
  <c r="AT14" i="23"/>
  <c r="AT13" i="23"/>
  <c r="AT12" i="23"/>
  <c r="AT11" i="23"/>
  <c r="AT10" i="23"/>
  <c r="AT9" i="23"/>
  <c r="AT8" i="23"/>
  <c r="AT7" i="23"/>
  <c r="R7" i="23"/>
  <c r="S7" i="23"/>
  <c r="R8" i="23"/>
  <c r="R29" i="23" s="1"/>
  <c r="S8" i="23"/>
  <c r="R9" i="23"/>
  <c r="S9" i="23"/>
  <c r="R10" i="23"/>
  <c r="S10" i="23"/>
  <c r="R11" i="23"/>
  <c r="S11" i="23"/>
  <c r="R12" i="23"/>
  <c r="S12" i="23"/>
  <c r="R13" i="23"/>
  <c r="S13" i="23"/>
  <c r="R14" i="23"/>
  <c r="S14" i="23"/>
  <c r="R15" i="23"/>
  <c r="S15" i="23"/>
  <c r="R16" i="23"/>
  <c r="S16" i="23"/>
  <c r="R17" i="23"/>
  <c r="S17" i="23"/>
  <c r="R18" i="23"/>
  <c r="S18" i="23"/>
  <c r="R19" i="23"/>
  <c r="S19" i="23"/>
  <c r="R20" i="23"/>
  <c r="S20" i="23"/>
  <c r="R21" i="23"/>
  <c r="S21" i="23"/>
  <c r="R22" i="23"/>
  <c r="S22" i="23"/>
  <c r="R23" i="23"/>
  <c r="S23" i="23"/>
  <c r="R24" i="23"/>
  <c r="S24" i="23"/>
  <c r="R25" i="23"/>
  <c r="S25" i="23"/>
  <c r="R26" i="23"/>
  <c r="S26" i="23"/>
  <c r="R27" i="23"/>
  <c r="S27" i="23"/>
  <c r="R28" i="23"/>
  <c r="S28" i="23"/>
  <c r="B17" i="48"/>
  <c r="C17" i="48"/>
  <c r="S29" i="23" l="1"/>
  <c r="BA29" i="23"/>
  <c r="AY29" i="23"/>
  <c r="AW29" i="23"/>
  <c r="AU29" i="23"/>
  <c r="AZ29" i="23"/>
  <c r="AV29" i="23"/>
  <c r="AX29" i="23"/>
  <c r="K30" i="34"/>
  <c r="BK29" i="35"/>
  <c r="AQ29" i="20"/>
  <c r="AT29" i="23"/>
  <c r="L7" i="41"/>
  <c r="M7" i="41"/>
  <c r="L8" i="41"/>
  <c r="M8" i="41"/>
  <c r="L9" i="41"/>
  <c r="M9" i="41"/>
  <c r="L10" i="41"/>
  <c r="M10" i="41"/>
  <c r="L11" i="41"/>
  <c r="M11" i="41"/>
  <c r="L12" i="41"/>
  <c r="M12" i="41"/>
  <c r="L13" i="41"/>
  <c r="M13" i="41"/>
  <c r="L14" i="41"/>
  <c r="M14" i="41"/>
  <c r="L15" i="41"/>
  <c r="M15" i="41"/>
  <c r="L16" i="41"/>
  <c r="M16" i="41"/>
  <c r="L17" i="41"/>
  <c r="M17" i="41"/>
  <c r="M6" i="41"/>
  <c r="L6" i="41"/>
  <c r="C18" i="41"/>
  <c r="D18" i="41"/>
  <c r="E18" i="41"/>
  <c r="F18" i="41"/>
  <c r="G18" i="41"/>
  <c r="H18" i="41"/>
  <c r="I18" i="41"/>
  <c r="J18" i="41"/>
  <c r="K18" i="41"/>
  <c r="B18" i="41"/>
  <c r="M18" i="41" l="1"/>
  <c r="L18" i="41"/>
  <c r="AH120" i="20"/>
  <c r="B120" i="20"/>
  <c r="D120" i="20"/>
  <c r="BG152" i="36"/>
  <c r="BG153" i="36"/>
  <c r="BG154" i="36"/>
  <c r="BG155" i="36"/>
  <c r="BG157" i="36"/>
  <c r="BG158" i="36"/>
  <c r="BG159" i="36"/>
  <c r="BG160" i="36"/>
  <c r="BG162" i="36"/>
  <c r="BG163" i="36"/>
  <c r="BG164" i="36"/>
  <c r="BG165" i="36"/>
  <c r="BG166" i="36"/>
  <c r="BG167" i="36"/>
  <c r="BG168" i="36"/>
  <c r="BG170" i="36"/>
  <c r="BG171" i="36"/>
  <c r="BG172" i="36"/>
  <c r="BG173" i="36"/>
  <c r="BG174" i="36"/>
  <c r="BG175" i="36"/>
  <c r="BG176" i="36"/>
  <c r="BG178" i="36"/>
  <c r="BG179" i="36"/>
  <c r="BG180" i="36"/>
  <c r="BG181" i="36"/>
  <c r="BG182" i="36"/>
  <c r="BG183" i="36"/>
  <c r="BG151" i="36"/>
  <c r="BG144" i="36"/>
  <c r="BG143" i="36"/>
  <c r="BG142" i="36"/>
  <c r="BG141" i="36"/>
  <c r="BG140" i="36"/>
  <c r="BG138" i="36"/>
  <c r="BG137" i="36"/>
  <c r="BG136" i="36"/>
  <c r="BG134" i="36"/>
  <c r="BG133" i="36"/>
  <c r="BG132" i="36"/>
  <c r="BG130" i="36"/>
  <c r="BG129" i="36"/>
  <c r="BG128" i="36"/>
  <c r="BG127" i="36"/>
  <c r="BG126" i="36"/>
  <c r="BG125" i="36"/>
  <c r="BG124" i="36"/>
  <c r="BG122" i="36"/>
  <c r="BG121" i="36"/>
  <c r="BG120" i="36"/>
  <c r="BG119" i="36"/>
  <c r="BG118" i="36"/>
  <c r="BG116" i="36"/>
  <c r="BG115" i="36"/>
  <c r="BG113" i="36"/>
  <c r="BG112" i="36"/>
  <c r="BG111" i="36"/>
  <c r="BG110" i="36"/>
  <c r="BG109" i="36"/>
  <c r="BG108" i="36"/>
  <c r="BG101" i="36"/>
  <c r="BG100" i="36"/>
  <c r="BG98" i="36"/>
  <c r="BG97" i="36"/>
  <c r="BG96" i="36"/>
  <c r="BG95" i="36"/>
  <c r="BG94" i="36"/>
  <c r="BG93" i="36"/>
  <c r="BG91" i="36"/>
  <c r="BG90" i="36"/>
  <c r="BG89" i="36"/>
  <c r="BG88" i="36"/>
  <c r="BG87" i="36"/>
  <c r="BG85" i="36"/>
  <c r="BG84" i="36"/>
  <c r="BG83" i="36"/>
  <c r="BG82" i="36"/>
  <c r="BG81" i="36"/>
  <c r="BG80" i="36"/>
  <c r="BG79" i="36"/>
  <c r="BG78" i="36"/>
  <c r="BG77" i="36"/>
  <c r="BG75" i="36"/>
  <c r="BG74" i="36"/>
  <c r="BG73" i="36"/>
  <c r="BF7" i="36"/>
  <c r="BF8" i="36"/>
  <c r="K38" i="34" s="1"/>
  <c r="K67" i="34" s="1"/>
  <c r="BF9" i="36"/>
  <c r="K39" i="34" s="1"/>
  <c r="K68" i="34" s="1"/>
  <c r="BF10" i="36"/>
  <c r="K40" i="34" s="1"/>
  <c r="K69" i="34" s="1"/>
  <c r="BF11" i="36"/>
  <c r="K41" i="34" s="1"/>
  <c r="K70" i="34" s="1"/>
  <c r="BF12" i="36"/>
  <c r="K42" i="34" s="1"/>
  <c r="K71" i="34" s="1"/>
  <c r="BF13" i="36"/>
  <c r="K43" i="34" s="1"/>
  <c r="K72" i="34" s="1"/>
  <c r="BF14" i="36"/>
  <c r="K44" i="34" s="1"/>
  <c r="K73" i="34" s="1"/>
  <c r="BF15" i="36"/>
  <c r="K45" i="34" s="1"/>
  <c r="K74" i="34" s="1"/>
  <c r="BF16" i="36"/>
  <c r="K46" i="34" s="1"/>
  <c r="K75" i="34" s="1"/>
  <c r="BF17" i="36"/>
  <c r="K47" i="34" s="1"/>
  <c r="K76" i="34" s="1"/>
  <c r="BF18" i="36"/>
  <c r="K48" i="34" s="1"/>
  <c r="K77" i="34" s="1"/>
  <c r="BF19" i="36"/>
  <c r="K49" i="34" s="1"/>
  <c r="K78" i="34" s="1"/>
  <c r="BF20" i="36"/>
  <c r="K50" i="34" s="1"/>
  <c r="K79" i="34" s="1"/>
  <c r="BF21" i="36"/>
  <c r="K51" i="34" s="1"/>
  <c r="K80" i="34" s="1"/>
  <c r="BF22" i="36"/>
  <c r="K52" i="34" s="1"/>
  <c r="K81" i="34" s="1"/>
  <c r="BF23" i="36"/>
  <c r="K53" i="34" s="1"/>
  <c r="K82" i="34" s="1"/>
  <c r="BF24" i="36"/>
  <c r="K54" i="34" s="1"/>
  <c r="K83" i="34" s="1"/>
  <c r="BF25" i="36"/>
  <c r="K55" i="34" s="1"/>
  <c r="K84" i="34" s="1"/>
  <c r="BF26" i="36"/>
  <c r="K56" i="34" s="1"/>
  <c r="K85" i="34" s="1"/>
  <c r="BF27" i="36"/>
  <c r="K57" i="34" s="1"/>
  <c r="K86" i="34" s="1"/>
  <c r="BF28" i="36"/>
  <c r="K58" i="34" s="1"/>
  <c r="K87" i="34" s="1"/>
  <c r="BG14" i="36" l="1"/>
  <c r="BG15" i="36"/>
  <c r="BG16" i="36"/>
  <c r="O19" i="20"/>
  <c r="O120" i="20"/>
  <c r="N19" i="20"/>
  <c r="N120" i="20"/>
  <c r="AH19" i="20"/>
  <c r="AL120" i="20"/>
  <c r="AL19" i="20" s="1"/>
  <c r="BF29" i="36"/>
  <c r="K37" i="34"/>
  <c r="BG12" i="36"/>
  <c r="BG17" i="36"/>
  <c r="BG18" i="36"/>
  <c r="BG19" i="36"/>
  <c r="BG20" i="36"/>
  <c r="BG21" i="36"/>
  <c r="BG22" i="36"/>
  <c r="BG23" i="36"/>
  <c r="BG24" i="36"/>
  <c r="BG28" i="36"/>
  <c r="BG27" i="36"/>
  <c r="BG26" i="36"/>
  <c r="BG25" i="36"/>
  <c r="BG13" i="36"/>
  <c r="BG38" i="36"/>
  <c r="BG39" i="36"/>
  <c r="BG40" i="36"/>
  <c r="BG42" i="36"/>
  <c r="BG43" i="36"/>
  <c r="BG44" i="36"/>
  <c r="BG45" i="36"/>
  <c r="BG47" i="36"/>
  <c r="BG48" i="36"/>
  <c r="BG49" i="36"/>
  <c r="BG50" i="36"/>
  <c r="BG51" i="36"/>
  <c r="BG52" i="36"/>
  <c r="BG53" i="36"/>
  <c r="BG54" i="36"/>
  <c r="BG56" i="36"/>
  <c r="BG57" i="36"/>
  <c r="BG58" i="36"/>
  <c r="BG59" i="36"/>
  <c r="BG60" i="36"/>
  <c r="BG61" i="36"/>
  <c r="BG63" i="36"/>
  <c r="BG64" i="36"/>
  <c r="BG65" i="36"/>
  <c r="BG66" i="36"/>
  <c r="BG37" i="36"/>
  <c r="BG36" i="36"/>
  <c r="K59" i="34" l="1"/>
  <c r="K66" i="34"/>
  <c r="K88" i="34" s="1"/>
  <c r="BG7" i="36"/>
  <c r="BG11" i="36"/>
  <c r="BG10" i="36"/>
  <c r="BG9" i="36"/>
  <c r="BG8" i="36"/>
  <c r="BG29" i="36" l="1"/>
  <c r="M185" i="42" l="1"/>
  <c r="L185" i="42"/>
  <c r="M184" i="42"/>
  <c r="L184" i="42"/>
  <c r="M183" i="42"/>
  <c r="L183" i="42"/>
  <c r="M182" i="42"/>
  <c r="L182" i="42"/>
  <c r="M181" i="42"/>
  <c r="L181" i="42"/>
  <c r="M180" i="42"/>
  <c r="L180" i="42"/>
  <c r="M178" i="42"/>
  <c r="L178" i="42"/>
  <c r="M177" i="42"/>
  <c r="L177" i="42"/>
  <c r="M176" i="42"/>
  <c r="L176" i="42"/>
  <c r="M175" i="42"/>
  <c r="L175" i="42"/>
  <c r="M174" i="42"/>
  <c r="L174" i="42"/>
  <c r="M173" i="42"/>
  <c r="L173" i="42"/>
  <c r="M172" i="42"/>
  <c r="L172" i="42"/>
  <c r="M170" i="42"/>
  <c r="L170" i="42"/>
  <c r="M169" i="42"/>
  <c r="L169" i="42"/>
  <c r="M168" i="42"/>
  <c r="L168" i="42"/>
  <c r="M167" i="42"/>
  <c r="L167" i="42"/>
  <c r="M166" i="42"/>
  <c r="L166" i="42"/>
  <c r="M165" i="42"/>
  <c r="L165" i="42"/>
  <c r="M164" i="42"/>
  <c r="L164" i="42"/>
  <c r="M162" i="42"/>
  <c r="L162" i="42"/>
  <c r="M161" i="42"/>
  <c r="L161" i="42"/>
  <c r="M160" i="42"/>
  <c r="L160" i="42"/>
  <c r="M159" i="42"/>
  <c r="L159" i="42"/>
  <c r="M157" i="42"/>
  <c r="L157" i="42"/>
  <c r="M156" i="42"/>
  <c r="L156" i="42"/>
  <c r="M155" i="42"/>
  <c r="L155" i="42"/>
  <c r="M154" i="42"/>
  <c r="L154" i="42"/>
  <c r="M153" i="42"/>
  <c r="L153" i="42"/>
  <c r="M146" i="42"/>
  <c r="L146" i="42"/>
  <c r="M145" i="42"/>
  <c r="L145" i="42"/>
  <c r="M144" i="42"/>
  <c r="L144" i="42"/>
  <c r="M143" i="42"/>
  <c r="L143" i="42"/>
  <c r="M142" i="42"/>
  <c r="L142" i="42"/>
  <c r="M140" i="42"/>
  <c r="L140" i="42"/>
  <c r="M139" i="42"/>
  <c r="L139" i="42"/>
  <c r="M138" i="42"/>
  <c r="L138" i="42"/>
  <c r="M136" i="42"/>
  <c r="L136" i="42"/>
  <c r="M135" i="42"/>
  <c r="L135" i="42"/>
  <c r="M134" i="42"/>
  <c r="L134" i="42"/>
  <c r="M132" i="42"/>
  <c r="L132" i="42"/>
  <c r="M131" i="42"/>
  <c r="L131" i="42"/>
  <c r="M130" i="42"/>
  <c r="L130" i="42"/>
  <c r="M129" i="42"/>
  <c r="L129" i="42"/>
  <c r="M128" i="42"/>
  <c r="L128" i="42"/>
  <c r="M127" i="42"/>
  <c r="L127" i="42"/>
  <c r="M126" i="42"/>
  <c r="L126" i="42"/>
  <c r="M124" i="42"/>
  <c r="L124" i="42"/>
  <c r="M123" i="42"/>
  <c r="L123" i="42"/>
  <c r="M122" i="42"/>
  <c r="L122" i="42"/>
  <c r="M121" i="42"/>
  <c r="L121" i="42"/>
  <c r="M120" i="42"/>
  <c r="L120" i="42"/>
  <c r="M118" i="42"/>
  <c r="L118" i="42"/>
  <c r="M117" i="42"/>
  <c r="L117" i="42"/>
  <c r="M115" i="42"/>
  <c r="L115" i="42"/>
  <c r="M114" i="42"/>
  <c r="L114" i="42"/>
  <c r="M113" i="42"/>
  <c r="L113" i="42"/>
  <c r="M112" i="42"/>
  <c r="L112" i="42"/>
  <c r="M111" i="42"/>
  <c r="L111" i="42"/>
  <c r="M110" i="42"/>
  <c r="L110" i="42"/>
  <c r="M103" i="42"/>
  <c r="L103" i="42"/>
  <c r="M102" i="42"/>
  <c r="L102" i="42"/>
  <c r="M101" i="42"/>
  <c r="L101" i="42"/>
  <c r="M99" i="42"/>
  <c r="L99" i="42"/>
  <c r="M98" i="42"/>
  <c r="L98" i="42"/>
  <c r="M97" i="42"/>
  <c r="L97" i="42"/>
  <c r="M96" i="42"/>
  <c r="L96" i="42"/>
  <c r="M95" i="42"/>
  <c r="L95" i="42"/>
  <c r="M94" i="42"/>
  <c r="L94" i="42"/>
  <c r="M93" i="42"/>
  <c r="L93" i="42"/>
  <c r="M91" i="42"/>
  <c r="L91" i="42"/>
  <c r="M90" i="42"/>
  <c r="L90" i="42"/>
  <c r="M89" i="42"/>
  <c r="L89" i="42"/>
  <c r="M88" i="42"/>
  <c r="L88" i="42"/>
  <c r="M87" i="42"/>
  <c r="L87" i="42"/>
  <c r="M85" i="42"/>
  <c r="L85" i="42"/>
  <c r="M84" i="42"/>
  <c r="L84" i="42"/>
  <c r="M83" i="42"/>
  <c r="L83" i="42"/>
  <c r="M82" i="42"/>
  <c r="L82" i="42"/>
  <c r="M81" i="42"/>
  <c r="L81" i="42"/>
  <c r="M80" i="42"/>
  <c r="L80" i="42"/>
  <c r="M79" i="42"/>
  <c r="L79" i="42"/>
  <c r="M78" i="42"/>
  <c r="L78" i="42"/>
  <c r="M77" i="42"/>
  <c r="L77" i="42"/>
  <c r="M75" i="42"/>
  <c r="L75" i="42"/>
  <c r="M74" i="42"/>
  <c r="L74" i="42"/>
  <c r="M73" i="42"/>
  <c r="L73" i="42"/>
  <c r="M66" i="42"/>
  <c r="L66" i="42"/>
  <c r="M65" i="42"/>
  <c r="L65" i="42"/>
  <c r="M64" i="42"/>
  <c r="L64" i="42"/>
  <c r="M63" i="42"/>
  <c r="L63" i="42"/>
  <c r="M61" i="42"/>
  <c r="L61" i="42"/>
  <c r="M60" i="42"/>
  <c r="L60" i="42"/>
  <c r="M59" i="42"/>
  <c r="L59" i="42"/>
  <c r="M58" i="42"/>
  <c r="L58" i="42"/>
  <c r="M57" i="42"/>
  <c r="L57" i="42"/>
  <c r="M56" i="42"/>
  <c r="L56" i="42"/>
  <c r="M54" i="42"/>
  <c r="L54" i="42"/>
  <c r="M53" i="42"/>
  <c r="L53" i="42"/>
  <c r="M52" i="42"/>
  <c r="L52" i="42"/>
  <c r="M51" i="42"/>
  <c r="L51" i="42"/>
  <c r="M50" i="42"/>
  <c r="L50" i="42"/>
  <c r="M49" i="42"/>
  <c r="L49" i="42"/>
  <c r="M48" i="42"/>
  <c r="L48" i="42"/>
  <c r="M47" i="42"/>
  <c r="L47" i="42"/>
  <c r="M45" i="42"/>
  <c r="L45" i="42"/>
  <c r="M44" i="42"/>
  <c r="L44" i="42"/>
  <c r="M43" i="42"/>
  <c r="L43" i="42"/>
  <c r="M42" i="42"/>
  <c r="L42" i="42"/>
  <c r="M40" i="42"/>
  <c r="L40" i="42"/>
  <c r="M39" i="42"/>
  <c r="L39" i="42"/>
  <c r="M38" i="42"/>
  <c r="L38" i="42"/>
  <c r="M37" i="42"/>
  <c r="L37" i="42"/>
  <c r="M36" i="42"/>
  <c r="L36" i="42"/>
  <c r="X28" i="42"/>
  <c r="E58" i="34" s="1"/>
  <c r="W28" i="42"/>
  <c r="C58" i="34" s="1"/>
  <c r="V28" i="42"/>
  <c r="D58" i="34" s="1"/>
  <c r="U28" i="42"/>
  <c r="T28" i="42"/>
  <c r="S28" i="42"/>
  <c r="R28" i="42"/>
  <c r="Q28" i="42"/>
  <c r="P28" i="42"/>
  <c r="K28" i="42"/>
  <c r="J28" i="42"/>
  <c r="I28" i="42"/>
  <c r="H28" i="42"/>
  <c r="G28" i="42"/>
  <c r="F28" i="42"/>
  <c r="E28" i="42"/>
  <c r="D28" i="42"/>
  <c r="C28" i="42"/>
  <c r="B28" i="42"/>
  <c r="L28" i="42" s="1"/>
  <c r="B58" i="34" s="1"/>
  <c r="X27" i="42"/>
  <c r="E57" i="34" s="1"/>
  <c r="W27" i="42"/>
  <c r="C57" i="34" s="1"/>
  <c r="V27" i="42"/>
  <c r="D57" i="34" s="1"/>
  <c r="U27" i="42"/>
  <c r="T27" i="42"/>
  <c r="S27" i="42"/>
  <c r="R27" i="42"/>
  <c r="Q27" i="42"/>
  <c r="P27" i="42"/>
  <c r="K27" i="42"/>
  <c r="J27" i="42"/>
  <c r="I27" i="42"/>
  <c r="H27" i="42"/>
  <c r="G27" i="42"/>
  <c r="F27" i="42"/>
  <c r="E27" i="42"/>
  <c r="D27" i="42"/>
  <c r="C27" i="42"/>
  <c r="B27" i="42"/>
  <c r="X26" i="42"/>
  <c r="E56" i="34" s="1"/>
  <c r="W26" i="42"/>
  <c r="C56" i="34" s="1"/>
  <c r="V26" i="42"/>
  <c r="D56" i="34" s="1"/>
  <c r="U26" i="42"/>
  <c r="T26" i="42"/>
  <c r="S26" i="42"/>
  <c r="R26" i="42"/>
  <c r="Q26" i="42"/>
  <c r="P26" i="42"/>
  <c r="K26" i="42"/>
  <c r="J26" i="42"/>
  <c r="I26" i="42"/>
  <c r="H26" i="42"/>
  <c r="G26" i="42"/>
  <c r="F26" i="42"/>
  <c r="E26" i="42"/>
  <c r="D26" i="42"/>
  <c r="C26" i="42"/>
  <c r="M26" i="42" s="1"/>
  <c r="B26" i="42"/>
  <c r="X25" i="42"/>
  <c r="E55" i="34" s="1"/>
  <c r="W25" i="42"/>
  <c r="C55" i="34" s="1"/>
  <c r="V25" i="42"/>
  <c r="D55" i="34" s="1"/>
  <c r="U25" i="42"/>
  <c r="T25" i="42"/>
  <c r="S25" i="42"/>
  <c r="R25" i="42"/>
  <c r="Q25" i="42"/>
  <c r="P25" i="42"/>
  <c r="K25" i="42"/>
  <c r="J25" i="42"/>
  <c r="I25" i="42"/>
  <c r="H25" i="42"/>
  <c r="G25" i="42"/>
  <c r="F25" i="42"/>
  <c r="E25" i="42"/>
  <c r="D25" i="42"/>
  <c r="C25" i="42"/>
  <c r="M25" i="42" s="1"/>
  <c r="B25" i="42"/>
  <c r="L25" i="42" s="1"/>
  <c r="B55" i="34" s="1"/>
  <c r="X24" i="42"/>
  <c r="E54" i="34" s="1"/>
  <c r="W24" i="42"/>
  <c r="C54" i="34" s="1"/>
  <c r="V24" i="42"/>
  <c r="D54" i="34" s="1"/>
  <c r="U24" i="42"/>
  <c r="T24" i="42"/>
  <c r="S24" i="42"/>
  <c r="R24" i="42"/>
  <c r="Q24" i="42"/>
  <c r="P24" i="42"/>
  <c r="K24" i="42"/>
  <c r="J24" i="42"/>
  <c r="I24" i="42"/>
  <c r="H24" i="42"/>
  <c r="G24" i="42"/>
  <c r="F24" i="42"/>
  <c r="E24" i="42"/>
  <c r="D24" i="42"/>
  <c r="C24" i="42"/>
  <c r="B24" i="42"/>
  <c r="L24" i="42" s="1"/>
  <c r="B54" i="34" s="1"/>
  <c r="X23" i="42"/>
  <c r="E53" i="34" s="1"/>
  <c r="W23" i="42"/>
  <c r="C53" i="34" s="1"/>
  <c r="V23" i="42"/>
  <c r="D53" i="34" s="1"/>
  <c r="U23" i="42"/>
  <c r="T23" i="42"/>
  <c r="S23" i="42"/>
  <c r="R23" i="42"/>
  <c r="Q23" i="42"/>
  <c r="P23" i="42"/>
  <c r="K23" i="42"/>
  <c r="J23" i="42"/>
  <c r="I23" i="42"/>
  <c r="H23" i="42"/>
  <c r="G23" i="42"/>
  <c r="F23" i="42"/>
  <c r="E23" i="42"/>
  <c r="D23" i="42"/>
  <c r="C23" i="42"/>
  <c r="B23" i="42"/>
  <c r="X22" i="42"/>
  <c r="E52" i="34" s="1"/>
  <c r="W22" i="42"/>
  <c r="C52" i="34" s="1"/>
  <c r="V22" i="42"/>
  <c r="D52" i="34" s="1"/>
  <c r="U22" i="42"/>
  <c r="T22" i="42"/>
  <c r="S22" i="42"/>
  <c r="R22" i="42"/>
  <c r="Q22" i="42"/>
  <c r="P22" i="42"/>
  <c r="K22" i="42"/>
  <c r="J22" i="42"/>
  <c r="I22" i="42"/>
  <c r="H22" i="42"/>
  <c r="G22" i="42"/>
  <c r="F22" i="42"/>
  <c r="E22" i="42"/>
  <c r="D22" i="42"/>
  <c r="C22" i="42"/>
  <c r="M22" i="42" s="1"/>
  <c r="B22" i="42"/>
  <c r="X21" i="42"/>
  <c r="E51" i="34" s="1"/>
  <c r="W21" i="42"/>
  <c r="C51" i="34" s="1"/>
  <c r="V21" i="42"/>
  <c r="D51" i="34" s="1"/>
  <c r="U21" i="42"/>
  <c r="T21" i="42"/>
  <c r="S21" i="42"/>
  <c r="R21" i="42"/>
  <c r="Q21" i="42"/>
  <c r="P21" i="42"/>
  <c r="K21" i="42"/>
  <c r="J21" i="42"/>
  <c r="I21" i="42"/>
  <c r="H21" i="42"/>
  <c r="G21" i="42"/>
  <c r="F21" i="42"/>
  <c r="E21" i="42"/>
  <c r="D21" i="42"/>
  <c r="C21" i="42"/>
  <c r="M21" i="42" s="1"/>
  <c r="B21" i="42"/>
  <c r="L21" i="42" s="1"/>
  <c r="B51" i="34" s="1"/>
  <c r="X20" i="42"/>
  <c r="E50" i="34" s="1"/>
  <c r="W20" i="42"/>
  <c r="C50" i="34" s="1"/>
  <c r="V20" i="42"/>
  <c r="D50" i="34" s="1"/>
  <c r="U20" i="42"/>
  <c r="T20" i="42"/>
  <c r="S20" i="42"/>
  <c r="R20" i="42"/>
  <c r="Q20" i="42"/>
  <c r="P20" i="42"/>
  <c r="K20" i="42"/>
  <c r="J20" i="42"/>
  <c r="I20" i="42"/>
  <c r="H20" i="42"/>
  <c r="G20" i="42"/>
  <c r="F20" i="42"/>
  <c r="E20" i="42"/>
  <c r="D20" i="42"/>
  <c r="C20" i="42"/>
  <c r="B20" i="42"/>
  <c r="L20" i="42" s="1"/>
  <c r="B50" i="34" s="1"/>
  <c r="X19" i="42"/>
  <c r="E49" i="34" s="1"/>
  <c r="W19" i="42"/>
  <c r="C49" i="34" s="1"/>
  <c r="V19" i="42"/>
  <c r="D49" i="34" s="1"/>
  <c r="U19" i="42"/>
  <c r="T19" i="42"/>
  <c r="S19" i="42"/>
  <c r="R19" i="42"/>
  <c r="Q19" i="42"/>
  <c r="P19" i="42"/>
  <c r="K19" i="42"/>
  <c r="J19" i="42"/>
  <c r="I19" i="42"/>
  <c r="H19" i="42"/>
  <c r="G19" i="42"/>
  <c r="F19" i="42"/>
  <c r="E19" i="42"/>
  <c r="D19" i="42"/>
  <c r="C19" i="42"/>
  <c r="B19" i="42"/>
  <c r="X18" i="42"/>
  <c r="E48" i="34" s="1"/>
  <c r="W18" i="42"/>
  <c r="C48" i="34" s="1"/>
  <c r="V18" i="42"/>
  <c r="D48" i="34" s="1"/>
  <c r="U18" i="42"/>
  <c r="T18" i="42"/>
  <c r="S18" i="42"/>
  <c r="R18" i="42"/>
  <c r="Q18" i="42"/>
  <c r="P18" i="42"/>
  <c r="K18" i="42"/>
  <c r="J18" i="42"/>
  <c r="I18" i="42"/>
  <c r="H18" i="42"/>
  <c r="G18" i="42"/>
  <c r="F18" i="42"/>
  <c r="E18" i="42"/>
  <c r="D18" i="42"/>
  <c r="C18" i="42"/>
  <c r="M18" i="42" s="1"/>
  <c r="B18" i="42"/>
  <c r="X17" i="42"/>
  <c r="E47" i="34" s="1"/>
  <c r="W17" i="42"/>
  <c r="C47" i="34" s="1"/>
  <c r="V17" i="42"/>
  <c r="D47" i="34" s="1"/>
  <c r="U17" i="42"/>
  <c r="T17" i="42"/>
  <c r="S17" i="42"/>
  <c r="R17" i="42"/>
  <c r="Q17" i="42"/>
  <c r="P17" i="42"/>
  <c r="K17" i="42"/>
  <c r="J17" i="42"/>
  <c r="I17" i="42"/>
  <c r="H17" i="42"/>
  <c r="G17" i="42"/>
  <c r="F17" i="42"/>
  <c r="E17" i="42"/>
  <c r="D17" i="42"/>
  <c r="C17" i="42"/>
  <c r="M17" i="42" s="1"/>
  <c r="B17" i="42"/>
  <c r="L17" i="42" s="1"/>
  <c r="B47" i="34" s="1"/>
  <c r="X16" i="42"/>
  <c r="E46" i="34" s="1"/>
  <c r="W16" i="42"/>
  <c r="C46" i="34" s="1"/>
  <c r="V16" i="42"/>
  <c r="D46" i="34" s="1"/>
  <c r="U16" i="42"/>
  <c r="T16" i="42"/>
  <c r="S16" i="42"/>
  <c r="R16" i="42"/>
  <c r="Q16" i="42"/>
  <c r="P16" i="42"/>
  <c r="K16" i="42"/>
  <c r="J16" i="42"/>
  <c r="I16" i="42"/>
  <c r="H16" i="42"/>
  <c r="G16" i="42"/>
  <c r="F16" i="42"/>
  <c r="E16" i="42"/>
  <c r="D16" i="42"/>
  <c r="C16" i="42"/>
  <c r="B16" i="42"/>
  <c r="L16" i="42" s="1"/>
  <c r="B46" i="34" s="1"/>
  <c r="X15" i="42"/>
  <c r="E45" i="34" s="1"/>
  <c r="W15" i="42"/>
  <c r="C45" i="34" s="1"/>
  <c r="V15" i="42"/>
  <c r="D45" i="34" s="1"/>
  <c r="U15" i="42"/>
  <c r="T15" i="42"/>
  <c r="S15" i="42"/>
  <c r="R15" i="42"/>
  <c r="Q15" i="42"/>
  <c r="P15" i="42"/>
  <c r="K15" i="42"/>
  <c r="J15" i="42"/>
  <c r="I15" i="42"/>
  <c r="H15" i="42"/>
  <c r="G15" i="42"/>
  <c r="F15" i="42"/>
  <c r="E15" i="42"/>
  <c r="D15" i="42"/>
  <c r="C15" i="42"/>
  <c r="B15" i="42"/>
  <c r="X14" i="42"/>
  <c r="E44" i="34" s="1"/>
  <c r="W14" i="42"/>
  <c r="C44" i="34" s="1"/>
  <c r="V14" i="42"/>
  <c r="D44" i="34" s="1"/>
  <c r="U14" i="42"/>
  <c r="T14" i="42"/>
  <c r="S14" i="42"/>
  <c r="R14" i="42"/>
  <c r="Q14" i="42"/>
  <c r="P14" i="42"/>
  <c r="K14" i="42"/>
  <c r="J14" i="42"/>
  <c r="I14" i="42"/>
  <c r="H14" i="42"/>
  <c r="G14" i="42"/>
  <c r="F14" i="42"/>
  <c r="E14" i="42"/>
  <c r="D14" i="42"/>
  <c r="C14" i="42"/>
  <c r="M14" i="42" s="1"/>
  <c r="B14" i="42"/>
  <c r="X13" i="42"/>
  <c r="E43" i="34" s="1"/>
  <c r="W13" i="42"/>
  <c r="C43" i="34" s="1"/>
  <c r="V13" i="42"/>
  <c r="D43" i="34" s="1"/>
  <c r="U13" i="42"/>
  <c r="T13" i="42"/>
  <c r="S13" i="42"/>
  <c r="R13" i="42"/>
  <c r="Q13" i="42"/>
  <c r="P13" i="42"/>
  <c r="K13" i="42"/>
  <c r="J13" i="42"/>
  <c r="I13" i="42"/>
  <c r="H13" i="42"/>
  <c r="G13" i="42"/>
  <c r="F13" i="42"/>
  <c r="E13" i="42"/>
  <c r="D13" i="42"/>
  <c r="C13" i="42"/>
  <c r="M13" i="42" s="1"/>
  <c r="B13" i="42"/>
  <c r="L13" i="42" s="1"/>
  <c r="B43" i="34" s="1"/>
  <c r="X12" i="42"/>
  <c r="E42" i="34" s="1"/>
  <c r="W12" i="42"/>
  <c r="C42" i="34" s="1"/>
  <c r="V12" i="42"/>
  <c r="D42" i="34" s="1"/>
  <c r="U12" i="42"/>
  <c r="T12" i="42"/>
  <c r="S12" i="42"/>
  <c r="R12" i="42"/>
  <c r="Q12" i="42"/>
  <c r="P12" i="42"/>
  <c r="K12" i="42"/>
  <c r="J12" i="42"/>
  <c r="I12" i="42"/>
  <c r="H12" i="42"/>
  <c r="G12" i="42"/>
  <c r="F12" i="42"/>
  <c r="E12" i="42"/>
  <c r="D12" i="42"/>
  <c r="C12" i="42"/>
  <c r="B12" i="42"/>
  <c r="L12" i="42" s="1"/>
  <c r="B42" i="34" s="1"/>
  <c r="X11" i="42"/>
  <c r="E41" i="34" s="1"/>
  <c r="W11" i="42"/>
  <c r="C41" i="34" s="1"/>
  <c r="V11" i="42"/>
  <c r="D41" i="34" s="1"/>
  <c r="U11" i="42"/>
  <c r="T11" i="42"/>
  <c r="S11" i="42"/>
  <c r="R11" i="42"/>
  <c r="Q11" i="42"/>
  <c r="P11" i="42"/>
  <c r="K11" i="42"/>
  <c r="J11" i="42"/>
  <c r="I11" i="42"/>
  <c r="H11" i="42"/>
  <c r="G11" i="42"/>
  <c r="F11" i="42"/>
  <c r="E11" i="42"/>
  <c r="D11" i="42"/>
  <c r="C11" i="42"/>
  <c r="B11" i="42"/>
  <c r="X10" i="42"/>
  <c r="E40" i="34" s="1"/>
  <c r="W10" i="42"/>
  <c r="C40" i="34" s="1"/>
  <c r="V10" i="42"/>
  <c r="D40" i="34" s="1"/>
  <c r="U10" i="42"/>
  <c r="T10" i="42"/>
  <c r="S10" i="42"/>
  <c r="R10" i="42"/>
  <c r="Q10" i="42"/>
  <c r="P10" i="42"/>
  <c r="K10" i="42"/>
  <c r="J10" i="42"/>
  <c r="I10" i="42"/>
  <c r="H10" i="42"/>
  <c r="G10" i="42"/>
  <c r="F10" i="42"/>
  <c r="E10" i="42"/>
  <c r="D10" i="42"/>
  <c r="C10" i="42"/>
  <c r="M10" i="42" s="1"/>
  <c r="B10" i="42"/>
  <c r="X9" i="42"/>
  <c r="E39" i="34" s="1"/>
  <c r="W9" i="42"/>
  <c r="C39" i="34" s="1"/>
  <c r="V9" i="42"/>
  <c r="D39" i="34" s="1"/>
  <c r="U9" i="42"/>
  <c r="T9" i="42"/>
  <c r="S9" i="42"/>
  <c r="R9" i="42"/>
  <c r="Q9" i="42"/>
  <c r="P9" i="42"/>
  <c r="K9" i="42"/>
  <c r="J9" i="42"/>
  <c r="I9" i="42"/>
  <c r="H9" i="42"/>
  <c r="G9" i="42"/>
  <c r="F9" i="42"/>
  <c r="E9" i="42"/>
  <c r="D9" i="42"/>
  <c r="C9" i="42"/>
  <c r="M9" i="42" s="1"/>
  <c r="B9" i="42"/>
  <c r="L9" i="42" s="1"/>
  <c r="B39" i="34" s="1"/>
  <c r="X8" i="42"/>
  <c r="E38" i="34" s="1"/>
  <c r="W8" i="42"/>
  <c r="C38" i="34" s="1"/>
  <c r="V8" i="42"/>
  <c r="D38" i="34" s="1"/>
  <c r="U8" i="42"/>
  <c r="T8" i="42"/>
  <c r="S8" i="42"/>
  <c r="R8" i="42"/>
  <c r="Q8" i="42"/>
  <c r="P8" i="42"/>
  <c r="K8" i="42"/>
  <c r="J8" i="42"/>
  <c r="I8" i="42"/>
  <c r="H8" i="42"/>
  <c r="G8" i="42"/>
  <c r="F8" i="42"/>
  <c r="E8" i="42"/>
  <c r="D8" i="42"/>
  <c r="C8" i="42"/>
  <c r="B8" i="42"/>
  <c r="L8" i="42" s="1"/>
  <c r="B38" i="34" s="1"/>
  <c r="X7" i="42"/>
  <c r="W7" i="42"/>
  <c r="V7" i="42"/>
  <c r="U7" i="42"/>
  <c r="T7" i="42"/>
  <c r="S7" i="42"/>
  <c r="R7" i="42"/>
  <c r="Q7" i="42"/>
  <c r="P7" i="42"/>
  <c r="K7" i="42"/>
  <c r="J7" i="42"/>
  <c r="I7" i="42"/>
  <c r="H7" i="42"/>
  <c r="G7" i="42"/>
  <c r="F7" i="42"/>
  <c r="E7" i="42"/>
  <c r="D7" i="42"/>
  <c r="C7" i="42"/>
  <c r="B7" i="42"/>
  <c r="M186" i="39"/>
  <c r="L186" i="39"/>
  <c r="M185" i="39"/>
  <c r="L185" i="39"/>
  <c r="M184" i="39"/>
  <c r="L184" i="39"/>
  <c r="M183" i="39"/>
  <c r="L183" i="39"/>
  <c r="M182" i="39"/>
  <c r="L182" i="39"/>
  <c r="M181" i="39"/>
  <c r="L181" i="39"/>
  <c r="M179" i="39"/>
  <c r="L179" i="39"/>
  <c r="M178" i="39"/>
  <c r="L178" i="39"/>
  <c r="M177" i="39"/>
  <c r="L177" i="39"/>
  <c r="M176" i="39"/>
  <c r="L176" i="39"/>
  <c r="M175" i="39"/>
  <c r="L175" i="39"/>
  <c r="M174" i="39"/>
  <c r="L174" i="39"/>
  <c r="M173" i="39"/>
  <c r="M27" i="39" s="1"/>
  <c r="L173" i="39"/>
  <c r="L27" i="39" s="1"/>
  <c r="M171" i="39"/>
  <c r="L171" i="39"/>
  <c r="M170" i="39"/>
  <c r="L170" i="39"/>
  <c r="M169" i="39"/>
  <c r="L169" i="39"/>
  <c r="M168" i="39"/>
  <c r="L168" i="39"/>
  <c r="M167" i="39"/>
  <c r="L167" i="39"/>
  <c r="M166" i="39"/>
  <c r="L166" i="39"/>
  <c r="M165" i="39"/>
  <c r="L165" i="39"/>
  <c r="M163" i="39"/>
  <c r="L163" i="39"/>
  <c r="M162" i="39"/>
  <c r="L162" i="39"/>
  <c r="M161" i="39"/>
  <c r="L161" i="39"/>
  <c r="M160" i="39"/>
  <c r="L160" i="39"/>
  <c r="M158" i="39"/>
  <c r="L158" i="39"/>
  <c r="M157" i="39"/>
  <c r="L157" i="39"/>
  <c r="M156" i="39"/>
  <c r="L156" i="39"/>
  <c r="M155" i="39"/>
  <c r="L155" i="39"/>
  <c r="M154" i="39"/>
  <c r="M24" i="39" s="1"/>
  <c r="L154" i="39"/>
  <c r="L24" i="39" s="1"/>
  <c r="M146" i="39"/>
  <c r="L146" i="39"/>
  <c r="M145" i="39"/>
  <c r="L145" i="39"/>
  <c r="M144" i="39"/>
  <c r="L144" i="39"/>
  <c r="M143" i="39"/>
  <c r="L143" i="39"/>
  <c r="M142" i="39"/>
  <c r="L142" i="39"/>
  <c r="M140" i="39"/>
  <c r="L140" i="39"/>
  <c r="M139" i="39"/>
  <c r="L139" i="39"/>
  <c r="M138" i="39"/>
  <c r="M22" i="39" s="1"/>
  <c r="L138" i="39"/>
  <c r="L22" i="39" s="1"/>
  <c r="M136" i="39"/>
  <c r="L136" i="39"/>
  <c r="M135" i="39"/>
  <c r="L135" i="39"/>
  <c r="M134" i="39"/>
  <c r="L134" i="39"/>
  <c r="M132" i="39"/>
  <c r="L132" i="39"/>
  <c r="M131" i="39"/>
  <c r="L131" i="39"/>
  <c r="M130" i="39"/>
  <c r="L130" i="39"/>
  <c r="M129" i="39"/>
  <c r="L129" i="39"/>
  <c r="M128" i="39"/>
  <c r="L128" i="39"/>
  <c r="M127" i="39"/>
  <c r="L127" i="39"/>
  <c r="M126" i="39"/>
  <c r="M20" i="39" s="1"/>
  <c r="L126" i="39"/>
  <c r="L20" i="39" s="1"/>
  <c r="M124" i="39"/>
  <c r="L124" i="39"/>
  <c r="M123" i="39"/>
  <c r="L123" i="39"/>
  <c r="M122" i="39"/>
  <c r="L122" i="39"/>
  <c r="M121" i="39"/>
  <c r="L121" i="39"/>
  <c r="M120" i="39"/>
  <c r="L120" i="39"/>
  <c r="M118" i="39"/>
  <c r="L118" i="39"/>
  <c r="M117" i="39"/>
  <c r="L117" i="39"/>
  <c r="M115" i="39"/>
  <c r="L115" i="39"/>
  <c r="M114" i="39"/>
  <c r="L114" i="39"/>
  <c r="M113" i="39"/>
  <c r="L113" i="39"/>
  <c r="M112" i="39"/>
  <c r="L112" i="39"/>
  <c r="M111" i="39"/>
  <c r="L111" i="39"/>
  <c r="M110" i="39"/>
  <c r="L110" i="39"/>
  <c r="M99" i="39"/>
  <c r="L99" i="39"/>
  <c r="M98" i="39"/>
  <c r="L98" i="39"/>
  <c r="M97" i="39"/>
  <c r="L97" i="39"/>
  <c r="M96" i="39"/>
  <c r="L96" i="39"/>
  <c r="M95" i="39"/>
  <c r="L95" i="39"/>
  <c r="M94" i="39"/>
  <c r="L94" i="39"/>
  <c r="M93" i="39"/>
  <c r="M15" i="39" s="1"/>
  <c r="L93" i="39"/>
  <c r="L15" i="39" s="1"/>
  <c r="M91" i="39"/>
  <c r="L91" i="39"/>
  <c r="M90" i="39"/>
  <c r="L90" i="39"/>
  <c r="M89" i="39"/>
  <c r="L89" i="39"/>
  <c r="M88" i="39"/>
  <c r="L88" i="39"/>
  <c r="M87" i="39"/>
  <c r="L87" i="39"/>
  <c r="M85" i="39"/>
  <c r="L85" i="39"/>
  <c r="M84" i="39"/>
  <c r="L84" i="39"/>
  <c r="M83" i="39"/>
  <c r="L83" i="39"/>
  <c r="M82" i="39"/>
  <c r="L82" i="39"/>
  <c r="M81" i="39"/>
  <c r="L81" i="39"/>
  <c r="M80" i="39"/>
  <c r="L80" i="39"/>
  <c r="M79" i="39"/>
  <c r="L79" i="39"/>
  <c r="M78" i="39"/>
  <c r="L78" i="39"/>
  <c r="M77" i="39"/>
  <c r="M13" i="39" s="1"/>
  <c r="L77" i="39"/>
  <c r="L13" i="39" s="1"/>
  <c r="M75" i="39"/>
  <c r="L75" i="39"/>
  <c r="M74" i="39"/>
  <c r="L74" i="39"/>
  <c r="M73" i="39"/>
  <c r="L73" i="39"/>
  <c r="M66" i="39"/>
  <c r="L66" i="39"/>
  <c r="M65" i="39"/>
  <c r="L65" i="39"/>
  <c r="M64" i="39"/>
  <c r="L64" i="39"/>
  <c r="M63" i="39"/>
  <c r="L63" i="39"/>
  <c r="M61" i="39"/>
  <c r="L61" i="39"/>
  <c r="M60" i="39"/>
  <c r="L60" i="39"/>
  <c r="M58" i="39"/>
  <c r="L58" i="39"/>
  <c r="M57" i="39"/>
  <c r="L57" i="39"/>
  <c r="M56" i="39"/>
  <c r="M10" i="39" s="1"/>
  <c r="L56" i="39"/>
  <c r="L10" i="39" s="1"/>
  <c r="M54" i="39"/>
  <c r="L54" i="39"/>
  <c r="M53" i="39"/>
  <c r="L53" i="39"/>
  <c r="M52" i="39"/>
  <c r="L52" i="39"/>
  <c r="M51" i="39"/>
  <c r="L51" i="39"/>
  <c r="M50" i="39"/>
  <c r="L50" i="39"/>
  <c r="M49" i="39"/>
  <c r="L49" i="39"/>
  <c r="M48" i="39"/>
  <c r="L48" i="39"/>
  <c r="M47" i="39"/>
  <c r="M9" i="39" s="1"/>
  <c r="L47" i="39"/>
  <c r="L9" i="39" s="1"/>
  <c r="M45" i="39"/>
  <c r="L45" i="39"/>
  <c r="M44" i="39"/>
  <c r="L44" i="39"/>
  <c r="M43" i="39"/>
  <c r="L43" i="39"/>
  <c r="M42" i="39"/>
  <c r="M8" i="39" s="1"/>
  <c r="L42" i="39"/>
  <c r="L8" i="39" s="1"/>
  <c r="M40" i="39"/>
  <c r="L40" i="39"/>
  <c r="M39" i="39"/>
  <c r="L39" i="39"/>
  <c r="M38" i="39"/>
  <c r="L38" i="39"/>
  <c r="M37" i="39"/>
  <c r="L37" i="39"/>
  <c r="M36" i="39"/>
  <c r="L36" i="39"/>
  <c r="AB28" i="39"/>
  <c r="E29" i="34" s="1"/>
  <c r="AA28" i="39"/>
  <c r="C29" i="34" s="1"/>
  <c r="Z28" i="39"/>
  <c r="Y28" i="39"/>
  <c r="X28" i="39"/>
  <c r="W28" i="39"/>
  <c r="V28" i="39"/>
  <c r="D29" i="34" s="1"/>
  <c r="U28" i="39"/>
  <c r="T28" i="39"/>
  <c r="S28" i="39"/>
  <c r="R28" i="39"/>
  <c r="Q28" i="39"/>
  <c r="K28" i="39"/>
  <c r="J28" i="39"/>
  <c r="I28" i="39"/>
  <c r="H28" i="39"/>
  <c r="G28" i="39"/>
  <c r="F28" i="39"/>
  <c r="E28" i="39"/>
  <c r="D28" i="39"/>
  <c r="C28" i="39"/>
  <c r="B28" i="39"/>
  <c r="AB27" i="39"/>
  <c r="E28" i="34" s="1"/>
  <c r="AA27" i="39"/>
  <c r="C28" i="34" s="1"/>
  <c r="Z27" i="39"/>
  <c r="Y27" i="39"/>
  <c r="X27" i="39"/>
  <c r="W27" i="39"/>
  <c r="V27" i="39"/>
  <c r="D28" i="34" s="1"/>
  <c r="U27" i="39"/>
  <c r="T27" i="39"/>
  <c r="S27" i="39"/>
  <c r="R27" i="39"/>
  <c r="Q27" i="39"/>
  <c r="K27" i="39"/>
  <c r="J27" i="39"/>
  <c r="I27" i="39"/>
  <c r="H27" i="39"/>
  <c r="G27" i="39"/>
  <c r="F27" i="39"/>
  <c r="E27" i="39"/>
  <c r="D27" i="39"/>
  <c r="B28" i="34" s="1"/>
  <c r="C27" i="39"/>
  <c r="B27" i="39"/>
  <c r="AB26" i="39"/>
  <c r="E27" i="34" s="1"/>
  <c r="AA26" i="39"/>
  <c r="C27" i="34" s="1"/>
  <c r="Z26" i="39"/>
  <c r="Y26" i="39"/>
  <c r="X26" i="39"/>
  <c r="W26" i="39"/>
  <c r="V26" i="39"/>
  <c r="D27" i="34" s="1"/>
  <c r="U26" i="39"/>
  <c r="T26" i="39"/>
  <c r="S26" i="39"/>
  <c r="R26" i="39"/>
  <c r="Q26" i="39"/>
  <c r="K26" i="39"/>
  <c r="J26" i="39"/>
  <c r="I26" i="39"/>
  <c r="H26" i="39"/>
  <c r="G26" i="39"/>
  <c r="F26" i="39"/>
  <c r="E26" i="39"/>
  <c r="D26" i="39"/>
  <c r="C26" i="39"/>
  <c r="B26" i="39"/>
  <c r="AB25" i="39"/>
  <c r="E26" i="34" s="1"/>
  <c r="AA25" i="39"/>
  <c r="C26" i="34" s="1"/>
  <c r="Z25" i="39"/>
  <c r="Y25" i="39"/>
  <c r="X25" i="39"/>
  <c r="W25" i="39"/>
  <c r="V25" i="39"/>
  <c r="D26" i="34" s="1"/>
  <c r="U25" i="39"/>
  <c r="T25" i="39"/>
  <c r="S25" i="39"/>
  <c r="R25" i="39"/>
  <c r="K25" i="39"/>
  <c r="J25" i="39"/>
  <c r="I25" i="39"/>
  <c r="H25" i="39"/>
  <c r="G25" i="39"/>
  <c r="F25" i="39"/>
  <c r="E25" i="39"/>
  <c r="D25" i="39"/>
  <c r="C25" i="39"/>
  <c r="B25" i="39"/>
  <c r="AB24" i="39"/>
  <c r="E25" i="34" s="1"/>
  <c r="AA24" i="39"/>
  <c r="C25" i="34" s="1"/>
  <c r="Z24" i="39"/>
  <c r="Y24" i="39"/>
  <c r="X24" i="39"/>
  <c r="W24" i="39"/>
  <c r="V24" i="39"/>
  <c r="D25" i="34" s="1"/>
  <c r="U24" i="39"/>
  <c r="T24" i="39"/>
  <c r="S24" i="39"/>
  <c r="R24" i="39"/>
  <c r="Q24" i="39"/>
  <c r="K24" i="39"/>
  <c r="J24" i="39"/>
  <c r="I24" i="39"/>
  <c r="H24" i="39"/>
  <c r="G24" i="39"/>
  <c r="F24" i="39"/>
  <c r="E24" i="39"/>
  <c r="D24" i="39"/>
  <c r="C24" i="39"/>
  <c r="B24" i="39"/>
  <c r="AB23" i="39"/>
  <c r="E24" i="34" s="1"/>
  <c r="AA23" i="39"/>
  <c r="C24" i="34" s="1"/>
  <c r="Z23" i="39"/>
  <c r="Y23" i="39"/>
  <c r="X23" i="39"/>
  <c r="W23" i="39"/>
  <c r="V23" i="39"/>
  <c r="D24" i="34" s="1"/>
  <c r="U23" i="39"/>
  <c r="T23" i="39"/>
  <c r="S23" i="39"/>
  <c r="R23" i="39"/>
  <c r="Q23" i="39"/>
  <c r="K23" i="39"/>
  <c r="J23" i="39"/>
  <c r="I23" i="39"/>
  <c r="H23" i="39"/>
  <c r="G23" i="39"/>
  <c r="F23" i="39"/>
  <c r="E23" i="39"/>
  <c r="D23" i="39"/>
  <c r="C23" i="39"/>
  <c r="B23" i="39"/>
  <c r="AB22" i="39"/>
  <c r="E23" i="34" s="1"/>
  <c r="AA22" i="39"/>
  <c r="C23" i="34" s="1"/>
  <c r="Z22" i="39"/>
  <c r="Y22" i="39"/>
  <c r="X22" i="39"/>
  <c r="W22" i="39"/>
  <c r="V22" i="39"/>
  <c r="D23" i="34" s="1"/>
  <c r="U22" i="39"/>
  <c r="T22" i="39"/>
  <c r="S22" i="39"/>
  <c r="R22" i="39"/>
  <c r="Q22" i="39"/>
  <c r="K22" i="39"/>
  <c r="J22" i="39"/>
  <c r="I22" i="39"/>
  <c r="H22" i="39"/>
  <c r="G22" i="39"/>
  <c r="F22" i="39"/>
  <c r="E22" i="39"/>
  <c r="D22" i="39"/>
  <c r="C22" i="39"/>
  <c r="B22" i="39"/>
  <c r="AB21" i="39"/>
  <c r="E22" i="34" s="1"/>
  <c r="AA21" i="39"/>
  <c r="C22" i="34" s="1"/>
  <c r="Z21" i="39"/>
  <c r="Y21" i="39"/>
  <c r="X21" i="39"/>
  <c r="W21" i="39"/>
  <c r="V21" i="39"/>
  <c r="D22" i="34" s="1"/>
  <c r="U21" i="39"/>
  <c r="T21" i="39"/>
  <c r="S21" i="39"/>
  <c r="R21" i="39"/>
  <c r="Q21" i="39"/>
  <c r="K21" i="39"/>
  <c r="J21" i="39"/>
  <c r="I21" i="39"/>
  <c r="H21" i="39"/>
  <c r="G21" i="39"/>
  <c r="F21" i="39"/>
  <c r="E21" i="39"/>
  <c r="D21" i="39"/>
  <c r="C21" i="39"/>
  <c r="B21" i="39"/>
  <c r="AB20" i="39"/>
  <c r="E21" i="34" s="1"/>
  <c r="AA20" i="39"/>
  <c r="C21" i="34" s="1"/>
  <c r="Z20" i="39"/>
  <c r="Y20" i="39"/>
  <c r="X20" i="39"/>
  <c r="W20" i="39"/>
  <c r="V20" i="39"/>
  <c r="D21" i="34" s="1"/>
  <c r="U20" i="39"/>
  <c r="T20" i="39"/>
  <c r="S20" i="39"/>
  <c r="R20" i="39"/>
  <c r="Q20" i="39"/>
  <c r="K20" i="39"/>
  <c r="J20" i="39"/>
  <c r="I20" i="39"/>
  <c r="H20" i="39"/>
  <c r="G20" i="39"/>
  <c r="F20" i="39"/>
  <c r="E20" i="39"/>
  <c r="D20" i="39"/>
  <c r="C20" i="39"/>
  <c r="B20" i="39"/>
  <c r="AB19" i="39"/>
  <c r="E20" i="34" s="1"/>
  <c r="AA19" i="39"/>
  <c r="C20" i="34" s="1"/>
  <c r="Z19" i="39"/>
  <c r="Y19" i="39"/>
  <c r="X19" i="39"/>
  <c r="W19" i="39"/>
  <c r="V19" i="39"/>
  <c r="D20" i="34" s="1"/>
  <c r="U19" i="39"/>
  <c r="T19" i="39"/>
  <c r="S19" i="39"/>
  <c r="R19" i="39"/>
  <c r="Q19" i="39"/>
  <c r="P19" i="39"/>
  <c r="P29" i="39" s="1"/>
  <c r="K19" i="39"/>
  <c r="J19" i="39"/>
  <c r="I19" i="39"/>
  <c r="H19" i="39"/>
  <c r="G19" i="39"/>
  <c r="F19" i="39"/>
  <c r="E19" i="39"/>
  <c r="D19" i="39"/>
  <c r="C19" i="39"/>
  <c r="B19" i="39"/>
  <c r="AB18" i="39"/>
  <c r="E19" i="34" s="1"/>
  <c r="AA18" i="39"/>
  <c r="C19" i="34" s="1"/>
  <c r="Z18" i="39"/>
  <c r="Y18" i="39"/>
  <c r="X18" i="39"/>
  <c r="W18" i="39"/>
  <c r="V18" i="39"/>
  <c r="D19" i="34" s="1"/>
  <c r="U18" i="39"/>
  <c r="T18" i="39"/>
  <c r="S18" i="39"/>
  <c r="R18" i="39"/>
  <c r="Q18" i="39"/>
  <c r="K18" i="39"/>
  <c r="J18" i="39"/>
  <c r="I18" i="39"/>
  <c r="H18" i="39"/>
  <c r="G18" i="39"/>
  <c r="F18" i="39"/>
  <c r="E18" i="39"/>
  <c r="D18" i="39"/>
  <c r="AB17" i="39"/>
  <c r="E18" i="34" s="1"/>
  <c r="AA17" i="39"/>
  <c r="C18" i="34" s="1"/>
  <c r="Z17" i="39"/>
  <c r="Y17" i="39"/>
  <c r="X17" i="39"/>
  <c r="W17" i="39"/>
  <c r="V17" i="39"/>
  <c r="D18" i="34" s="1"/>
  <c r="U17" i="39"/>
  <c r="T17" i="39"/>
  <c r="S17" i="39"/>
  <c r="R17" i="39"/>
  <c r="Q17" i="39"/>
  <c r="K17" i="39"/>
  <c r="J17" i="39"/>
  <c r="I17" i="39"/>
  <c r="H17" i="39"/>
  <c r="G17" i="39"/>
  <c r="F17" i="39"/>
  <c r="E17" i="39"/>
  <c r="D17" i="39"/>
  <c r="AB16" i="39"/>
  <c r="E17" i="34" s="1"/>
  <c r="AA16" i="39"/>
  <c r="C17" i="34" s="1"/>
  <c r="Z16" i="39"/>
  <c r="Y16" i="39"/>
  <c r="X16" i="39"/>
  <c r="W16" i="39"/>
  <c r="V16" i="39"/>
  <c r="D17" i="34" s="1"/>
  <c r="U16" i="39"/>
  <c r="T16" i="39"/>
  <c r="S16" i="39"/>
  <c r="R16" i="39"/>
  <c r="Q16" i="39"/>
  <c r="K16" i="39"/>
  <c r="J16" i="39"/>
  <c r="I16" i="39"/>
  <c r="H16" i="39"/>
  <c r="G16" i="39"/>
  <c r="F16" i="39"/>
  <c r="E16" i="39"/>
  <c r="D16" i="39"/>
  <c r="B17" i="34" s="1"/>
  <c r="AB15" i="39"/>
  <c r="E16" i="34" s="1"/>
  <c r="AA15" i="39"/>
  <c r="C16" i="34" s="1"/>
  <c r="Z15" i="39"/>
  <c r="Y15" i="39"/>
  <c r="X15" i="39"/>
  <c r="W15" i="39"/>
  <c r="V15" i="39"/>
  <c r="D16" i="34" s="1"/>
  <c r="U15" i="39"/>
  <c r="T15" i="39"/>
  <c r="S15" i="39"/>
  <c r="R15" i="39"/>
  <c r="Q15" i="39"/>
  <c r="K15" i="39"/>
  <c r="J15" i="39"/>
  <c r="I15" i="39"/>
  <c r="H15" i="39"/>
  <c r="G15" i="39"/>
  <c r="F15" i="39"/>
  <c r="E15" i="39"/>
  <c r="D15" i="39"/>
  <c r="AB14" i="39"/>
  <c r="E15" i="34" s="1"/>
  <c r="AA14" i="39"/>
  <c r="C15" i="34" s="1"/>
  <c r="Z14" i="39"/>
  <c r="Y14" i="39"/>
  <c r="X14" i="39"/>
  <c r="W14" i="39"/>
  <c r="V14" i="39"/>
  <c r="D15" i="34" s="1"/>
  <c r="U14" i="39"/>
  <c r="T14" i="39"/>
  <c r="S14" i="39"/>
  <c r="R14" i="39"/>
  <c r="Q14" i="39"/>
  <c r="K14" i="39"/>
  <c r="J14" i="39"/>
  <c r="I14" i="39"/>
  <c r="H14" i="39"/>
  <c r="G14" i="39"/>
  <c r="F14" i="39"/>
  <c r="E14" i="39"/>
  <c r="D14" i="39"/>
  <c r="AB13" i="39"/>
  <c r="E14" i="34" s="1"/>
  <c r="AA13" i="39"/>
  <c r="C14" i="34" s="1"/>
  <c r="Z13" i="39"/>
  <c r="Y13" i="39"/>
  <c r="X13" i="39"/>
  <c r="W13" i="39"/>
  <c r="V13" i="39"/>
  <c r="D14" i="34" s="1"/>
  <c r="U13" i="39"/>
  <c r="T13" i="39"/>
  <c r="S13" i="39"/>
  <c r="R13" i="39"/>
  <c r="Q13" i="39"/>
  <c r="K13" i="39"/>
  <c r="J13" i="39"/>
  <c r="I13" i="39"/>
  <c r="H13" i="39"/>
  <c r="G13" i="39"/>
  <c r="F13" i="39"/>
  <c r="E13" i="39"/>
  <c r="D13" i="39"/>
  <c r="AB12" i="39"/>
  <c r="E13" i="34" s="1"/>
  <c r="AA12" i="39"/>
  <c r="C13" i="34" s="1"/>
  <c r="Z12" i="39"/>
  <c r="Y12" i="39"/>
  <c r="X12" i="39"/>
  <c r="W12" i="39"/>
  <c r="V12" i="39"/>
  <c r="D13" i="34" s="1"/>
  <c r="U12" i="39"/>
  <c r="T12" i="39"/>
  <c r="S12" i="39"/>
  <c r="R12" i="39"/>
  <c r="Q12" i="39"/>
  <c r="K12" i="39"/>
  <c r="J12" i="39"/>
  <c r="I12" i="39"/>
  <c r="H12" i="39"/>
  <c r="G12" i="39"/>
  <c r="F12" i="39"/>
  <c r="E12" i="39"/>
  <c r="D12" i="39"/>
  <c r="AB11" i="39"/>
  <c r="E12" i="34" s="1"/>
  <c r="AA11" i="39"/>
  <c r="C12" i="34" s="1"/>
  <c r="Z11" i="39"/>
  <c r="Y11" i="39"/>
  <c r="X11" i="39"/>
  <c r="W11" i="39"/>
  <c r="V11" i="39"/>
  <c r="D12" i="34" s="1"/>
  <c r="U11" i="39"/>
  <c r="T11" i="39"/>
  <c r="S11" i="39"/>
  <c r="R11" i="39"/>
  <c r="Q11" i="39"/>
  <c r="K11" i="39"/>
  <c r="J11" i="39"/>
  <c r="I11" i="39"/>
  <c r="H11" i="39"/>
  <c r="G11" i="39"/>
  <c r="F11" i="39"/>
  <c r="E11" i="39"/>
  <c r="D11" i="39"/>
  <c r="AB10" i="39"/>
  <c r="E11" i="34" s="1"/>
  <c r="AA10" i="39"/>
  <c r="C11" i="34" s="1"/>
  <c r="Z10" i="39"/>
  <c r="Y10" i="39"/>
  <c r="X10" i="39"/>
  <c r="W10" i="39"/>
  <c r="V10" i="39"/>
  <c r="D11" i="34" s="1"/>
  <c r="U10" i="39"/>
  <c r="T10" i="39"/>
  <c r="S10" i="39"/>
  <c r="R10" i="39"/>
  <c r="Q10" i="39"/>
  <c r="K10" i="39"/>
  <c r="J10" i="39"/>
  <c r="I10" i="39"/>
  <c r="H10" i="39"/>
  <c r="G10" i="39"/>
  <c r="F10" i="39"/>
  <c r="E10" i="39"/>
  <c r="D10" i="39"/>
  <c r="AB9" i="39"/>
  <c r="E10" i="34" s="1"/>
  <c r="AA9" i="39"/>
  <c r="C10" i="34" s="1"/>
  <c r="Z9" i="39"/>
  <c r="Y9" i="39"/>
  <c r="X9" i="39"/>
  <c r="W9" i="39"/>
  <c r="V9" i="39"/>
  <c r="D10" i="34" s="1"/>
  <c r="U9" i="39"/>
  <c r="T9" i="39"/>
  <c r="S9" i="39"/>
  <c r="R9" i="39"/>
  <c r="Q9" i="39"/>
  <c r="K9" i="39"/>
  <c r="J9" i="39"/>
  <c r="I9" i="39"/>
  <c r="H9" i="39"/>
  <c r="G9" i="39"/>
  <c r="F9" i="39"/>
  <c r="E9" i="39"/>
  <c r="D9" i="39"/>
  <c r="AB8" i="39"/>
  <c r="E9" i="34" s="1"/>
  <c r="AA8" i="39"/>
  <c r="C9" i="34" s="1"/>
  <c r="Z8" i="39"/>
  <c r="Y8" i="39"/>
  <c r="X8" i="39"/>
  <c r="W8" i="39"/>
  <c r="V8" i="39"/>
  <c r="D9" i="34" s="1"/>
  <c r="U8" i="39"/>
  <c r="T8" i="39"/>
  <c r="S8" i="39"/>
  <c r="R8" i="39"/>
  <c r="Q8" i="39"/>
  <c r="K8" i="39"/>
  <c r="J8" i="39"/>
  <c r="I8" i="39"/>
  <c r="H8" i="39"/>
  <c r="G8" i="39"/>
  <c r="F8" i="39"/>
  <c r="E8" i="39"/>
  <c r="D8" i="39"/>
  <c r="AB7" i="39"/>
  <c r="AA7" i="39"/>
  <c r="Z7" i="39"/>
  <c r="Y7" i="39"/>
  <c r="X7" i="39"/>
  <c r="W7" i="39"/>
  <c r="V7" i="39"/>
  <c r="U7" i="39"/>
  <c r="T7" i="39"/>
  <c r="S7" i="39"/>
  <c r="R7" i="39"/>
  <c r="Q7" i="39"/>
  <c r="K7" i="39"/>
  <c r="J7" i="39"/>
  <c r="I7" i="39"/>
  <c r="H7" i="39"/>
  <c r="G7" i="39"/>
  <c r="F7" i="39"/>
  <c r="E7" i="39"/>
  <c r="D7" i="39"/>
  <c r="B9" i="34" l="1"/>
  <c r="B11" i="34"/>
  <c r="B13" i="34"/>
  <c r="B14" i="34"/>
  <c r="B16" i="34"/>
  <c r="B18" i="34"/>
  <c r="L7" i="39"/>
  <c r="L11" i="39"/>
  <c r="L29" i="39" s="1"/>
  <c r="L12" i="39"/>
  <c r="L14" i="39"/>
  <c r="B15" i="34" s="1"/>
  <c r="L17" i="39"/>
  <c r="L18" i="39"/>
  <c r="B19" i="34" s="1"/>
  <c r="L19" i="39"/>
  <c r="L21" i="39"/>
  <c r="B22" i="34" s="1"/>
  <c r="L23" i="39"/>
  <c r="L25" i="39"/>
  <c r="B26" i="34" s="1"/>
  <c r="L26" i="39"/>
  <c r="L28" i="39"/>
  <c r="B29" i="34" s="1"/>
  <c r="M8" i="42"/>
  <c r="M12" i="42"/>
  <c r="L15" i="42"/>
  <c r="B45" i="34" s="1"/>
  <c r="M16" i="42"/>
  <c r="L19" i="42"/>
  <c r="B49" i="34" s="1"/>
  <c r="M20" i="42"/>
  <c r="L23" i="42"/>
  <c r="B53" i="34" s="1"/>
  <c r="M24" i="42"/>
  <c r="L27" i="42"/>
  <c r="B57" i="34" s="1"/>
  <c r="M28" i="42"/>
  <c r="B20" i="34"/>
  <c r="V29" i="39"/>
  <c r="M7" i="39"/>
  <c r="M11" i="39"/>
  <c r="M12" i="39"/>
  <c r="M14" i="39"/>
  <c r="M17" i="39"/>
  <c r="M18" i="39"/>
  <c r="M19" i="39"/>
  <c r="M21" i="39"/>
  <c r="M23" i="39"/>
  <c r="M25" i="39"/>
  <c r="M26" i="39"/>
  <c r="M28" i="39"/>
  <c r="L10" i="42"/>
  <c r="B40" i="34" s="1"/>
  <c r="M11" i="42"/>
  <c r="L14" i="42"/>
  <c r="B44" i="34" s="1"/>
  <c r="M15" i="42"/>
  <c r="L18" i="42"/>
  <c r="B48" i="34" s="1"/>
  <c r="M19" i="42"/>
  <c r="L22" i="42"/>
  <c r="B52" i="34" s="1"/>
  <c r="M23" i="42"/>
  <c r="L26" i="42"/>
  <c r="B56" i="34" s="1"/>
  <c r="M27" i="42"/>
  <c r="B21" i="34"/>
  <c r="B23" i="34"/>
  <c r="B24" i="34"/>
  <c r="B25" i="34"/>
  <c r="B10" i="34"/>
  <c r="L11" i="42"/>
  <c r="B41" i="34" s="1"/>
  <c r="B27" i="34"/>
  <c r="E29" i="39"/>
  <c r="G29" i="39"/>
  <c r="I29" i="39"/>
  <c r="K29" i="39"/>
  <c r="R29" i="39"/>
  <c r="T29" i="39"/>
  <c r="X29" i="39"/>
  <c r="Z29" i="39"/>
  <c r="C29" i="39"/>
  <c r="C29" i="42"/>
  <c r="E29" i="42"/>
  <c r="G29" i="42"/>
  <c r="I29" i="42"/>
  <c r="K29" i="42"/>
  <c r="Q29" i="42"/>
  <c r="S29" i="42"/>
  <c r="W29" i="42"/>
  <c r="C37" i="34"/>
  <c r="V29" i="42"/>
  <c r="D37" i="34"/>
  <c r="X29" i="42"/>
  <c r="E37" i="34"/>
  <c r="F29" i="39"/>
  <c r="H29" i="39"/>
  <c r="J29" i="39"/>
  <c r="Q29" i="39"/>
  <c r="S29" i="39"/>
  <c r="U29" i="39"/>
  <c r="W29" i="39"/>
  <c r="Y29" i="39"/>
  <c r="B29" i="39"/>
  <c r="B29" i="42"/>
  <c r="D29" i="42"/>
  <c r="F29" i="42"/>
  <c r="H29" i="42"/>
  <c r="J29" i="42"/>
  <c r="P29" i="42"/>
  <c r="R29" i="42"/>
  <c r="T29" i="42"/>
  <c r="B8" i="34"/>
  <c r="D8" i="34"/>
  <c r="AB29" i="39"/>
  <c r="E8" i="34"/>
  <c r="AA29" i="39"/>
  <c r="C8" i="34"/>
  <c r="U29" i="42"/>
  <c r="M7" i="42"/>
  <c r="L7" i="42"/>
  <c r="D29" i="39"/>
  <c r="AM48" i="20"/>
  <c r="AM9" i="20" s="1"/>
  <c r="AM42" i="20"/>
  <c r="AM8" i="20" s="1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Y14" i="23"/>
  <c r="Z14" i="23"/>
  <c r="AA14" i="23"/>
  <c r="AB14" i="23"/>
  <c r="AC14" i="23"/>
  <c r="AD14" i="23"/>
  <c r="AE14" i="23"/>
  <c r="AF14" i="23"/>
  <c r="AG14" i="23"/>
  <c r="AH14" i="23"/>
  <c r="AI14" i="23"/>
  <c r="AJ14" i="23"/>
  <c r="AK14" i="23"/>
  <c r="AL14" i="23"/>
  <c r="AM14" i="23"/>
  <c r="AN14" i="23"/>
  <c r="AO14" i="23"/>
  <c r="Y15" i="23"/>
  <c r="Z15" i="23"/>
  <c r="AA15" i="23"/>
  <c r="AB15" i="23"/>
  <c r="AC15" i="23"/>
  <c r="AD15" i="23"/>
  <c r="AE15" i="23"/>
  <c r="AF15" i="23"/>
  <c r="AG15" i="23"/>
  <c r="AH15" i="23"/>
  <c r="AI15" i="23"/>
  <c r="AJ15" i="23"/>
  <c r="AK15" i="23"/>
  <c r="AL15" i="23"/>
  <c r="AM15" i="23"/>
  <c r="AN15" i="23"/>
  <c r="AO15" i="23"/>
  <c r="Y16" i="23"/>
  <c r="Z16" i="23"/>
  <c r="AA16" i="23"/>
  <c r="AB16" i="23"/>
  <c r="AC16" i="23"/>
  <c r="AD16" i="23"/>
  <c r="AE16" i="23"/>
  <c r="AF16" i="23"/>
  <c r="AG16" i="23"/>
  <c r="AH16" i="23"/>
  <c r="AI16" i="23"/>
  <c r="AJ16" i="23"/>
  <c r="AK16" i="23"/>
  <c r="AL16" i="23"/>
  <c r="AM16" i="23"/>
  <c r="AN16" i="23"/>
  <c r="AO16" i="23"/>
  <c r="Y17" i="23"/>
  <c r="Z17" i="23"/>
  <c r="AA17" i="23"/>
  <c r="AB17" i="23"/>
  <c r="AC17" i="23"/>
  <c r="AD17" i="23"/>
  <c r="AE17" i="23"/>
  <c r="AF17" i="23"/>
  <c r="AG17" i="23"/>
  <c r="AH17" i="23"/>
  <c r="AI17" i="23"/>
  <c r="AJ17" i="23"/>
  <c r="AK17" i="23"/>
  <c r="AL17" i="23"/>
  <c r="AM17" i="23"/>
  <c r="AN17" i="23"/>
  <c r="AO17" i="23"/>
  <c r="Y18" i="23"/>
  <c r="Z18" i="23"/>
  <c r="AA18" i="23"/>
  <c r="AB18" i="23"/>
  <c r="AC18" i="23"/>
  <c r="AD18" i="23"/>
  <c r="AE18" i="23"/>
  <c r="AF18" i="23"/>
  <c r="AG18" i="23"/>
  <c r="AH18" i="23"/>
  <c r="AI18" i="23"/>
  <c r="AJ18" i="23"/>
  <c r="AK18" i="23"/>
  <c r="AL18" i="23"/>
  <c r="AM18" i="23"/>
  <c r="AN18" i="23"/>
  <c r="AO18" i="23"/>
  <c r="Y19" i="23"/>
  <c r="Z19" i="23"/>
  <c r="AA19" i="23"/>
  <c r="AB19" i="23"/>
  <c r="AC19" i="23"/>
  <c r="AD19" i="23"/>
  <c r="AE19" i="23"/>
  <c r="AF19" i="23"/>
  <c r="AG19" i="23"/>
  <c r="AH19" i="23"/>
  <c r="AI19" i="23"/>
  <c r="AJ19" i="23"/>
  <c r="AK19" i="23"/>
  <c r="AL19" i="23"/>
  <c r="AM19" i="23"/>
  <c r="AN19" i="23"/>
  <c r="AO19" i="23"/>
  <c r="Y20" i="23"/>
  <c r="Z20" i="23"/>
  <c r="AA20" i="23"/>
  <c r="AB20" i="23"/>
  <c r="AC20" i="23"/>
  <c r="AD20" i="23"/>
  <c r="AE20" i="23"/>
  <c r="AF20" i="23"/>
  <c r="AG20" i="23"/>
  <c r="AH20" i="23"/>
  <c r="AI20" i="23"/>
  <c r="AJ20" i="23"/>
  <c r="AK20" i="23"/>
  <c r="AL20" i="23"/>
  <c r="AM20" i="23"/>
  <c r="AN20" i="23"/>
  <c r="AO20" i="23"/>
  <c r="Y21" i="23"/>
  <c r="Z21" i="23"/>
  <c r="AA21" i="23"/>
  <c r="AB21" i="23"/>
  <c r="AC21" i="23"/>
  <c r="AD21" i="23"/>
  <c r="AE21" i="23"/>
  <c r="AF21" i="23"/>
  <c r="AG21" i="23"/>
  <c r="AH21" i="23"/>
  <c r="AI21" i="23"/>
  <c r="AJ21" i="23"/>
  <c r="AK21" i="23"/>
  <c r="AL21" i="23"/>
  <c r="AM21" i="23"/>
  <c r="AN21" i="23"/>
  <c r="AO21" i="23"/>
  <c r="Y22" i="23"/>
  <c r="Z22" i="23"/>
  <c r="AA22" i="23"/>
  <c r="AB22" i="23"/>
  <c r="AC22" i="23"/>
  <c r="AD22" i="23"/>
  <c r="AE22" i="23"/>
  <c r="AF22" i="23"/>
  <c r="AG22" i="23"/>
  <c r="AH22" i="23"/>
  <c r="AI22" i="23"/>
  <c r="AJ22" i="23"/>
  <c r="AK22" i="23"/>
  <c r="AL22" i="23"/>
  <c r="AM22" i="23"/>
  <c r="AN22" i="23"/>
  <c r="AO22" i="23"/>
  <c r="Y23" i="23"/>
  <c r="Z23" i="23"/>
  <c r="AA23" i="23"/>
  <c r="AB23" i="23"/>
  <c r="AC23" i="23"/>
  <c r="AD23" i="23"/>
  <c r="AE23" i="23"/>
  <c r="AF23" i="23"/>
  <c r="AG23" i="23"/>
  <c r="AH23" i="23"/>
  <c r="AI23" i="23"/>
  <c r="AJ23" i="23"/>
  <c r="AK23" i="23"/>
  <c r="AL23" i="23"/>
  <c r="AM23" i="23"/>
  <c r="AN23" i="23"/>
  <c r="AO23" i="23"/>
  <c r="Y24" i="23"/>
  <c r="Z24" i="23"/>
  <c r="AA24" i="23"/>
  <c r="AB24" i="23"/>
  <c r="AC24" i="23"/>
  <c r="AD24" i="23"/>
  <c r="AE24" i="23"/>
  <c r="AF24" i="23"/>
  <c r="AG24" i="23"/>
  <c r="AH24" i="23"/>
  <c r="AI24" i="23"/>
  <c r="AJ24" i="23"/>
  <c r="AK24" i="23"/>
  <c r="AL24" i="23"/>
  <c r="AM24" i="23"/>
  <c r="AN24" i="23"/>
  <c r="AO24" i="23"/>
  <c r="Y25" i="23"/>
  <c r="Z25" i="23"/>
  <c r="AA25" i="23"/>
  <c r="AB25" i="23"/>
  <c r="AC25" i="23"/>
  <c r="AD25" i="23"/>
  <c r="AE25" i="23"/>
  <c r="AF25" i="23"/>
  <c r="AG25" i="23"/>
  <c r="AH25" i="23"/>
  <c r="AI25" i="23"/>
  <c r="AJ25" i="23"/>
  <c r="AK25" i="23"/>
  <c r="AL25" i="23"/>
  <c r="AM25" i="23"/>
  <c r="AN25" i="23"/>
  <c r="AO25" i="23"/>
  <c r="Y26" i="23"/>
  <c r="Z26" i="23"/>
  <c r="AA26" i="23"/>
  <c r="AB26" i="23"/>
  <c r="AC26" i="23"/>
  <c r="AD26" i="23"/>
  <c r="AE26" i="23"/>
  <c r="AF26" i="23"/>
  <c r="AG26" i="23"/>
  <c r="AH26" i="23"/>
  <c r="AI26" i="23"/>
  <c r="AJ26" i="23"/>
  <c r="AK26" i="23"/>
  <c r="AL26" i="23"/>
  <c r="AM26" i="23"/>
  <c r="AN26" i="23"/>
  <c r="AO26" i="23"/>
  <c r="Y27" i="23"/>
  <c r="Z27" i="23"/>
  <c r="AA27" i="23"/>
  <c r="AB27" i="23"/>
  <c r="AC27" i="23"/>
  <c r="AD27" i="23"/>
  <c r="AE27" i="23"/>
  <c r="AF27" i="23"/>
  <c r="AG27" i="23"/>
  <c r="AH27" i="23"/>
  <c r="AI27" i="23"/>
  <c r="AJ27" i="23"/>
  <c r="AK27" i="23"/>
  <c r="AL27" i="23"/>
  <c r="AM27" i="23"/>
  <c r="AN27" i="23"/>
  <c r="AO27" i="23"/>
  <c r="Y28" i="23"/>
  <c r="Z28" i="23"/>
  <c r="AA28" i="23"/>
  <c r="AB28" i="23"/>
  <c r="AC28" i="23"/>
  <c r="AD28" i="23"/>
  <c r="AE28" i="23"/>
  <c r="AF28" i="23"/>
  <c r="AG28" i="23"/>
  <c r="AH28" i="23"/>
  <c r="AI28" i="23"/>
  <c r="AJ28" i="23"/>
  <c r="AK28" i="23"/>
  <c r="AL28" i="23"/>
  <c r="AM28" i="23"/>
  <c r="AN28" i="23"/>
  <c r="AO28" i="23"/>
  <c r="X28" i="23"/>
  <c r="X27" i="23"/>
  <c r="X26" i="23"/>
  <c r="X25" i="23"/>
  <c r="X24" i="23"/>
  <c r="X23" i="23"/>
  <c r="X22" i="23"/>
  <c r="X21" i="23"/>
  <c r="X20" i="23"/>
  <c r="X19" i="23"/>
  <c r="X18" i="23"/>
  <c r="X17" i="23"/>
  <c r="X16" i="23"/>
  <c r="X15" i="23"/>
  <c r="X14" i="23"/>
  <c r="X13" i="23"/>
  <c r="X12" i="23"/>
  <c r="X11" i="23"/>
  <c r="X10" i="23"/>
  <c r="X9" i="23"/>
  <c r="X8" i="23"/>
  <c r="X7" i="23"/>
  <c r="C7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C8" i="25"/>
  <c r="D8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C9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C10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C13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C14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C15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U15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C18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C20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C21" i="25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C22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C23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C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C25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C26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C27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C28" i="25"/>
  <c r="D28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U7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AQ185" i="23"/>
  <c r="AP185" i="23"/>
  <c r="AQ184" i="23"/>
  <c r="AP184" i="23"/>
  <c r="AQ183" i="23"/>
  <c r="AP183" i="23"/>
  <c r="AQ182" i="23"/>
  <c r="AP182" i="23"/>
  <c r="AQ181" i="23"/>
  <c r="AP181" i="23"/>
  <c r="AQ180" i="23"/>
  <c r="AQ28" i="23" s="1"/>
  <c r="AP180" i="23"/>
  <c r="AQ178" i="23"/>
  <c r="AP178" i="23"/>
  <c r="AQ177" i="23"/>
  <c r="AP177" i="23"/>
  <c r="AQ176" i="23"/>
  <c r="AP176" i="23"/>
  <c r="AQ175" i="23"/>
  <c r="AP175" i="23"/>
  <c r="AQ174" i="23"/>
  <c r="AP174" i="23"/>
  <c r="AQ173" i="23"/>
  <c r="AP173" i="23"/>
  <c r="AQ172" i="23"/>
  <c r="AP172" i="23"/>
  <c r="AP27" i="23" s="1"/>
  <c r="AQ170" i="23"/>
  <c r="AP170" i="23"/>
  <c r="AQ169" i="23"/>
  <c r="AP169" i="23"/>
  <c r="AQ168" i="23"/>
  <c r="AP168" i="23"/>
  <c r="AQ167" i="23"/>
  <c r="AP167" i="23"/>
  <c r="AQ166" i="23"/>
  <c r="AP166" i="23"/>
  <c r="AQ165" i="23"/>
  <c r="AP165" i="23"/>
  <c r="AQ164" i="23"/>
  <c r="AQ26" i="23" s="1"/>
  <c r="AP164" i="23"/>
  <c r="AQ162" i="23"/>
  <c r="AP162" i="23"/>
  <c r="AQ161" i="23"/>
  <c r="AP161" i="23"/>
  <c r="AQ160" i="23"/>
  <c r="AP160" i="23"/>
  <c r="AQ159" i="23"/>
  <c r="AQ25" i="23" s="1"/>
  <c r="AP159" i="23"/>
  <c r="AQ157" i="23"/>
  <c r="AP157" i="23"/>
  <c r="AQ156" i="23"/>
  <c r="AP156" i="23"/>
  <c r="AQ155" i="23"/>
  <c r="AP155" i="23"/>
  <c r="AQ154" i="23"/>
  <c r="AP154" i="23"/>
  <c r="AQ153" i="23"/>
  <c r="AP153" i="23"/>
  <c r="AP24" i="23" s="1"/>
  <c r="AQ145" i="23"/>
  <c r="AP145" i="23"/>
  <c r="AQ144" i="23"/>
  <c r="AP144" i="23"/>
  <c r="AQ143" i="23"/>
  <c r="AP143" i="23"/>
  <c r="AQ142" i="23"/>
  <c r="AP142" i="23"/>
  <c r="AQ141" i="23"/>
  <c r="AQ23" i="23" s="1"/>
  <c r="AP141" i="23"/>
  <c r="AQ139" i="23"/>
  <c r="AP139" i="23"/>
  <c r="AQ138" i="23"/>
  <c r="AP138" i="23"/>
  <c r="AQ137" i="23"/>
  <c r="AP137" i="23"/>
  <c r="AP22" i="23" s="1"/>
  <c r="AQ135" i="23"/>
  <c r="AP135" i="23"/>
  <c r="AQ134" i="23"/>
  <c r="AP134" i="23"/>
  <c r="AQ133" i="23"/>
  <c r="AQ21" i="23" s="1"/>
  <c r="AP133" i="23"/>
  <c r="AQ131" i="23"/>
  <c r="AP131" i="23"/>
  <c r="AQ130" i="23"/>
  <c r="AP130" i="23"/>
  <c r="AQ129" i="23"/>
  <c r="AP129" i="23"/>
  <c r="AQ128" i="23"/>
  <c r="AP128" i="23"/>
  <c r="AQ127" i="23"/>
  <c r="AP127" i="23"/>
  <c r="AQ126" i="23"/>
  <c r="AP126" i="23"/>
  <c r="AQ125" i="23"/>
  <c r="AP125" i="23"/>
  <c r="AP20" i="23" s="1"/>
  <c r="AQ123" i="23"/>
  <c r="AP123" i="23"/>
  <c r="AQ122" i="23"/>
  <c r="AP122" i="23"/>
  <c r="AQ121" i="23"/>
  <c r="AP121" i="23"/>
  <c r="AQ120" i="23"/>
  <c r="AP120" i="23"/>
  <c r="AQ119" i="23"/>
  <c r="AQ19" i="23" s="1"/>
  <c r="AP119" i="23"/>
  <c r="AQ117" i="23"/>
  <c r="AP117" i="23"/>
  <c r="AQ116" i="23"/>
  <c r="AQ18" i="23" s="1"/>
  <c r="AP116" i="23"/>
  <c r="AQ114" i="23"/>
  <c r="AP114" i="23"/>
  <c r="AQ113" i="23"/>
  <c r="AP113" i="23"/>
  <c r="AQ112" i="23"/>
  <c r="AP112" i="23"/>
  <c r="AQ111" i="23"/>
  <c r="AP111" i="23"/>
  <c r="AQ110" i="23"/>
  <c r="AP110" i="23"/>
  <c r="AQ109" i="23"/>
  <c r="AP109" i="23"/>
  <c r="AQ102" i="23"/>
  <c r="AP102" i="23"/>
  <c r="AQ101" i="23"/>
  <c r="AP101" i="23"/>
  <c r="AQ100" i="23"/>
  <c r="AP100" i="23"/>
  <c r="AP16" i="23" s="1"/>
  <c r="AQ98" i="23"/>
  <c r="AP98" i="23"/>
  <c r="AQ97" i="23"/>
  <c r="AP97" i="23"/>
  <c r="AQ96" i="23"/>
  <c r="AP96" i="23"/>
  <c r="AQ95" i="23"/>
  <c r="AP95" i="23"/>
  <c r="AQ94" i="23"/>
  <c r="AP94" i="23"/>
  <c r="AQ93" i="23"/>
  <c r="AP93" i="23"/>
  <c r="AQ92" i="23"/>
  <c r="AQ15" i="23" s="1"/>
  <c r="AP92" i="23"/>
  <c r="AQ90" i="23"/>
  <c r="AP90" i="23"/>
  <c r="AQ89" i="23"/>
  <c r="AP89" i="23"/>
  <c r="AQ88" i="23"/>
  <c r="AP88" i="23"/>
  <c r="AQ87" i="23"/>
  <c r="AP87" i="23"/>
  <c r="AQ86" i="23"/>
  <c r="AP86" i="23"/>
  <c r="AP14" i="23" s="1"/>
  <c r="AQ84" i="23"/>
  <c r="AP84" i="23"/>
  <c r="AQ83" i="23"/>
  <c r="AP83" i="23"/>
  <c r="AQ82" i="23"/>
  <c r="AP82" i="23"/>
  <c r="AQ81" i="23"/>
  <c r="AP81" i="23"/>
  <c r="AQ80" i="23"/>
  <c r="AP80" i="23"/>
  <c r="AQ79" i="23"/>
  <c r="AP79" i="23"/>
  <c r="AQ78" i="23"/>
  <c r="AP78" i="23"/>
  <c r="AQ77" i="23"/>
  <c r="AP77" i="23"/>
  <c r="AQ76" i="23"/>
  <c r="AP76" i="23"/>
  <c r="AQ74" i="23"/>
  <c r="AP74" i="23"/>
  <c r="AQ73" i="23"/>
  <c r="AP73" i="23"/>
  <c r="AQ72" i="23"/>
  <c r="AQ65" i="23"/>
  <c r="AP65" i="23"/>
  <c r="AQ64" i="23"/>
  <c r="AP64" i="23"/>
  <c r="AQ63" i="23"/>
  <c r="AP63" i="23"/>
  <c r="AQ62" i="23"/>
  <c r="AP62" i="23"/>
  <c r="AQ60" i="23"/>
  <c r="AP60" i="23"/>
  <c r="AQ59" i="23"/>
  <c r="AP59" i="23"/>
  <c r="AQ58" i="23"/>
  <c r="AP58" i="23"/>
  <c r="AQ57" i="23"/>
  <c r="AP57" i="23"/>
  <c r="AQ56" i="23"/>
  <c r="AP56" i="23"/>
  <c r="AQ55" i="23"/>
  <c r="AP55" i="23"/>
  <c r="AQ53" i="23"/>
  <c r="AP53" i="23"/>
  <c r="AQ52" i="23"/>
  <c r="AP52" i="23"/>
  <c r="AQ51" i="23"/>
  <c r="AP51" i="23"/>
  <c r="AQ50" i="23"/>
  <c r="AP50" i="23"/>
  <c r="AQ49" i="23"/>
  <c r="AP49" i="23"/>
  <c r="AQ48" i="23"/>
  <c r="AP48" i="23"/>
  <c r="AQ47" i="23"/>
  <c r="AP47" i="23"/>
  <c r="AQ46" i="23"/>
  <c r="AQ9" i="23" s="1"/>
  <c r="AP46" i="23"/>
  <c r="AQ44" i="23"/>
  <c r="AP44" i="23"/>
  <c r="AQ43" i="23"/>
  <c r="AP43" i="23"/>
  <c r="AQ42" i="23"/>
  <c r="AP42" i="23"/>
  <c r="AQ41" i="23"/>
  <c r="AQ8" i="23" s="1"/>
  <c r="AP41" i="23"/>
  <c r="AP36" i="23"/>
  <c r="AQ36" i="23"/>
  <c r="AP37" i="23"/>
  <c r="AQ37" i="23"/>
  <c r="AP38" i="23"/>
  <c r="AQ38" i="23"/>
  <c r="AP39" i="23"/>
  <c r="AQ39" i="23"/>
  <c r="AQ35" i="23"/>
  <c r="AP35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C14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C15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C16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C17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C18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P18" i="23"/>
  <c r="Q18" i="23"/>
  <c r="C19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P19" i="23"/>
  <c r="Q19" i="23"/>
  <c r="C20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P20" i="23"/>
  <c r="Q20" i="23"/>
  <c r="C21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Q21" i="23"/>
  <c r="C22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Q22" i="23"/>
  <c r="C23" i="23"/>
  <c r="D23" i="23"/>
  <c r="E23" i="23"/>
  <c r="F23" i="23"/>
  <c r="G23" i="23"/>
  <c r="H23" i="23"/>
  <c r="I23" i="23"/>
  <c r="J23" i="23"/>
  <c r="K23" i="23"/>
  <c r="L23" i="23"/>
  <c r="M23" i="23"/>
  <c r="N23" i="23"/>
  <c r="O23" i="23"/>
  <c r="P23" i="23"/>
  <c r="Q23" i="23"/>
  <c r="C24" i="23"/>
  <c r="D24" i="23"/>
  <c r="E24" i="23"/>
  <c r="F24" i="23"/>
  <c r="G24" i="23"/>
  <c r="H24" i="23"/>
  <c r="I24" i="23"/>
  <c r="J24" i="23"/>
  <c r="K24" i="23"/>
  <c r="L24" i="23"/>
  <c r="M24" i="23"/>
  <c r="N24" i="23"/>
  <c r="O24" i="23"/>
  <c r="P24" i="23"/>
  <c r="Q24" i="23"/>
  <c r="C25" i="23"/>
  <c r="D25" i="23"/>
  <c r="E25" i="23"/>
  <c r="F25" i="23"/>
  <c r="G25" i="23"/>
  <c r="H25" i="23"/>
  <c r="I25" i="23"/>
  <c r="J25" i="23"/>
  <c r="K25" i="23"/>
  <c r="L25" i="23"/>
  <c r="M25" i="23"/>
  <c r="N25" i="23"/>
  <c r="O25" i="23"/>
  <c r="P25" i="23"/>
  <c r="Q25" i="23"/>
  <c r="C26" i="23"/>
  <c r="D26" i="23"/>
  <c r="E26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C27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C28" i="23"/>
  <c r="D28" i="23"/>
  <c r="E28" i="23"/>
  <c r="F28" i="23"/>
  <c r="G28" i="23"/>
  <c r="H28" i="23"/>
  <c r="I28" i="23"/>
  <c r="J28" i="23"/>
  <c r="K28" i="23"/>
  <c r="L28" i="23"/>
  <c r="M28" i="23"/>
  <c r="N28" i="23"/>
  <c r="O28" i="23"/>
  <c r="P28" i="23"/>
  <c r="Q28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U29" i="25" l="1"/>
  <c r="M29" i="39"/>
  <c r="B12" i="34"/>
  <c r="AP8" i="23"/>
  <c r="AP9" i="23"/>
  <c r="AP10" i="23"/>
  <c r="AP11" i="23"/>
  <c r="AQ12" i="23"/>
  <c r="AQ14" i="23"/>
  <c r="AQ16" i="23"/>
  <c r="AQ20" i="23"/>
  <c r="AQ22" i="23"/>
  <c r="AQ24" i="23"/>
  <c r="AQ27" i="23"/>
  <c r="AQ10" i="23"/>
  <c r="AQ11" i="23"/>
  <c r="AP12" i="23"/>
  <c r="AP13" i="23"/>
  <c r="AP15" i="23"/>
  <c r="AP17" i="23"/>
  <c r="AP18" i="23"/>
  <c r="AP19" i="23"/>
  <c r="AP21" i="23"/>
  <c r="AP23" i="23"/>
  <c r="AP25" i="23"/>
  <c r="AP26" i="23"/>
  <c r="M29" i="42"/>
  <c r="AN29" i="23"/>
  <c r="AP28" i="23"/>
  <c r="AE29" i="23"/>
  <c r="S29" i="25"/>
  <c r="O29" i="25"/>
  <c r="M29" i="25"/>
  <c r="K29" i="25"/>
  <c r="G29" i="25"/>
  <c r="E29" i="25"/>
  <c r="C29" i="25"/>
  <c r="AM29" i="23"/>
  <c r="AI29" i="23"/>
  <c r="AO29" i="23"/>
  <c r="AA29" i="23"/>
  <c r="N29" i="23"/>
  <c r="Y29" i="23"/>
  <c r="AK29" i="23"/>
  <c r="AG29" i="23"/>
  <c r="AC29" i="23"/>
  <c r="Q29" i="25"/>
  <c r="AQ13" i="23"/>
  <c r="I29" i="25"/>
  <c r="AL29" i="23"/>
  <c r="AJ29" i="23"/>
  <c r="AH29" i="23"/>
  <c r="AF29" i="23"/>
  <c r="AD29" i="23"/>
  <c r="Z29" i="23"/>
  <c r="F29" i="23"/>
  <c r="J29" i="23"/>
  <c r="P29" i="23"/>
  <c r="L29" i="23"/>
  <c r="H29" i="23"/>
  <c r="D29" i="23"/>
  <c r="AP7" i="23"/>
  <c r="B29" i="25"/>
  <c r="X29" i="23"/>
  <c r="Q29" i="23"/>
  <c r="O29" i="23"/>
  <c r="M29" i="23"/>
  <c r="K29" i="23"/>
  <c r="I29" i="23"/>
  <c r="G29" i="23"/>
  <c r="E29" i="23"/>
  <c r="C29" i="23"/>
  <c r="T29" i="25"/>
  <c r="R29" i="25"/>
  <c r="P29" i="25"/>
  <c r="N29" i="25"/>
  <c r="L29" i="25"/>
  <c r="J29" i="25"/>
  <c r="H29" i="25"/>
  <c r="F29" i="25"/>
  <c r="D29" i="25"/>
  <c r="B29" i="23"/>
  <c r="AQ7" i="23"/>
  <c r="L29" i="42"/>
  <c r="B37" i="34"/>
  <c r="AQ17" i="23"/>
  <c r="AB29" i="23"/>
  <c r="T29" i="23"/>
  <c r="U29" i="23"/>
  <c r="AP29" i="23" l="1"/>
  <c r="AQ29" i="23"/>
  <c r="AM184" i="20"/>
  <c r="AO184" i="20" s="1"/>
  <c r="AM183" i="20"/>
  <c r="AM177" i="20"/>
  <c r="AO177" i="20" s="1"/>
  <c r="AM175" i="20"/>
  <c r="AO175" i="20" s="1"/>
  <c r="AM174" i="20"/>
  <c r="AM169" i="20"/>
  <c r="AM161" i="20"/>
  <c r="AI161" i="20"/>
  <c r="AI25" i="20" s="1"/>
  <c r="AH161" i="20"/>
  <c r="AM140" i="20"/>
  <c r="AO140" i="20" s="1"/>
  <c r="AM138" i="20"/>
  <c r="AM135" i="20"/>
  <c r="AM132" i="20"/>
  <c r="AO132" i="20" s="1"/>
  <c r="AM128" i="20"/>
  <c r="AO128" i="20" s="1"/>
  <c r="AM126" i="20"/>
  <c r="AM118" i="20"/>
  <c r="AM113" i="20"/>
  <c r="AO113" i="20" s="1"/>
  <c r="AM112" i="20"/>
  <c r="AO112" i="20" s="1"/>
  <c r="AM111" i="20"/>
  <c r="AO111" i="20" s="1"/>
  <c r="AM110" i="20"/>
  <c r="AI110" i="20"/>
  <c r="AI17" i="20" s="1"/>
  <c r="AH110" i="20"/>
  <c r="D168" i="20"/>
  <c r="B168" i="20"/>
  <c r="T156" i="20"/>
  <c r="R156" i="20"/>
  <c r="D156" i="20"/>
  <c r="B156" i="20"/>
  <c r="B145" i="20"/>
  <c r="T132" i="20"/>
  <c r="R132" i="20"/>
  <c r="G132" i="20"/>
  <c r="E132" i="20"/>
  <c r="D132" i="20"/>
  <c r="B132" i="20"/>
  <c r="G112" i="20"/>
  <c r="E112" i="20"/>
  <c r="D112" i="20"/>
  <c r="O112" i="20" s="1"/>
  <c r="B112" i="20"/>
  <c r="U110" i="20"/>
  <c r="G110" i="20"/>
  <c r="E110" i="20"/>
  <c r="D110" i="20"/>
  <c r="O110" i="20" s="1"/>
  <c r="B110" i="20"/>
  <c r="G53" i="20"/>
  <c r="E53" i="20"/>
  <c r="D53" i="20"/>
  <c r="B53" i="20"/>
  <c r="AU183" i="36"/>
  <c r="AU182" i="36"/>
  <c r="AU181" i="36"/>
  <c r="AU180" i="36"/>
  <c r="AU179" i="36"/>
  <c r="AU178" i="36"/>
  <c r="AU176" i="36"/>
  <c r="AU175" i="36"/>
  <c r="AU174" i="36"/>
  <c r="AU173" i="36"/>
  <c r="AU172" i="36"/>
  <c r="AU171" i="36"/>
  <c r="AU170" i="36"/>
  <c r="AU168" i="36"/>
  <c r="AU167" i="36"/>
  <c r="AU166" i="36"/>
  <c r="AU165" i="36"/>
  <c r="AU164" i="36"/>
  <c r="AU163" i="36"/>
  <c r="AU162" i="36"/>
  <c r="AU160" i="36"/>
  <c r="AU159" i="36"/>
  <c r="AU158" i="36"/>
  <c r="AU157" i="36"/>
  <c r="AU155" i="36"/>
  <c r="AU154" i="36"/>
  <c r="AU153" i="36"/>
  <c r="AU152" i="36"/>
  <c r="AU151" i="36"/>
  <c r="AU144" i="36"/>
  <c r="AU143" i="36"/>
  <c r="AU142" i="36"/>
  <c r="AU141" i="36"/>
  <c r="AU140" i="36"/>
  <c r="AU138" i="36"/>
  <c r="AU137" i="36"/>
  <c r="AU136" i="36"/>
  <c r="AU134" i="36"/>
  <c r="AU133" i="36"/>
  <c r="AU132" i="36"/>
  <c r="AU130" i="36"/>
  <c r="AU129" i="36"/>
  <c r="AU128" i="36"/>
  <c r="AU127" i="36"/>
  <c r="AU126" i="36"/>
  <c r="AU125" i="36"/>
  <c r="AU124" i="36"/>
  <c r="AU122" i="36"/>
  <c r="AU121" i="36"/>
  <c r="AU120" i="36"/>
  <c r="AU119" i="36"/>
  <c r="AU118" i="36"/>
  <c r="AU116" i="36"/>
  <c r="AU115" i="36"/>
  <c r="AU113" i="36"/>
  <c r="AU112" i="36"/>
  <c r="AU111" i="36"/>
  <c r="AU110" i="36"/>
  <c r="AU109" i="36"/>
  <c r="AU108" i="36"/>
  <c r="AU101" i="36"/>
  <c r="AU100" i="36"/>
  <c r="AU98" i="36"/>
  <c r="AU97" i="36"/>
  <c r="AU96" i="36"/>
  <c r="AU95" i="36"/>
  <c r="AU94" i="36"/>
  <c r="AU93" i="36"/>
  <c r="AU91" i="36"/>
  <c r="AU90" i="36"/>
  <c r="AU89" i="36"/>
  <c r="AU88" i="36"/>
  <c r="AU87" i="36"/>
  <c r="AU85" i="36"/>
  <c r="AU84" i="36"/>
  <c r="AU83" i="36"/>
  <c r="AU82" i="36"/>
  <c r="AU81" i="36"/>
  <c r="AU80" i="36"/>
  <c r="AU79" i="36"/>
  <c r="AU78" i="36"/>
  <c r="AU77" i="36"/>
  <c r="AU75" i="36"/>
  <c r="AU74" i="36"/>
  <c r="AU73" i="36"/>
  <c r="AU66" i="36"/>
  <c r="AU65" i="36"/>
  <c r="AU64" i="36"/>
  <c r="AU63" i="36"/>
  <c r="AU61" i="36"/>
  <c r="AU60" i="36"/>
  <c r="AU59" i="36"/>
  <c r="AU58" i="36"/>
  <c r="AU57" i="36"/>
  <c r="AU56" i="36"/>
  <c r="AU54" i="36"/>
  <c r="AU53" i="36"/>
  <c r="AU52" i="36"/>
  <c r="AU51" i="36"/>
  <c r="AU50" i="36"/>
  <c r="AU49" i="36"/>
  <c r="AU48" i="36"/>
  <c r="AU47" i="36"/>
  <c r="AU45" i="36"/>
  <c r="AU44" i="36"/>
  <c r="AU43" i="36"/>
  <c r="AU42" i="36"/>
  <c r="AU40" i="36"/>
  <c r="AU39" i="36"/>
  <c r="AU38" i="36"/>
  <c r="AU37" i="36"/>
  <c r="AU36" i="36"/>
  <c r="BH28" i="36"/>
  <c r="BE28" i="36"/>
  <c r="G58" i="34" s="1"/>
  <c r="I58" i="34"/>
  <c r="BA28" i="36"/>
  <c r="AY28" i="36"/>
  <c r="AX28" i="36"/>
  <c r="AW28" i="36"/>
  <c r="AV28" i="36"/>
  <c r="AT28" i="36"/>
  <c r="AS28" i="36"/>
  <c r="AR28" i="36"/>
  <c r="AQ28" i="36"/>
  <c r="AP28" i="36"/>
  <c r="AG28" i="36"/>
  <c r="AF28" i="36"/>
  <c r="AE28" i="36"/>
  <c r="AD28" i="36"/>
  <c r="AC28" i="36"/>
  <c r="AB28" i="36"/>
  <c r="AA28" i="36"/>
  <c r="Z28" i="36"/>
  <c r="Y28" i="36"/>
  <c r="X28" i="36"/>
  <c r="W28" i="36"/>
  <c r="V28" i="36"/>
  <c r="J58" i="34"/>
  <c r="M28" i="36"/>
  <c r="L28" i="36"/>
  <c r="F58" i="34" s="1"/>
  <c r="K28" i="36"/>
  <c r="J28" i="36"/>
  <c r="I28" i="36"/>
  <c r="H28" i="36"/>
  <c r="G28" i="36"/>
  <c r="F28" i="36"/>
  <c r="E28" i="36"/>
  <c r="D28" i="36"/>
  <c r="C28" i="36"/>
  <c r="B28" i="36"/>
  <c r="BH27" i="36"/>
  <c r="BE27" i="36"/>
  <c r="G57" i="34" s="1"/>
  <c r="I57" i="34"/>
  <c r="BA27" i="36"/>
  <c r="AY27" i="36"/>
  <c r="AX27" i="36"/>
  <c r="AW27" i="36"/>
  <c r="AV27" i="36"/>
  <c r="AT27" i="36"/>
  <c r="AS27" i="36"/>
  <c r="AR27" i="36"/>
  <c r="AQ27" i="36"/>
  <c r="AP27" i="36"/>
  <c r="AG27" i="36"/>
  <c r="AF27" i="36"/>
  <c r="AE27" i="36"/>
  <c r="AD27" i="36"/>
  <c r="AC27" i="36"/>
  <c r="AB27" i="36"/>
  <c r="AA27" i="36"/>
  <c r="Z27" i="36"/>
  <c r="Y27" i="36"/>
  <c r="X27" i="36"/>
  <c r="W27" i="36"/>
  <c r="V27" i="36"/>
  <c r="J57" i="34"/>
  <c r="M27" i="36"/>
  <c r="L27" i="36"/>
  <c r="F57" i="34" s="1"/>
  <c r="K27" i="36"/>
  <c r="J27" i="36"/>
  <c r="I27" i="36"/>
  <c r="H27" i="36"/>
  <c r="G27" i="36"/>
  <c r="F27" i="36"/>
  <c r="E27" i="36"/>
  <c r="D27" i="36"/>
  <c r="C27" i="36"/>
  <c r="B27" i="36"/>
  <c r="BH26" i="36"/>
  <c r="BE26" i="36"/>
  <c r="G56" i="34" s="1"/>
  <c r="I56" i="34"/>
  <c r="BA26" i="36"/>
  <c r="AY26" i="36"/>
  <c r="AX26" i="36"/>
  <c r="AW26" i="36"/>
  <c r="AV26" i="36"/>
  <c r="AT26" i="36"/>
  <c r="AS26" i="36"/>
  <c r="AR26" i="36"/>
  <c r="AQ26" i="36"/>
  <c r="AP26" i="36"/>
  <c r="AG26" i="36"/>
  <c r="AF26" i="36"/>
  <c r="AE26" i="36"/>
  <c r="AD26" i="36"/>
  <c r="AC26" i="36"/>
  <c r="AB26" i="36"/>
  <c r="AA26" i="36"/>
  <c r="Z26" i="36"/>
  <c r="Y26" i="36"/>
  <c r="X26" i="36"/>
  <c r="W26" i="36"/>
  <c r="V26" i="36"/>
  <c r="M26" i="36"/>
  <c r="L26" i="36"/>
  <c r="F56" i="34" s="1"/>
  <c r="K26" i="36"/>
  <c r="J26" i="36"/>
  <c r="I26" i="36"/>
  <c r="H26" i="36"/>
  <c r="G26" i="36"/>
  <c r="F26" i="36"/>
  <c r="E26" i="36"/>
  <c r="D26" i="36"/>
  <c r="C26" i="36"/>
  <c r="B26" i="36"/>
  <c r="BH25" i="36"/>
  <c r="BE25" i="36"/>
  <c r="G55" i="34" s="1"/>
  <c r="I55" i="34"/>
  <c r="BA25" i="36"/>
  <c r="AY25" i="36"/>
  <c r="AX25" i="36"/>
  <c r="AW25" i="36"/>
  <c r="AV25" i="36"/>
  <c r="AT25" i="36"/>
  <c r="AS25" i="36"/>
  <c r="AR25" i="36"/>
  <c r="AQ25" i="36"/>
  <c r="AP25" i="36"/>
  <c r="AG25" i="36"/>
  <c r="AF25" i="36"/>
  <c r="AE25" i="36"/>
  <c r="AD25" i="36"/>
  <c r="AC25" i="36"/>
  <c r="AB25" i="36"/>
  <c r="AA25" i="36"/>
  <c r="Z25" i="36"/>
  <c r="Y25" i="36"/>
  <c r="X25" i="36"/>
  <c r="W25" i="36"/>
  <c r="V25" i="36"/>
  <c r="M25" i="36"/>
  <c r="L25" i="36"/>
  <c r="F55" i="34" s="1"/>
  <c r="K25" i="36"/>
  <c r="J25" i="36"/>
  <c r="I25" i="36"/>
  <c r="H25" i="36"/>
  <c r="G25" i="36"/>
  <c r="F25" i="36"/>
  <c r="E25" i="36"/>
  <c r="D25" i="36"/>
  <c r="C25" i="36"/>
  <c r="B25" i="36"/>
  <c r="BH24" i="36"/>
  <c r="BE24" i="36"/>
  <c r="G54" i="34" s="1"/>
  <c r="I54" i="34"/>
  <c r="BA24" i="36"/>
  <c r="AY24" i="36"/>
  <c r="AX24" i="36"/>
  <c r="AW24" i="36"/>
  <c r="AV24" i="36"/>
  <c r="AT24" i="36"/>
  <c r="AS24" i="36"/>
  <c r="AR24" i="36"/>
  <c r="AQ24" i="36"/>
  <c r="AP24" i="36"/>
  <c r="AG24" i="36"/>
  <c r="AF24" i="36"/>
  <c r="AE24" i="36"/>
  <c r="AD24" i="36"/>
  <c r="AC24" i="36"/>
  <c r="AB24" i="36"/>
  <c r="AA24" i="36"/>
  <c r="Z24" i="36"/>
  <c r="Y24" i="36"/>
  <c r="X24" i="36"/>
  <c r="W24" i="36"/>
  <c r="V24" i="36"/>
  <c r="J54" i="34"/>
  <c r="M24" i="36"/>
  <c r="L24" i="36"/>
  <c r="F54" i="34" s="1"/>
  <c r="K24" i="36"/>
  <c r="J24" i="36"/>
  <c r="I24" i="36"/>
  <c r="H24" i="36"/>
  <c r="G24" i="36"/>
  <c r="F24" i="36"/>
  <c r="E24" i="36"/>
  <c r="D24" i="36"/>
  <c r="C24" i="36"/>
  <c r="B24" i="36"/>
  <c r="BH23" i="36"/>
  <c r="BE23" i="36"/>
  <c r="G53" i="34" s="1"/>
  <c r="I53" i="34"/>
  <c r="BA23" i="36"/>
  <c r="AY23" i="36"/>
  <c r="AX23" i="36"/>
  <c r="AW23" i="36"/>
  <c r="AV23" i="36"/>
  <c r="AT23" i="36"/>
  <c r="AS23" i="36"/>
  <c r="AR23" i="36"/>
  <c r="AQ23" i="36"/>
  <c r="AP23" i="36"/>
  <c r="AG23" i="36"/>
  <c r="AF23" i="36"/>
  <c r="AE23" i="36"/>
  <c r="AD23" i="36"/>
  <c r="AC23" i="36"/>
  <c r="AB23" i="36"/>
  <c r="AA23" i="36"/>
  <c r="Z23" i="36"/>
  <c r="Y23" i="36"/>
  <c r="X23" i="36"/>
  <c r="W23" i="36"/>
  <c r="V23" i="36"/>
  <c r="J53" i="34"/>
  <c r="M23" i="36"/>
  <c r="L23" i="36"/>
  <c r="F53" i="34" s="1"/>
  <c r="K23" i="36"/>
  <c r="J23" i="36"/>
  <c r="I23" i="36"/>
  <c r="H23" i="36"/>
  <c r="G23" i="36"/>
  <c r="F23" i="36"/>
  <c r="E23" i="36"/>
  <c r="D23" i="36"/>
  <c r="C23" i="36"/>
  <c r="B23" i="36"/>
  <c r="BH22" i="36"/>
  <c r="BE22" i="36"/>
  <c r="G52" i="34" s="1"/>
  <c r="I52" i="34"/>
  <c r="BA22" i="36"/>
  <c r="AY22" i="36"/>
  <c r="AX22" i="36"/>
  <c r="AW22" i="36"/>
  <c r="AV22" i="36"/>
  <c r="AT22" i="36"/>
  <c r="AS22" i="36"/>
  <c r="AR22" i="36"/>
  <c r="AQ22" i="36"/>
  <c r="AP22" i="36"/>
  <c r="AG22" i="36"/>
  <c r="AF22" i="36"/>
  <c r="AE22" i="36"/>
  <c r="AD22" i="36"/>
  <c r="AC22" i="36"/>
  <c r="AB22" i="36"/>
  <c r="AA22" i="36"/>
  <c r="Z22" i="36"/>
  <c r="Y22" i="36"/>
  <c r="X22" i="36"/>
  <c r="W22" i="36"/>
  <c r="V22" i="36"/>
  <c r="M22" i="36"/>
  <c r="L22" i="36"/>
  <c r="F52" i="34" s="1"/>
  <c r="K22" i="36"/>
  <c r="J22" i="36"/>
  <c r="I22" i="36"/>
  <c r="H22" i="36"/>
  <c r="G22" i="36"/>
  <c r="F22" i="36"/>
  <c r="E22" i="36"/>
  <c r="D22" i="36"/>
  <c r="C22" i="36"/>
  <c r="B22" i="36"/>
  <c r="BH21" i="36"/>
  <c r="BE21" i="36"/>
  <c r="G51" i="34" s="1"/>
  <c r="I51" i="34"/>
  <c r="BA21" i="36"/>
  <c r="AY21" i="36"/>
  <c r="AX21" i="36"/>
  <c r="AW21" i="36"/>
  <c r="AV21" i="36"/>
  <c r="AT21" i="36"/>
  <c r="AS21" i="36"/>
  <c r="AR21" i="36"/>
  <c r="AQ21" i="36"/>
  <c r="AP21" i="36"/>
  <c r="AG21" i="36"/>
  <c r="AF21" i="36"/>
  <c r="AE21" i="36"/>
  <c r="AD21" i="36"/>
  <c r="AC21" i="36"/>
  <c r="AB21" i="36"/>
  <c r="AA21" i="36"/>
  <c r="Z21" i="36"/>
  <c r="Y21" i="36"/>
  <c r="X21" i="36"/>
  <c r="W21" i="36"/>
  <c r="V21" i="36"/>
  <c r="M21" i="36"/>
  <c r="L21" i="36"/>
  <c r="F51" i="34" s="1"/>
  <c r="K21" i="36"/>
  <c r="J21" i="36"/>
  <c r="I21" i="36"/>
  <c r="H21" i="36"/>
  <c r="G21" i="36"/>
  <c r="F21" i="36"/>
  <c r="E21" i="36"/>
  <c r="D21" i="36"/>
  <c r="C21" i="36"/>
  <c r="B21" i="36"/>
  <c r="BH20" i="36"/>
  <c r="BE20" i="36"/>
  <c r="G50" i="34" s="1"/>
  <c r="I50" i="34"/>
  <c r="BA20" i="36"/>
  <c r="AY20" i="36"/>
  <c r="AX20" i="36"/>
  <c r="AW20" i="36"/>
  <c r="AV20" i="36"/>
  <c r="AT20" i="36"/>
  <c r="AS20" i="36"/>
  <c r="AR20" i="36"/>
  <c r="AQ20" i="36"/>
  <c r="AP20" i="36"/>
  <c r="AG20" i="36"/>
  <c r="AF20" i="36"/>
  <c r="AE20" i="36"/>
  <c r="AD20" i="36"/>
  <c r="AC20" i="36"/>
  <c r="AB20" i="36"/>
  <c r="AA20" i="36"/>
  <c r="Z20" i="36"/>
  <c r="Y20" i="36"/>
  <c r="X20" i="36"/>
  <c r="W20" i="36"/>
  <c r="V20" i="36"/>
  <c r="J50" i="34"/>
  <c r="M20" i="36"/>
  <c r="L20" i="36"/>
  <c r="F50" i="34" s="1"/>
  <c r="K20" i="36"/>
  <c r="J20" i="36"/>
  <c r="I20" i="36"/>
  <c r="H20" i="36"/>
  <c r="G20" i="36"/>
  <c r="F20" i="36"/>
  <c r="E20" i="36"/>
  <c r="D20" i="36"/>
  <c r="C20" i="36"/>
  <c r="B20" i="36"/>
  <c r="BH19" i="36"/>
  <c r="BE19" i="36"/>
  <c r="G49" i="34" s="1"/>
  <c r="I49" i="34"/>
  <c r="BA19" i="36"/>
  <c r="AY19" i="36"/>
  <c r="AX19" i="36"/>
  <c r="AW19" i="36"/>
  <c r="AV19" i="36"/>
  <c r="AT19" i="36"/>
  <c r="AS19" i="36"/>
  <c r="AR19" i="36"/>
  <c r="AQ19" i="36"/>
  <c r="AP19" i="36"/>
  <c r="AG19" i="36"/>
  <c r="AF19" i="36"/>
  <c r="AE19" i="36"/>
  <c r="AD19" i="36"/>
  <c r="AC19" i="36"/>
  <c r="AB19" i="36"/>
  <c r="AA19" i="36"/>
  <c r="Z19" i="36"/>
  <c r="Y19" i="36"/>
  <c r="X19" i="36"/>
  <c r="W19" i="36"/>
  <c r="V19" i="36"/>
  <c r="J49" i="34"/>
  <c r="M19" i="36"/>
  <c r="L19" i="36"/>
  <c r="F49" i="34" s="1"/>
  <c r="K19" i="36"/>
  <c r="J19" i="36"/>
  <c r="I19" i="36"/>
  <c r="H19" i="36"/>
  <c r="G19" i="36"/>
  <c r="F19" i="36"/>
  <c r="E19" i="36"/>
  <c r="D19" i="36"/>
  <c r="C19" i="36"/>
  <c r="B19" i="36"/>
  <c r="BH18" i="36"/>
  <c r="BE18" i="36"/>
  <c r="G48" i="34" s="1"/>
  <c r="I48" i="34"/>
  <c r="BA18" i="36"/>
  <c r="AY18" i="36"/>
  <c r="AX18" i="36"/>
  <c r="AW18" i="36"/>
  <c r="AV18" i="36"/>
  <c r="AT18" i="36"/>
  <c r="AS18" i="36"/>
  <c r="AR18" i="36"/>
  <c r="AQ18" i="36"/>
  <c r="AP18" i="36"/>
  <c r="AG18" i="36"/>
  <c r="AF18" i="36"/>
  <c r="AE18" i="36"/>
  <c r="AD18" i="36"/>
  <c r="AC18" i="36"/>
  <c r="AB18" i="36"/>
  <c r="AA18" i="36"/>
  <c r="Z18" i="36"/>
  <c r="Y18" i="36"/>
  <c r="X18" i="36"/>
  <c r="W18" i="36"/>
  <c r="V18" i="36"/>
  <c r="J48" i="34"/>
  <c r="M18" i="36"/>
  <c r="L18" i="36"/>
  <c r="F48" i="34" s="1"/>
  <c r="K18" i="36"/>
  <c r="J18" i="36"/>
  <c r="I18" i="36"/>
  <c r="H18" i="36"/>
  <c r="G18" i="36"/>
  <c r="F18" i="36"/>
  <c r="E18" i="36"/>
  <c r="D18" i="36"/>
  <c r="C18" i="36"/>
  <c r="B18" i="36"/>
  <c r="BH17" i="36"/>
  <c r="BE17" i="36"/>
  <c r="G47" i="34" s="1"/>
  <c r="I47" i="34"/>
  <c r="BA17" i="36"/>
  <c r="AY17" i="36"/>
  <c r="AX17" i="36"/>
  <c r="AW17" i="36"/>
  <c r="AV17" i="36"/>
  <c r="AT17" i="36"/>
  <c r="AS17" i="36"/>
  <c r="AR17" i="36"/>
  <c r="AQ17" i="36"/>
  <c r="AP17" i="36"/>
  <c r="AG17" i="36"/>
  <c r="AF17" i="36"/>
  <c r="AE17" i="36"/>
  <c r="AD17" i="36"/>
  <c r="AC17" i="36"/>
  <c r="AB17" i="36"/>
  <c r="AA17" i="36"/>
  <c r="Z17" i="36"/>
  <c r="Y17" i="36"/>
  <c r="X17" i="36"/>
  <c r="W17" i="36"/>
  <c r="V17" i="36"/>
  <c r="M17" i="36"/>
  <c r="L17" i="36"/>
  <c r="F47" i="34" s="1"/>
  <c r="K17" i="36"/>
  <c r="J17" i="36"/>
  <c r="I17" i="36"/>
  <c r="H17" i="36"/>
  <c r="G17" i="36"/>
  <c r="F17" i="36"/>
  <c r="E17" i="36"/>
  <c r="D17" i="36"/>
  <c r="C17" i="36"/>
  <c r="B17" i="36"/>
  <c r="BH16" i="36"/>
  <c r="BE16" i="36"/>
  <c r="G46" i="34" s="1"/>
  <c r="I46" i="34"/>
  <c r="BA16" i="36"/>
  <c r="AY16" i="36"/>
  <c r="AX16" i="36"/>
  <c r="AW16" i="36"/>
  <c r="AV16" i="36"/>
  <c r="AT16" i="36"/>
  <c r="AS16" i="36"/>
  <c r="AR16" i="36"/>
  <c r="AQ16" i="36"/>
  <c r="AP16" i="36"/>
  <c r="AG16" i="36"/>
  <c r="AF16" i="36"/>
  <c r="AE16" i="36"/>
  <c r="AD16" i="36"/>
  <c r="AC16" i="36"/>
  <c r="AB16" i="36"/>
  <c r="AA16" i="36"/>
  <c r="Z16" i="36"/>
  <c r="Y16" i="36"/>
  <c r="X16" i="36"/>
  <c r="W16" i="36"/>
  <c r="V16" i="36"/>
  <c r="J46" i="34"/>
  <c r="M16" i="36"/>
  <c r="L16" i="36"/>
  <c r="F46" i="34" s="1"/>
  <c r="K16" i="36"/>
  <c r="J16" i="36"/>
  <c r="I16" i="36"/>
  <c r="H16" i="36"/>
  <c r="G16" i="36"/>
  <c r="F16" i="36"/>
  <c r="E16" i="36"/>
  <c r="D16" i="36"/>
  <c r="C16" i="36"/>
  <c r="B16" i="36"/>
  <c r="BH15" i="36"/>
  <c r="BE15" i="36"/>
  <c r="G45" i="34" s="1"/>
  <c r="I45" i="34"/>
  <c r="BA15" i="36"/>
  <c r="AY15" i="36"/>
  <c r="AX15" i="36"/>
  <c r="AW15" i="36"/>
  <c r="AV15" i="36"/>
  <c r="AT15" i="36"/>
  <c r="AS15" i="36"/>
  <c r="AR15" i="36"/>
  <c r="AQ15" i="36"/>
  <c r="AP15" i="36"/>
  <c r="AG15" i="36"/>
  <c r="AF15" i="36"/>
  <c r="AE15" i="36"/>
  <c r="AD15" i="36"/>
  <c r="AC15" i="36"/>
  <c r="AB15" i="36"/>
  <c r="AA15" i="36"/>
  <c r="Z15" i="36"/>
  <c r="Y15" i="36"/>
  <c r="X15" i="36"/>
  <c r="W15" i="36"/>
  <c r="V15" i="36"/>
  <c r="J45" i="34"/>
  <c r="M15" i="36"/>
  <c r="L15" i="36"/>
  <c r="F45" i="34" s="1"/>
  <c r="K15" i="36"/>
  <c r="J15" i="36"/>
  <c r="I15" i="36"/>
  <c r="H15" i="36"/>
  <c r="G15" i="36"/>
  <c r="F15" i="36"/>
  <c r="E15" i="36"/>
  <c r="D15" i="36"/>
  <c r="C15" i="36"/>
  <c r="B15" i="36"/>
  <c r="BH14" i="36"/>
  <c r="BE14" i="36"/>
  <c r="G44" i="34" s="1"/>
  <c r="I44" i="34"/>
  <c r="BA14" i="36"/>
  <c r="AY14" i="36"/>
  <c r="AX14" i="36"/>
  <c r="AW14" i="36"/>
  <c r="AV14" i="36"/>
  <c r="AT14" i="36"/>
  <c r="AS14" i="36"/>
  <c r="AR14" i="36"/>
  <c r="AQ14" i="36"/>
  <c r="AP14" i="36"/>
  <c r="AG14" i="36"/>
  <c r="AF14" i="36"/>
  <c r="AE14" i="36"/>
  <c r="AD14" i="36"/>
  <c r="AC14" i="36"/>
  <c r="AB14" i="36"/>
  <c r="AA14" i="36"/>
  <c r="Z14" i="36"/>
  <c r="Y14" i="36"/>
  <c r="X14" i="36"/>
  <c r="W14" i="36"/>
  <c r="V14" i="36"/>
  <c r="J44" i="34"/>
  <c r="M14" i="36"/>
  <c r="L14" i="36"/>
  <c r="F44" i="34" s="1"/>
  <c r="K14" i="36"/>
  <c r="J14" i="36"/>
  <c r="I14" i="36"/>
  <c r="H14" i="36"/>
  <c r="G14" i="36"/>
  <c r="F14" i="36"/>
  <c r="E14" i="36"/>
  <c r="D14" i="36"/>
  <c r="C14" i="36"/>
  <c r="B14" i="36"/>
  <c r="BH13" i="36"/>
  <c r="BE13" i="36"/>
  <c r="G43" i="34" s="1"/>
  <c r="I43" i="34"/>
  <c r="BA13" i="36"/>
  <c r="AY13" i="36"/>
  <c r="AX13" i="36"/>
  <c r="AW13" i="36"/>
  <c r="AV13" i="36"/>
  <c r="AT13" i="36"/>
  <c r="AS13" i="36"/>
  <c r="AR13" i="36"/>
  <c r="AQ13" i="36"/>
  <c r="AP13" i="36"/>
  <c r="AG13" i="36"/>
  <c r="AF13" i="36"/>
  <c r="AE13" i="36"/>
  <c r="AD13" i="36"/>
  <c r="AC13" i="36"/>
  <c r="AB13" i="36"/>
  <c r="AA13" i="36"/>
  <c r="Z13" i="36"/>
  <c r="Y13" i="36"/>
  <c r="X13" i="36"/>
  <c r="W13" i="36"/>
  <c r="V13" i="36"/>
  <c r="M13" i="36"/>
  <c r="L13" i="36"/>
  <c r="F43" i="34" s="1"/>
  <c r="K13" i="36"/>
  <c r="J13" i="36"/>
  <c r="I13" i="36"/>
  <c r="H13" i="36"/>
  <c r="G13" i="36"/>
  <c r="F13" i="36"/>
  <c r="E13" i="36"/>
  <c r="D13" i="36"/>
  <c r="C13" i="36"/>
  <c r="B13" i="36"/>
  <c r="BH12" i="36"/>
  <c r="BE12" i="36"/>
  <c r="G42" i="34" s="1"/>
  <c r="I42" i="34"/>
  <c r="BA12" i="36"/>
  <c r="AY12" i="36"/>
  <c r="AX12" i="36"/>
  <c r="AW12" i="36"/>
  <c r="AV12" i="36"/>
  <c r="AT12" i="36"/>
  <c r="AS12" i="36"/>
  <c r="AR12" i="36"/>
  <c r="AQ12" i="36"/>
  <c r="AP12" i="36"/>
  <c r="AG12" i="36"/>
  <c r="AF12" i="36"/>
  <c r="AE12" i="36"/>
  <c r="AD12" i="36"/>
  <c r="AC12" i="36"/>
  <c r="AB12" i="36"/>
  <c r="AA12" i="36"/>
  <c r="Z12" i="36"/>
  <c r="Y12" i="36"/>
  <c r="X12" i="36"/>
  <c r="W12" i="36"/>
  <c r="V12" i="36"/>
  <c r="M12" i="36"/>
  <c r="L12" i="36"/>
  <c r="F42" i="34" s="1"/>
  <c r="K12" i="36"/>
  <c r="J12" i="36"/>
  <c r="I12" i="36"/>
  <c r="H12" i="36"/>
  <c r="G12" i="36"/>
  <c r="F12" i="36"/>
  <c r="E12" i="36"/>
  <c r="D12" i="36"/>
  <c r="C12" i="36"/>
  <c r="B12" i="36"/>
  <c r="BH11" i="36"/>
  <c r="BE11" i="36"/>
  <c r="G41" i="34" s="1"/>
  <c r="I41" i="34"/>
  <c r="BA11" i="36"/>
  <c r="AY11" i="36"/>
  <c r="AX11" i="36"/>
  <c r="AW11" i="36"/>
  <c r="AV11" i="36"/>
  <c r="AT11" i="36"/>
  <c r="AS11" i="36"/>
  <c r="AR11" i="36"/>
  <c r="AQ11" i="36"/>
  <c r="AP11" i="36"/>
  <c r="AG11" i="36"/>
  <c r="AF11" i="36"/>
  <c r="AE11" i="36"/>
  <c r="AD11" i="36"/>
  <c r="AC11" i="36"/>
  <c r="AB11" i="36"/>
  <c r="AA11" i="36"/>
  <c r="Z11" i="36"/>
  <c r="Y11" i="36"/>
  <c r="X11" i="36"/>
  <c r="W11" i="36"/>
  <c r="V11" i="36"/>
  <c r="J41" i="34"/>
  <c r="M11" i="36"/>
  <c r="L11" i="36"/>
  <c r="F41" i="34" s="1"/>
  <c r="K11" i="36"/>
  <c r="J11" i="36"/>
  <c r="I11" i="36"/>
  <c r="H11" i="36"/>
  <c r="G11" i="36"/>
  <c r="F11" i="36"/>
  <c r="E11" i="36"/>
  <c r="D11" i="36"/>
  <c r="C11" i="36"/>
  <c r="B11" i="36"/>
  <c r="BH10" i="36"/>
  <c r="BE10" i="36"/>
  <c r="G40" i="34" s="1"/>
  <c r="I40" i="34"/>
  <c r="BA10" i="36"/>
  <c r="AY10" i="36"/>
  <c r="AX10" i="36"/>
  <c r="AW10" i="36"/>
  <c r="AV10" i="36"/>
  <c r="AT10" i="36"/>
  <c r="AS10" i="36"/>
  <c r="AR10" i="36"/>
  <c r="AQ10" i="36"/>
  <c r="AP10" i="36"/>
  <c r="AG10" i="36"/>
  <c r="AF10" i="36"/>
  <c r="AE10" i="36"/>
  <c r="AD10" i="36"/>
  <c r="AC10" i="36"/>
  <c r="AB10" i="36"/>
  <c r="AA10" i="36"/>
  <c r="Z10" i="36"/>
  <c r="Y10" i="36"/>
  <c r="X10" i="36"/>
  <c r="W10" i="36"/>
  <c r="V10" i="36"/>
  <c r="J40" i="34"/>
  <c r="M10" i="36"/>
  <c r="L10" i="36"/>
  <c r="F40" i="34" s="1"/>
  <c r="K10" i="36"/>
  <c r="J10" i="36"/>
  <c r="I10" i="36"/>
  <c r="H10" i="36"/>
  <c r="G10" i="36"/>
  <c r="F10" i="36"/>
  <c r="E10" i="36"/>
  <c r="D10" i="36"/>
  <c r="C10" i="36"/>
  <c r="B10" i="36"/>
  <c r="BH9" i="36"/>
  <c r="BE9" i="36"/>
  <c r="G39" i="34" s="1"/>
  <c r="I39" i="34"/>
  <c r="BA9" i="36"/>
  <c r="AY9" i="36"/>
  <c r="AX9" i="36"/>
  <c r="AW9" i="36"/>
  <c r="AV9" i="36"/>
  <c r="AT9" i="36"/>
  <c r="AS9" i="36"/>
  <c r="AR9" i="36"/>
  <c r="AQ9" i="36"/>
  <c r="AP9" i="36"/>
  <c r="AG9" i="36"/>
  <c r="AF9" i="36"/>
  <c r="AE9" i="36"/>
  <c r="AD9" i="36"/>
  <c r="AC9" i="36"/>
  <c r="AB9" i="36"/>
  <c r="AA9" i="36"/>
  <c r="Z9" i="36"/>
  <c r="Y9" i="36"/>
  <c r="X9" i="36"/>
  <c r="W9" i="36"/>
  <c r="V9" i="36"/>
  <c r="M9" i="36"/>
  <c r="L9" i="36"/>
  <c r="F39" i="34" s="1"/>
  <c r="K9" i="36"/>
  <c r="J9" i="36"/>
  <c r="I9" i="36"/>
  <c r="H9" i="36"/>
  <c r="G9" i="36"/>
  <c r="F9" i="36"/>
  <c r="E9" i="36"/>
  <c r="D9" i="36"/>
  <c r="C9" i="36"/>
  <c r="B9" i="36"/>
  <c r="BH8" i="36"/>
  <c r="BE8" i="36"/>
  <c r="G38" i="34" s="1"/>
  <c r="I38" i="34"/>
  <c r="BA8" i="36"/>
  <c r="AY8" i="36"/>
  <c r="AX8" i="36"/>
  <c r="AW8" i="36"/>
  <c r="AV8" i="36"/>
  <c r="AT8" i="36"/>
  <c r="AS8" i="36"/>
  <c r="AR8" i="36"/>
  <c r="AQ8" i="36"/>
  <c r="AP8" i="36"/>
  <c r="AG8" i="36"/>
  <c r="AF8" i="36"/>
  <c r="AE8" i="36"/>
  <c r="AD8" i="36"/>
  <c r="AC8" i="36"/>
  <c r="AB8" i="36"/>
  <c r="AA8" i="36"/>
  <c r="Z8" i="36"/>
  <c r="Y8" i="36"/>
  <c r="X8" i="36"/>
  <c r="W8" i="36"/>
  <c r="V8" i="36"/>
  <c r="M8" i="36"/>
  <c r="L8" i="36"/>
  <c r="F38" i="34" s="1"/>
  <c r="K8" i="36"/>
  <c r="J8" i="36"/>
  <c r="I8" i="36"/>
  <c r="H8" i="36"/>
  <c r="G8" i="36"/>
  <c r="F8" i="36"/>
  <c r="E8" i="36"/>
  <c r="D8" i="36"/>
  <c r="C8" i="36"/>
  <c r="B8" i="36"/>
  <c r="BH7" i="36"/>
  <c r="BE7" i="36"/>
  <c r="BA7" i="36"/>
  <c r="AY7" i="36"/>
  <c r="AX7" i="36"/>
  <c r="AW7" i="36"/>
  <c r="AV7" i="36"/>
  <c r="AT7" i="36"/>
  <c r="AS7" i="36"/>
  <c r="AR7" i="36"/>
  <c r="AQ7" i="36"/>
  <c r="AP7" i="36"/>
  <c r="AG7" i="36"/>
  <c r="AF7" i="36"/>
  <c r="AE7" i="36"/>
  <c r="AD7" i="36"/>
  <c r="AC7" i="36"/>
  <c r="AB7" i="36"/>
  <c r="AA7" i="36"/>
  <c r="Z7" i="36"/>
  <c r="Y7" i="36"/>
  <c r="X7" i="36"/>
  <c r="W7" i="36"/>
  <c r="V7" i="36"/>
  <c r="M7" i="36"/>
  <c r="L7" i="36"/>
  <c r="K7" i="36"/>
  <c r="J7" i="36"/>
  <c r="I7" i="36"/>
  <c r="H7" i="36"/>
  <c r="G7" i="36"/>
  <c r="F7" i="36"/>
  <c r="E7" i="36"/>
  <c r="D7" i="36"/>
  <c r="C7" i="36"/>
  <c r="B7" i="36"/>
  <c r="AQ185" i="35"/>
  <c r="AQ184" i="35"/>
  <c r="AQ183" i="35"/>
  <c r="AQ182" i="35"/>
  <c r="AQ181" i="35"/>
  <c r="BF28" i="35"/>
  <c r="G29" i="34" s="1"/>
  <c r="AQ180" i="35"/>
  <c r="AQ178" i="35"/>
  <c r="AQ177" i="35"/>
  <c r="AQ176" i="35"/>
  <c r="AQ175" i="35"/>
  <c r="AQ174" i="35"/>
  <c r="AQ173" i="35"/>
  <c r="BF27" i="35"/>
  <c r="G28" i="34" s="1"/>
  <c r="AQ172" i="35"/>
  <c r="AQ170" i="35"/>
  <c r="AQ169" i="35"/>
  <c r="AQ168" i="35"/>
  <c r="AQ167" i="35"/>
  <c r="AQ166" i="35"/>
  <c r="AQ165" i="35"/>
  <c r="BF26" i="35"/>
  <c r="G27" i="34" s="1"/>
  <c r="AQ164" i="35"/>
  <c r="AQ162" i="35"/>
  <c r="AQ161" i="35"/>
  <c r="AQ160" i="35"/>
  <c r="AQ159" i="35"/>
  <c r="AQ157" i="35"/>
  <c r="AQ156" i="35"/>
  <c r="AQ155" i="35"/>
  <c r="AQ154" i="35"/>
  <c r="BF24" i="35"/>
  <c r="G25" i="34" s="1"/>
  <c r="AQ153" i="35"/>
  <c r="BL146" i="35"/>
  <c r="AQ146" i="35"/>
  <c r="BL145" i="35"/>
  <c r="AQ145" i="35"/>
  <c r="BL144" i="35"/>
  <c r="AQ144" i="35"/>
  <c r="BL143" i="35"/>
  <c r="AQ143" i="35"/>
  <c r="BL142" i="35"/>
  <c r="BL23" i="35" s="1"/>
  <c r="AQ142" i="35"/>
  <c r="BL140" i="35"/>
  <c r="AQ140" i="35"/>
  <c r="BL139" i="35"/>
  <c r="AQ139" i="35"/>
  <c r="BL138" i="35"/>
  <c r="BF22" i="35"/>
  <c r="G23" i="34" s="1"/>
  <c r="AQ138" i="35"/>
  <c r="BL136" i="35"/>
  <c r="AQ136" i="35"/>
  <c r="BL135" i="35"/>
  <c r="BF21" i="35"/>
  <c r="G22" i="34" s="1"/>
  <c r="AQ135" i="35"/>
  <c r="BL134" i="35"/>
  <c r="AQ134" i="35"/>
  <c r="BL132" i="35"/>
  <c r="AQ132" i="35"/>
  <c r="BL131" i="35"/>
  <c r="AQ131" i="35"/>
  <c r="BL130" i="35"/>
  <c r="AQ130" i="35"/>
  <c r="BL129" i="35"/>
  <c r="AQ129" i="35"/>
  <c r="BL128" i="35"/>
  <c r="AQ128" i="35"/>
  <c r="BL127" i="35"/>
  <c r="AQ127" i="35"/>
  <c r="BL126" i="35"/>
  <c r="BF20" i="35"/>
  <c r="G21" i="34" s="1"/>
  <c r="AQ126" i="35"/>
  <c r="BL124" i="35"/>
  <c r="AQ124" i="35"/>
  <c r="BL123" i="35"/>
  <c r="AQ123" i="35"/>
  <c r="BL122" i="35"/>
  <c r="AQ122" i="35"/>
  <c r="BL121" i="35"/>
  <c r="AQ121" i="35"/>
  <c r="BL120" i="35"/>
  <c r="BL19" i="35" s="1"/>
  <c r="AQ120" i="35"/>
  <c r="AQ19" i="35" s="1"/>
  <c r="BL118" i="35"/>
  <c r="AQ118" i="35"/>
  <c r="BL117" i="35"/>
  <c r="BL18" i="35" s="1"/>
  <c r="AQ117" i="35"/>
  <c r="AQ18" i="35" s="1"/>
  <c r="BL115" i="35"/>
  <c r="AQ115" i="35"/>
  <c r="BL114" i="35"/>
  <c r="AQ114" i="35"/>
  <c r="BL113" i="35"/>
  <c r="AQ113" i="35"/>
  <c r="BL112" i="35"/>
  <c r="AQ112" i="35"/>
  <c r="BL111" i="35"/>
  <c r="BF17" i="35"/>
  <c r="G18" i="34" s="1"/>
  <c r="AQ111" i="35"/>
  <c r="BL110" i="35"/>
  <c r="AQ110" i="35"/>
  <c r="AQ103" i="35"/>
  <c r="BF16" i="35"/>
  <c r="G17" i="34" s="1"/>
  <c r="AQ102" i="35"/>
  <c r="AQ101" i="35"/>
  <c r="AQ99" i="35"/>
  <c r="AQ98" i="35"/>
  <c r="AQ97" i="35"/>
  <c r="AQ96" i="35"/>
  <c r="AQ95" i="35"/>
  <c r="AQ94" i="35"/>
  <c r="BF15" i="35"/>
  <c r="G16" i="34" s="1"/>
  <c r="AQ93" i="35"/>
  <c r="AQ91" i="35"/>
  <c r="AQ90" i="35"/>
  <c r="AQ89" i="35"/>
  <c r="BF14" i="35"/>
  <c r="G15" i="34" s="1"/>
  <c r="AQ88" i="35"/>
  <c r="AQ87" i="35"/>
  <c r="AQ85" i="35"/>
  <c r="AQ84" i="35"/>
  <c r="AQ83" i="35"/>
  <c r="AQ82" i="35"/>
  <c r="AQ81" i="35"/>
  <c r="AQ80" i="35"/>
  <c r="AQ79" i="35"/>
  <c r="AQ78" i="35"/>
  <c r="AQ77" i="35"/>
  <c r="AQ75" i="35"/>
  <c r="AQ74" i="35"/>
  <c r="AQ73" i="35"/>
  <c r="AQ66" i="35"/>
  <c r="AQ65" i="35"/>
  <c r="AQ64" i="35"/>
  <c r="AQ63" i="35"/>
  <c r="AQ61" i="35"/>
  <c r="AQ60" i="35"/>
  <c r="AQ59" i="35"/>
  <c r="AQ58" i="35"/>
  <c r="AQ57" i="35"/>
  <c r="AQ56" i="35"/>
  <c r="AQ54" i="35"/>
  <c r="AQ53" i="35"/>
  <c r="AQ52" i="35"/>
  <c r="AQ51" i="35"/>
  <c r="AQ50" i="35"/>
  <c r="AQ49" i="35"/>
  <c r="AQ48" i="35"/>
  <c r="AQ47" i="35"/>
  <c r="AQ45" i="35"/>
  <c r="AQ44" i="35"/>
  <c r="AQ43" i="35"/>
  <c r="BF8" i="35"/>
  <c r="G9" i="34" s="1"/>
  <c r="AQ42" i="35"/>
  <c r="AQ40" i="35"/>
  <c r="AQ39" i="35"/>
  <c r="AQ38" i="35"/>
  <c r="AQ37" i="35"/>
  <c r="AQ36" i="35"/>
  <c r="BL28" i="35"/>
  <c r="BE28" i="35"/>
  <c r="BD28" i="35"/>
  <c r="BC28" i="35"/>
  <c r="AY28" i="35"/>
  <c r="I29" i="34" s="1"/>
  <c r="AX28" i="35"/>
  <c r="AV28" i="35"/>
  <c r="AU28" i="35"/>
  <c r="AP28" i="35"/>
  <c r="AO28" i="35"/>
  <c r="AN28" i="35"/>
  <c r="AM28" i="35"/>
  <c r="AL28" i="35"/>
  <c r="AI28" i="35"/>
  <c r="AH28" i="35"/>
  <c r="AG28" i="35"/>
  <c r="AF28" i="35"/>
  <c r="AE28" i="35"/>
  <c r="AD28" i="35"/>
  <c r="AC28" i="35"/>
  <c r="AB28" i="35"/>
  <c r="AA28" i="35"/>
  <c r="Z28" i="35"/>
  <c r="Y28" i="35"/>
  <c r="X28" i="35"/>
  <c r="W28" i="35"/>
  <c r="V28" i="35"/>
  <c r="U28" i="35"/>
  <c r="T28" i="35"/>
  <c r="Q28" i="35"/>
  <c r="P28" i="35"/>
  <c r="O28" i="35"/>
  <c r="N28" i="35"/>
  <c r="J29" i="34" s="1"/>
  <c r="M28" i="35"/>
  <c r="L28" i="35"/>
  <c r="F29" i="34" s="1"/>
  <c r="K28" i="35"/>
  <c r="J28" i="35"/>
  <c r="I28" i="35"/>
  <c r="H28" i="35"/>
  <c r="G28" i="35"/>
  <c r="F28" i="35"/>
  <c r="E28" i="35"/>
  <c r="D28" i="35"/>
  <c r="C28" i="35"/>
  <c r="B28" i="35"/>
  <c r="BL27" i="35"/>
  <c r="BE27" i="35"/>
  <c r="BD27" i="35"/>
  <c r="BC27" i="35"/>
  <c r="AY27" i="35"/>
  <c r="I28" i="34" s="1"/>
  <c r="AX27" i="35"/>
  <c r="AV27" i="35"/>
  <c r="AU27" i="35"/>
  <c r="AP27" i="35"/>
  <c r="AO27" i="35"/>
  <c r="AN27" i="35"/>
  <c r="AM27" i="35"/>
  <c r="AL27" i="35"/>
  <c r="AI27" i="35"/>
  <c r="AH27" i="35"/>
  <c r="AG27" i="35"/>
  <c r="AF27" i="35"/>
  <c r="AE27" i="35"/>
  <c r="AD27" i="35"/>
  <c r="AC27" i="35"/>
  <c r="AB27" i="35"/>
  <c r="AA27" i="35"/>
  <c r="Z27" i="35"/>
  <c r="Y27" i="35"/>
  <c r="X27" i="35"/>
  <c r="W27" i="35"/>
  <c r="V27" i="35"/>
  <c r="U27" i="35"/>
  <c r="T27" i="35"/>
  <c r="Q27" i="35"/>
  <c r="P27" i="35"/>
  <c r="O27" i="35"/>
  <c r="N27" i="35"/>
  <c r="M27" i="35"/>
  <c r="L27" i="35"/>
  <c r="F28" i="34" s="1"/>
  <c r="K27" i="35"/>
  <c r="J27" i="35"/>
  <c r="I27" i="35"/>
  <c r="H27" i="35"/>
  <c r="G27" i="35"/>
  <c r="F27" i="35"/>
  <c r="E27" i="35"/>
  <c r="D27" i="35"/>
  <c r="C27" i="35"/>
  <c r="B27" i="35"/>
  <c r="BL26" i="35"/>
  <c r="BE26" i="35"/>
  <c r="BD26" i="35"/>
  <c r="BC26" i="35"/>
  <c r="AY26" i="35"/>
  <c r="I27" i="34" s="1"/>
  <c r="AX26" i="35"/>
  <c r="AV26" i="35"/>
  <c r="AU26" i="35"/>
  <c r="AP26" i="35"/>
  <c r="AO26" i="35"/>
  <c r="AN26" i="35"/>
  <c r="AM26" i="35"/>
  <c r="AL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W26" i="35"/>
  <c r="V26" i="35"/>
  <c r="U26" i="35"/>
  <c r="T26" i="35"/>
  <c r="Q26" i="35"/>
  <c r="P26" i="35"/>
  <c r="O26" i="35"/>
  <c r="N26" i="35"/>
  <c r="J27" i="34" s="1"/>
  <c r="M26" i="35"/>
  <c r="L26" i="35"/>
  <c r="F27" i="34" s="1"/>
  <c r="K26" i="35"/>
  <c r="J26" i="35"/>
  <c r="I26" i="35"/>
  <c r="H26" i="35"/>
  <c r="G26" i="35"/>
  <c r="F26" i="35"/>
  <c r="E26" i="35"/>
  <c r="D26" i="35"/>
  <c r="C26" i="35"/>
  <c r="B26" i="35"/>
  <c r="BL25" i="35"/>
  <c r="BE25" i="35"/>
  <c r="BD25" i="35"/>
  <c r="BC25" i="35"/>
  <c r="AY25" i="35"/>
  <c r="I26" i="34" s="1"/>
  <c r="AX25" i="35"/>
  <c r="AV25" i="35"/>
  <c r="AU25" i="35"/>
  <c r="AP25" i="35"/>
  <c r="AO25" i="35"/>
  <c r="AN25" i="35"/>
  <c r="AM25" i="35"/>
  <c r="AL25" i="35"/>
  <c r="AI25" i="35"/>
  <c r="AH25" i="35"/>
  <c r="AG25" i="35"/>
  <c r="AF25" i="35"/>
  <c r="AE25" i="35"/>
  <c r="AD25" i="35"/>
  <c r="AC25" i="35"/>
  <c r="AB25" i="35"/>
  <c r="AA25" i="35"/>
  <c r="Z25" i="35"/>
  <c r="Y25" i="35"/>
  <c r="X25" i="35"/>
  <c r="W25" i="35"/>
  <c r="V25" i="35"/>
  <c r="U25" i="35"/>
  <c r="T25" i="35"/>
  <c r="Q25" i="35"/>
  <c r="P25" i="35"/>
  <c r="O25" i="35"/>
  <c r="N25" i="35"/>
  <c r="J26" i="34" s="1"/>
  <c r="M25" i="35"/>
  <c r="L25" i="35"/>
  <c r="F26" i="34" s="1"/>
  <c r="K25" i="35"/>
  <c r="J25" i="35"/>
  <c r="I25" i="35"/>
  <c r="H25" i="35"/>
  <c r="G25" i="35"/>
  <c r="F25" i="35"/>
  <c r="E25" i="35"/>
  <c r="D25" i="35"/>
  <c r="C25" i="35"/>
  <c r="B25" i="35"/>
  <c r="BL24" i="35"/>
  <c r="BE24" i="35"/>
  <c r="BD24" i="35"/>
  <c r="BC24" i="35"/>
  <c r="AY24" i="35"/>
  <c r="I25" i="34" s="1"/>
  <c r="AX24" i="35"/>
  <c r="AV24" i="35"/>
  <c r="AU24" i="35"/>
  <c r="AP24" i="35"/>
  <c r="AO24" i="35"/>
  <c r="AN24" i="35"/>
  <c r="AM24" i="35"/>
  <c r="AL24" i="35"/>
  <c r="AI24" i="35"/>
  <c r="AH24" i="35"/>
  <c r="AG24" i="35"/>
  <c r="AF24" i="35"/>
  <c r="AE24" i="35"/>
  <c r="AD24" i="35"/>
  <c r="AC24" i="35"/>
  <c r="AB24" i="35"/>
  <c r="AA24" i="35"/>
  <c r="Z24" i="35"/>
  <c r="Y24" i="35"/>
  <c r="X24" i="35"/>
  <c r="W24" i="35"/>
  <c r="V24" i="35"/>
  <c r="U24" i="35"/>
  <c r="T24" i="35"/>
  <c r="Q24" i="35"/>
  <c r="P24" i="35"/>
  <c r="O24" i="35"/>
  <c r="N24" i="35"/>
  <c r="J25" i="34" s="1"/>
  <c r="M24" i="35"/>
  <c r="L24" i="35"/>
  <c r="F25" i="34" s="1"/>
  <c r="K24" i="35"/>
  <c r="J24" i="35"/>
  <c r="I24" i="35"/>
  <c r="H24" i="35"/>
  <c r="G24" i="35"/>
  <c r="F24" i="35"/>
  <c r="E24" i="35"/>
  <c r="D24" i="35"/>
  <c r="C24" i="35"/>
  <c r="B24" i="35"/>
  <c r="BF23" i="35"/>
  <c r="G24" i="34" s="1"/>
  <c r="BE23" i="35"/>
  <c r="BD23" i="35"/>
  <c r="BC23" i="35"/>
  <c r="AY23" i="35"/>
  <c r="I24" i="34" s="1"/>
  <c r="AX23" i="35"/>
  <c r="AV23" i="35"/>
  <c r="AU23" i="35"/>
  <c r="AP23" i="35"/>
  <c r="AO23" i="35"/>
  <c r="AN23" i="35"/>
  <c r="AM23" i="35"/>
  <c r="AL23" i="35"/>
  <c r="AI23" i="35"/>
  <c r="AH23" i="35"/>
  <c r="AG23" i="35"/>
  <c r="AF23" i="35"/>
  <c r="AE23" i="35"/>
  <c r="AD23" i="35"/>
  <c r="AC23" i="35"/>
  <c r="AB23" i="35"/>
  <c r="AA23" i="35"/>
  <c r="Z23" i="35"/>
  <c r="Y23" i="35"/>
  <c r="X23" i="35"/>
  <c r="W23" i="35"/>
  <c r="V23" i="35"/>
  <c r="U23" i="35"/>
  <c r="T23" i="35"/>
  <c r="Q23" i="35"/>
  <c r="P23" i="35"/>
  <c r="O23" i="35"/>
  <c r="N23" i="35"/>
  <c r="M23" i="35"/>
  <c r="L23" i="35"/>
  <c r="F24" i="34" s="1"/>
  <c r="K23" i="35"/>
  <c r="J23" i="35"/>
  <c r="I23" i="35"/>
  <c r="H23" i="35"/>
  <c r="G23" i="35"/>
  <c r="F23" i="35"/>
  <c r="E23" i="35"/>
  <c r="D23" i="35"/>
  <c r="C23" i="35"/>
  <c r="B23" i="35"/>
  <c r="BE22" i="35"/>
  <c r="BD22" i="35"/>
  <c r="BC22" i="35"/>
  <c r="AY22" i="35"/>
  <c r="I23" i="34" s="1"/>
  <c r="AX22" i="35"/>
  <c r="AV22" i="35"/>
  <c r="AU22" i="35"/>
  <c r="AP22" i="35"/>
  <c r="AO22" i="35"/>
  <c r="AN22" i="35"/>
  <c r="AM22" i="35"/>
  <c r="AL22" i="35"/>
  <c r="AI22" i="35"/>
  <c r="AH22" i="35"/>
  <c r="AG22" i="35"/>
  <c r="AF22" i="35"/>
  <c r="AE22" i="35"/>
  <c r="AD22" i="35"/>
  <c r="AC22" i="35"/>
  <c r="AB22" i="35"/>
  <c r="AA22" i="35"/>
  <c r="Z22" i="35"/>
  <c r="Y22" i="35"/>
  <c r="X22" i="35"/>
  <c r="W22" i="35"/>
  <c r="V22" i="35"/>
  <c r="U22" i="35"/>
  <c r="T22" i="35"/>
  <c r="Q22" i="35"/>
  <c r="P22" i="35"/>
  <c r="O22" i="35"/>
  <c r="N22" i="35"/>
  <c r="M22" i="35"/>
  <c r="L22" i="35"/>
  <c r="F23" i="34" s="1"/>
  <c r="K22" i="35"/>
  <c r="J22" i="35"/>
  <c r="I22" i="35"/>
  <c r="H22" i="35"/>
  <c r="G22" i="35"/>
  <c r="F22" i="35"/>
  <c r="E22" i="35"/>
  <c r="D22" i="35"/>
  <c r="C22" i="35"/>
  <c r="B22" i="35"/>
  <c r="BE21" i="35"/>
  <c r="BD21" i="35"/>
  <c r="BC21" i="35"/>
  <c r="AY21" i="35"/>
  <c r="I22" i="34" s="1"/>
  <c r="AX21" i="35"/>
  <c r="AV21" i="35"/>
  <c r="AU21" i="35"/>
  <c r="AP21" i="35"/>
  <c r="AO21" i="35"/>
  <c r="AN21" i="35"/>
  <c r="AM21" i="35"/>
  <c r="AL21" i="35"/>
  <c r="AI21" i="35"/>
  <c r="AH21" i="35"/>
  <c r="AG21" i="35"/>
  <c r="AF21" i="35"/>
  <c r="AE21" i="35"/>
  <c r="AD21" i="35"/>
  <c r="AC21" i="35"/>
  <c r="AB21" i="35"/>
  <c r="AA21" i="35"/>
  <c r="Z21" i="35"/>
  <c r="Y21" i="35"/>
  <c r="X21" i="35"/>
  <c r="W21" i="35"/>
  <c r="V21" i="35"/>
  <c r="U21" i="35"/>
  <c r="T21" i="35"/>
  <c r="Q21" i="35"/>
  <c r="P21" i="35"/>
  <c r="O21" i="35"/>
  <c r="N21" i="35"/>
  <c r="M21" i="35"/>
  <c r="L21" i="35"/>
  <c r="F22" i="34" s="1"/>
  <c r="K21" i="35"/>
  <c r="J21" i="35"/>
  <c r="I21" i="35"/>
  <c r="H21" i="35"/>
  <c r="G21" i="35"/>
  <c r="F21" i="35"/>
  <c r="E21" i="35"/>
  <c r="D21" i="35"/>
  <c r="C21" i="35"/>
  <c r="B21" i="35"/>
  <c r="BE20" i="35"/>
  <c r="BD20" i="35"/>
  <c r="BC20" i="35"/>
  <c r="AY20" i="35"/>
  <c r="I21" i="34" s="1"/>
  <c r="AX20" i="35"/>
  <c r="AV20" i="35"/>
  <c r="AU20" i="35"/>
  <c r="AP20" i="35"/>
  <c r="AO20" i="35"/>
  <c r="AN20" i="35"/>
  <c r="AM20" i="35"/>
  <c r="AL20" i="35"/>
  <c r="AI20" i="35"/>
  <c r="AH20" i="35"/>
  <c r="AG20" i="35"/>
  <c r="AF20" i="35"/>
  <c r="AE20" i="35"/>
  <c r="AD20" i="35"/>
  <c r="AC20" i="35"/>
  <c r="AB20" i="35"/>
  <c r="AA20" i="35"/>
  <c r="Z20" i="35"/>
  <c r="Y20" i="35"/>
  <c r="X20" i="35"/>
  <c r="W20" i="35"/>
  <c r="V20" i="35"/>
  <c r="U20" i="35"/>
  <c r="T20" i="35"/>
  <c r="Q20" i="35"/>
  <c r="P20" i="35"/>
  <c r="O20" i="35"/>
  <c r="N20" i="35"/>
  <c r="M20" i="35"/>
  <c r="L20" i="35"/>
  <c r="F21" i="34" s="1"/>
  <c r="K20" i="35"/>
  <c r="J20" i="35"/>
  <c r="I20" i="35"/>
  <c r="H20" i="35"/>
  <c r="G20" i="35"/>
  <c r="F20" i="35"/>
  <c r="E20" i="35"/>
  <c r="D20" i="35"/>
  <c r="C20" i="35"/>
  <c r="B20" i="35"/>
  <c r="BF19" i="35"/>
  <c r="G20" i="34" s="1"/>
  <c r="BE19" i="35"/>
  <c r="BD19" i="35"/>
  <c r="BC19" i="35"/>
  <c r="AY19" i="35"/>
  <c r="I20" i="34" s="1"/>
  <c r="AX19" i="35"/>
  <c r="AV19" i="35"/>
  <c r="AU19" i="35"/>
  <c r="AP19" i="35"/>
  <c r="AO19" i="35"/>
  <c r="AN19" i="35"/>
  <c r="AM19" i="35"/>
  <c r="AL19" i="35"/>
  <c r="AI19" i="35"/>
  <c r="AH19" i="35"/>
  <c r="AG19" i="35"/>
  <c r="AF19" i="35"/>
  <c r="AE19" i="35"/>
  <c r="AD19" i="35"/>
  <c r="AC19" i="35"/>
  <c r="AB19" i="35"/>
  <c r="AA19" i="35"/>
  <c r="Z19" i="35"/>
  <c r="Y19" i="35"/>
  <c r="X19" i="35"/>
  <c r="W19" i="35"/>
  <c r="V19" i="35"/>
  <c r="U19" i="35"/>
  <c r="T19" i="35"/>
  <c r="Q19" i="35"/>
  <c r="P19" i="35"/>
  <c r="O19" i="35"/>
  <c r="N19" i="35"/>
  <c r="J20" i="34" s="1"/>
  <c r="M19" i="35"/>
  <c r="L19" i="35"/>
  <c r="F20" i="34" s="1"/>
  <c r="K19" i="35"/>
  <c r="J19" i="35"/>
  <c r="I19" i="35"/>
  <c r="H19" i="35"/>
  <c r="G19" i="35"/>
  <c r="F19" i="35"/>
  <c r="E19" i="35"/>
  <c r="D19" i="35"/>
  <c r="C19" i="35"/>
  <c r="B19" i="35"/>
  <c r="BE18" i="35"/>
  <c r="BD18" i="35"/>
  <c r="BC18" i="35"/>
  <c r="AY18" i="35"/>
  <c r="I19" i="34" s="1"/>
  <c r="AX18" i="35"/>
  <c r="AV18" i="35"/>
  <c r="AU18" i="35"/>
  <c r="AP18" i="35"/>
  <c r="AO18" i="35"/>
  <c r="AN18" i="35"/>
  <c r="AM18" i="35"/>
  <c r="AL18" i="35"/>
  <c r="AI18" i="35"/>
  <c r="AH18" i="35"/>
  <c r="AG18" i="35"/>
  <c r="AF18" i="35"/>
  <c r="AE18" i="35"/>
  <c r="AD18" i="35"/>
  <c r="AC18" i="35"/>
  <c r="AB18" i="35"/>
  <c r="AA18" i="35"/>
  <c r="Z18" i="35"/>
  <c r="Y18" i="35"/>
  <c r="X18" i="35"/>
  <c r="W18" i="35"/>
  <c r="V18" i="35"/>
  <c r="U18" i="35"/>
  <c r="T18" i="35"/>
  <c r="Q18" i="35"/>
  <c r="P18" i="35"/>
  <c r="O18" i="35"/>
  <c r="N18" i="35"/>
  <c r="J19" i="34" s="1"/>
  <c r="M18" i="35"/>
  <c r="L18" i="35"/>
  <c r="F19" i="34" s="1"/>
  <c r="K18" i="35"/>
  <c r="J18" i="35"/>
  <c r="I18" i="35"/>
  <c r="H18" i="35"/>
  <c r="G18" i="35"/>
  <c r="F18" i="35"/>
  <c r="E18" i="35"/>
  <c r="D18" i="35"/>
  <c r="C18" i="35"/>
  <c r="B18" i="35"/>
  <c r="BE17" i="35"/>
  <c r="BD17" i="35"/>
  <c r="BC17" i="35"/>
  <c r="AY17" i="35"/>
  <c r="I18" i="34" s="1"/>
  <c r="AX17" i="35"/>
  <c r="AV17" i="35"/>
  <c r="AU17" i="35"/>
  <c r="AP17" i="35"/>
  <c r="AO17" i="35"/>
  <c r="AN17" i="35"/>
  <c r="AM17" i="35"/>
  <c r="AL17" i="35"/>
  <c r="AI17" i="35"/>
  <c r="AH17" i="35"/>
  <c r="AG17" i="35"/>
  <c r="AF17" i="35"/>
  <c r="AE17" i="35"/>
  <c r="AD17" i="35"/>
  <c r="AC17" i="35"/>
  <c r="AB17" i="35"/>
  <c r="AA17" i="35"/>
  <c r="Z17" i="35"/>
  <c r="Y17" i="35"/>
  <c r="X17" i="35"/>
  <c r="W17" i="35"/>
  <c r="V17" i="35"/>
  <c r="U17" i="35"/>
  <c r="T17" i="35"/>
  <c r="Q17" i="35"/>
  <c r="P17" i="35"/>
  <c r="O17" i="35"/>
  <c r="N17" i="35"/>
  <c r="J18" i="34" s="1"/>
  <c r="M17" i="35"/>
  <c r="L17" i="35"/>
  <c r="F18" i="34" s="1"/>
  <c r="K17" i="35"/>
  <c r="J17" i="35"/>
  <c r="I17" i="35"/>
  <c r="H17" i="35"/>
  <c r="G17" i="35"/>
  <c r="F17" i="35"/>
  <c r="E17" i="35"/>
  <c r="D17" i="35"/>
  <c r="C17" i="35"/>
  <c r="B17" i="35"/>
  <c r="BL16" i="35"/>
  <c r="BE16" i="35"/>
  <c r="BD16" i="35"/>
  <c r="BC16" i="35"/>
  <c r="AY16" i="35"/>
  <c r="I17" i="34" s="1"/>
  <c r="AX16" i="35"/>
  <c r="AV16" i="35"/>
  <c r="AU16" i="35"/>
  <c r="AP16" i="35"/>
  <c r="AO16" i="35"/>
  <c r="AN16" i="35"/>
  <c r="AM16" i="35"/>
  <c r="AL16" i="35"/>
  <c r="AI16" i="35"/>
  <c r="AH16" i="35"/>
  <c r="AG16" i="35"/>
  <c r="AF16" i="35"/>
  <c r="AE16" i="35"/>
  <c r="AD16" i="35"/>
  <c r="AC16" i="35"/>
  <c r="AB16" i="35"/>
  <c r="AA16" i="35"/>
  <c r="Z16" i="35"/>
  <c r="Y16" i="35"/>
  <c r="X16" i="35"/>
  <c r="W16" i="35"/>
  <c r="V16" i="35"/>
  <c r="U16" i="35"/>
  <c r="T16" i="35"/>
  <c r="Q16" i="35"/>
  <c r="P16" i="35"/>
  <c r="O16" i="35"/>
  <c r="N16" i="35"/>
  <c r="J17" i="34" s="1"/>
  <c r="M16" i="35"/>
  <c r="L16" i="35"/>
  <c r="F17" i="34" s="1"/>
  <c r="K16" i="35"/>
  <c r="J16" i="35"/>
  <c r="I16" i="35"/>
  <c r="H16" i="35"/>
  <c r="G16" i="35"/>
  <c r="F16" i="35"/>
  <c r="E16" i="35"/>
  <c r="D16" i="35"/>
  <c r="C16" i="35"/>
  <c r="B16" i="35"/>
  <c r="BL15" i="35"/>
  <c r="BE15" i="35"/>
  <c r="BD15" i="35"/>
  <c r="BC15" i="35"/>
  <c r="AY15" i="35"/>
  <c r="I16" i="34" s="1"/>
  <c r="AX15" i="35"/>
  <c r="AV15" i="35"/>
  <c r="AU15" i="35"/>
  <c r="AP15" i="35"/>
  <c r="AO15" i="35"/>
  <c r="AN15" i="35"/>
  <c r="AM15" i="35"/>
  <c r="AL15" i="35"/>
  <c r="AI15" i="35"/>
  <c r="AH15" i="35"/>
  <c r="AG15" i="35"/>
  <c r="AF15" i="35"/>
  <c r="AE15" i="35"/>
  <c r="AD15" i="35"/>
  <c r="AC15" i="35"/>
  <c r="AB15" i="35"/>
  <c r="AA15" i="35"/>
  <c r="Z15" i="35"/>
  <c r="Y15" i="35"/>
  <c r="X15" i="35"/>
  <c r="W15" i="35"/>
  <c r="V15" i="35"/>
  <c r="U15" i="35"/>
  <c r="T15" i="35"/>
  <c r="Q15" i="35"/>
  <c r="P15" i="35"/>
  <c r="O15" i="35"/>
  <c r="N15" i="35"/>
  <c r="M15" i="35"/>
  <c r="L15" i="35"/>
  <c r="F16" i="34" s="1"/>
  <c r="K15" i="35"/>
  <c r="J15" i="35"/>
  <c r="I15" i="35"/>
  <c r="H15" i="35"/>
  <c r="G15" i="35"/>
  <c r="F15" i="35"/>
  <c r="E15" i="35"/>
  <c r="D15" i="35"/>
  <c r="C15" i="35"/>
  <c r="B15" i="35"/>
  <c r="BL14" i="35"/>
  <c r="BE14" i="35"/>
  <c r="BD14" i="35"/>
  <c r="BC14" i="35"/>
  <c r="AY14" i="35"/>
  <c r="I15" i="34" s="1"/>
  <c r="AX14" i="35"/>
  <c r="AV14" i="35"/>
  <c r="AU14" i="35"/>
  <c r="AP14" i="35"/>
  <c r="AO14" i="35"/>
  <c r="AN14" i="35"/>
  <c r="AM14" i="35"/>
  <c r="AL14" i="35"/>
  <c r="AI14" i="35"/>
  <c r="AH14" i="35"/>
  <c r="AG14" i="35"/>
  <c r="AF14" i="35"/>
  <c r="AE14" i="35"/>
  <c r="AD14" i="35"/>
  <c r="AC14" i="35"/>
  <c r="AB14" i="35"/>
  <c r="AA14" i="35"/>
  <c r="Z14" i="35"/>
  <c r="Y14" i="35"/>
  <c r="X14" i="35"/>
  <c r="W14" i="35"/>
  <c r="V14" i="35"/>
  <c r="U14" i="35"/>
  <c r="T14" i="35"/>
  <c r="Q14" i="35"/>
  <c r="P14" i="35"/>
  <c r="O14" i="35"/>
  <c r="N14" i="35"/>
  <c r="M14" i="35"/>
  <c r="L14" i="35"/>
  <c r="F15" i="34" s="1"/>
  <c r="K14" i="35"/>
  <c r="J14" i="35"/>
  <c r="I14" i="35"/>
  <c r="H14" i="35"/>
  <c r="G14" i="35"/>
  <c r="F14" i="35"/>
  <c r="E14" i="35"/>
  <c r="D14" i="35"/>
  <c r="C14" i="35"/>
  <c r="B14" i="35"/>
  <c r="BL13" i="35"/>
  <c r="BE13" i="35"/>
  <c r="BD13" i="35"/>
  <c r="BC13" i="35"/>
  <c r="AY13" i="35"/>
  <c r="I14" i="34" s="1"/>
  <c r="AX13" i="35"/>
  <c r="AV13" i="35"/>
  <c r="AU13" i="35"/>
  <c r="AP13" i="35"/>
  <c r="AO13" i="35"/>
  <c r="AN13" i="35"/>
  <c r="AM13" i="35"/>
  <c r="AL13" i="35"/>
  <c r="AI13" i="35"/>
  <c r="AH13" i="35"/>
  <c r="AG13" i="35"/>
  <c r="AF13" i="35"/>
  <c r="AE13" i="35"/>
  <c r="AD13" i="35"/>
  <c r="AC13" i="35"/>
  <c r="AB13" i="35"/>
  <c r="AA13" i="35"/>
  <c r="Z13" i="35"/>
  <c r="Y13" i="35"/>
  <c r="X13" i="35"/>
  <c r="W13" i="35"/>
  <c r="V13" i="35"/>
  <c r="U13" i="35"/>
  <c r="T13" i="35"/>
  <c r="Q13" i="35"/>
  <c r="P13" i="35"/>
  <c r="O13" i="35"/>
  <c r="N13" i="35"/>
  <c r="J14" i="34" s="1"/>
  <c r="M13" i="35"/>
  <c r="L13" i="35"/>
  <c r="F14" i="34" s="1"/>
  <c r="K13" i="35"/>
  <c r="J13" i="35"/>
  <c r="I13" i="35"/>
  <c r="H13" i="35"/>
  <c r="G13" i="35"/>
  <c r="F13" i="35"/>
  <c r="E13" i="35"/>
  <c r="D13" i="35"/>
  <c r="C13" i="35"/>
  <c r="B13" i="35"/>
  <c r="BL12" i="35"/>
  <c r="BE12" i="35"/>
  <c r="BD12" i="35"/>
  <c r="BC12" i="35"/>
  <c r="AY12" i="35"/>
  <c r="I13" i="34" s="1"/>
  <c r="AX12" i="35"/>
  <c r="AV12" i="35"/>
  <c r="AU12" i="35"/>
  <c r="AP12" i="35"/>
  <c r="AO12" i="35"/>
  <c r="AN12" i="35"/>
  <c r="AM12" i="35"/>
  <c r="AL12" i="35"/>
  <c r="AI12" i="35"/>
  <c r="AH12" i="35"/>
  <c r="AG12" i="35"/>
  <c r="AF12" i="35"/>
  <c r="AE12" i="35"/>
  <c r="AD12" i="35"/>
  <c r="AC12" i="35"/>
  <c r="AB12" i="35"/>
  <c r="AA12" i="35"/>
  <c r="Z12" i="35"/>
  <c r="Y12" i="35"/>
  <c r="X12" i="35"/>
  <c r="W12" i="35"/>
  <c r="V12" i="35"/>
  <c r="U12" i="35"/>
  <c r="T12" i="35"/>
  <c r="Q12" i="35"/>
  <c r="P12" i="35"/>
  <c r="O12" i="35"/>
  <c r="N12" i="35"/>
  <c r="J13" i="34" s="1"/>
  <c r="M12" i="35"/>
  <c r="L12" i="35"/>
  <c r="F13" i="34" s="1"/>
  <c r="K12" i="35"/>
  <c r="J12" i="35"/>
  <c r="I12" i="35"/>
  <c r="H12" i="35"/>
  <c r="G12" i="35"/>
  <c r="F12" i="35"/>
  <c r="E12" i="35"/>
  <c r="D12" i="35"/>
  <c r="C12" i="35"/>
  <c r="B12" i="35"/>
  <c r="BL11" i="35"/>
  <c r="BE11" i="35"/>
  <c r="BD11" i="35"/>
  <c r="BC11" i="35"/>
  <c r="AY11" i="35"/>
  <c r="I12" i="34" s="1"/>
  <c r="AX11" i="35"/>
  <c r="AV11" i="35"/>
  <c r="AU11" i="35"/>
  <c r="AP11" i="35"/>
  <c r="AO11" i="35"/>
  <c r="AN11" i="35"/>
  <c r="AM11" i="35"/>
  <c r="AL11" i="35"/>
  <c r="AI11" i="35"/>
  <c r="AH11" i="35"/>
  <c r="AG11" i="35"/>
  <c r="AF11" i="35"/>
  <c r="AE11" i="35"/>
  <c r="AD11" i="35"/>
  <c r="AC11" i="35"/>
  <c r="AB11" i="35"/>
  <c r="AA11" i="35"/>
  <c r="Z11" i="35"/>
  <c r="Y11" i="35"/>
  <c r="X11" i="35"/>
  <c r="W11" i="35"/>
  <c r="V11" i="35"/>
  <c r="U11" i="35"/>
  <c r="T11" i="35"/>
  <c r="Q11" i="35"/>
  <c r="P11" i="35"/>
  <c r="O11" i="35"/>
  <c r="N11" i="35"/>
  <c r="J12" i="34" s="1"/>
  <c r="M11" i="35"/>
  <c r="L11" i="35"/>
  <c r="F12" i="34" s="1"/>
  <c r="K11" i="35"/>
  <c r="J11" i="35"/>
  <c r="I11" i="35"/>
  <c r="H11" i="35"/>
  <c r="G11" i="35"/>
  <c r="F11" i="35"/>
  <c r="E11" i="35"/>
  <c r="D11" i="35"/>
  <c r="C11" i="35"/>
  <c r="B11" i="35"/>
  <c r="BL10" i="35"/>
  <c r="BE10" i="35"/>
  <c r="BD10" i="35"/>
  <c r="BC10" i="35"/>
  <c r="AY10" i="35"/>
  <c r="I11" i="34" s="1"/>
  <c r="AX10" i="35"/>
  <c r="AV10" i="35"/>
  <c r="AU10" i="35"/>
  <c r="AP10" i="35"/>
  <c r="AO10" i="35"/>
  <c r="AN10" i="35"/>
  <c r="AM10" i="35"/>
  <c r="AL10" i="35"/>
  <c r="AI10" i="35"/>
  <c r="AH10" i="35"/>
  <c r="AG10" i="35"/>
  <c r="AF10" i="35"/>
  <c r="AE10" i="35"/>
  <c r="AD10" i="35"/>
  <c r="AC10" i="35"/>
  <c r="AB10" i="35"/>
  <c r="AA10" i="35"/>
  <c r="Z10" i="35"/>
  <c r="Y10" i="35"/>
  <c r="X10" i="35"/>
  <c r="W10" i="35"/>
  <c r="V10" i="35"/>
  <c r="U10" i="35"/>
  <c r="T10" i="35"/>
  <c r="Q10" i="35"/>
  <c r="P10" i="35"/>
  <c r="O10" i="35"/>
  <c r="N10" i="35"/>
  <c r="M10" i="35"/>
  <c r="L10" i="35"/>
  <c r="F11" i="34" s="1"/>
  <c r="K10" i="35"/>
  <c r="J10" i="35"/>
  <c r="I10" i="35"/>
  <c r="H10" i="35"/>
  <c r="G10" i="35"/>
  <c r="F10" i="35"/>
  <c r="E10" i="35"/>
  <c r="D10" i="35"/>
  <c r="C10" i="35"/>
  <c r="B10" i="35"/>
  <c r="BL9" i="35"/>
  <c r="BF9" i="35"/>
  <c r="G10" i="34" s="1"/>
  <c r="BE9" i="35"/>
  <c r="BD9" i="35"/>
  <c r="BC9" i="35"/>
  <c r="AY9" i="35"/>
  <c r="I10" i="34" s="1"/>
  <c r="AX9" i="35"/>
  <c r="AV9" i="35"/>
  <c r="AU9" i="35"/>
  <c r="AP9" i="35"/>
  <c r="AO9" i="35"/>
  <c r="AN9" i="35"/>
  <c r="AM9" i="35"/>
  <c r="AL9" i="35"/>
  <c r="AI9" i="35"/>
  <c r="AH9" i="35"/>
  <c r="AG9" i="35"/>
  <c r="AF9" i="35"/>
  <c r="AE9" i="35"/>
  <c r="AD9" i="35"/>
  <c r="AC9" i="35"/>
  <c r="AB9" i="35"/>
  <c r="AA9" i="35"/>
  <c r="Z9" i="35"/>
  <c r="Y9" i="35"/>
  <c r="X9" i="35"/>
  <c r="W9" i="35"/>
  <c r="V9" i="35"/>
  <c r="U9" i="35"/>
  <c r="T9" i="35"/>
  <c r="Q9" i="35"/>
  <c r="P9" i="35"/>
  <c r="O9" i="35"/>
  <c r="N9" i="35"/>
  <c r="J10" i="34" s="1"/>
  <c r="M9" i="35"/>
  <c r="L9" i="35"/>
  <c r="F10" i="34" s="1"/>
  <c r="K9" i="35"/>
  <c r="J9" i="35"/>
  <c r="I9" i="35"/>
  <c r="H9" i="35"/>
  <c r="G9" i="35"/>
  <c r="F9" i="35"/>
  <c r="E9" i="35"/>
  <c r="D9" i="35"/>
  <c r="C9" i="35"/>
  <c r="B9" i="35"/>
  <c r="BL8" i="35"/>
  <c r="BE8" i="35"/>
  <c r="BD8" i="35"/>
  <c r="BC8" i="35"/>
  <c r="AY8" i="35"/>
  <c r="I9" i="34" s="1"/>
  <c r="AX8" i="35"/>
  <c r="AV8" i="35"/>
  <c r="AU8" i="35"/>
  <c r="AP8" i="35"/>
  <c r="AO8" i="35"/>
  <c r="AN8" i="35"/>
  <c r="AM8" i="35"/>
  <c r="AL8" i="35"/>
  <c r="AI8" i="35"/>
  <c r="AH8" i="35"/>
  <c r="AG8" i="35"/>
  <c r="AF8" i="35"/>
  <c r="AE8" i="35"/>
  <c r="AD8" i="35"/>
  <c r="AC8" i="35"/>
  <c r="AB8" i="35"/>
  <c r="AA8" i="35"/>
  <c r="Z8" i="35"/>
  <c r="Y8" i="35"/>
  <c r="X8" i="35"/>
  <c r="W8" i="35"/>
  <c r="V8" i="35"/>
  <c r="U8" i="35"/>
  <c r="T8" i="35"/>
  <c r="Q8" i="35"/>
  <c r="P8" i="35"/>
  <c r="O8" i="35"/>
  <c r="N8" i="35"/>
  <c r="J9" i="34" s="1"/>
  <c r="M8" i="35"/>
  <c r="L8" i="35"/>
  <c r="F9" i="34" s="1"/>
  <c r="K8" i="35"/>
  <c r="J8" i="35"/>
  <c r="I8" i="35"/>
  <c r="H8" i="35"/>
  <c r="G8" i="35"/>
  <c r="F8" i="35"/>
  <c r="E8" i="35"/>
  <c r="D8" i="35"/>
  <c r="C8" i="35"/>
  <c r="B8" i="35"/>
  <c r="BL7" i="35"/>
  <c r="BE7" i="35"/>
  <c r="BD7" i="35"/>
  <c r="BC7" i="35"/>
  <c r="AY7" i="35"/>
  <c r="I8" i="34" s="1"/>
  <c r="AX7" i="35"/>
  <c r="AX29" i="35" s="1"/>
  <c r="AV7" i="35"/>
  <c r="AU7" i="35"/>
  <c r="AP7" i="35"/>
  <c r="AO7" i="35"/>
  <c r="AN7" i="35"/>
  <c r="AM7" i="35"/>
  <c r="AL7" i="35"/>
  <c r="AI7" i="35"/>
  <c r="AH7" i="35"/>
  <c r="AG7" i="35"/>
  <c r="AF7" i="35"/>
  <c r="AE7" i="35"/>
  <c r="AD7" i="35"/>
  <c r="AD29" i="35" s="1"/>
  <c r="AC7" i="35"/>
  <c r="AB7" i="35"/>
  <c r="AA7" i="35"/>
  <c r="Z7" i="35"/>
  <c r="Y7" i="35"/>
  <c r="X7" i="35"/>
  <c r="W7" i="35"/>
  <c r="V7" i="35"/>
  <c r="U7" i="35"/>
  <c r="T7" i="35"/>
  <c r="Q7" i="35"/>
  <c r="P7" i="35"/>
  <c r="O7" i="35"/>
  <c r="N7" i="35"/>
  <c r="M7" i="35"/>
  <c r="L7" i="35"/>
  <c r="F8" i="34" s="1"/>
  <c r="K7" i="35"/>
  <c r="J7" i="35"/>
  <c r="I7" i="35"/>
  <c r="H7" i="35"/>
  <c r="G7" i="35"/>
  <c r="F7" i="35"/>
  <c r="E7" i="35"/>
  <c r="D7" i="35"/>
  <c r="C7" i="35"/>
  <c r="B7" i="35"/>
  <c r="J38" i="34" l="1"/>
  <c r="J42" i="34"/>
  <c r="J52" i="34"/>
  <c r="J56" i="34"/>
  <c r="J85" i="34" s="1"/>
  <c r="J11" i="34"/>
  <c r="J15" i="34"/>
  <c r="J21" i="34"/>
  <c r="J22" i="34"/>
  <c r="J23" i="34"/>
  <c r="J24" i="34"/>
  <c r="J28" i="34"/>
  <c r="AQ23" i="35"/>
  <c r="J39" i="34"/>
  <c r="J43" i="34"/>
  <c r="J47" i="34"/>
  <c r="J76" i="34" s="1"/>
  <c r="J51" i="34"/>
  <c r="J80" i="34" s="1"/>
  <c r="J55" i="34"/>
  <c r="N110" i="20"/>
  <c r="J8" i="34"/>
  <c r="J16" i="34"/>
  <c r="L29" i="36"/>
  <c r="AF29" i="36"/>
  <c r="N112" i="20"/>
  <c r="AQ15" i="35"/>
  <c r="C29" i="36"/>
  <c r="E29" i="36"/>
  <c r="G29" i="36"/>
  <c r="I29" i="36"/>
  <c r="K29" i="36"/>
  <c r="M29" i="36"/>
  <c r="W29" i="36"/>
  <c r="Y29" i="36"/>
  <c r="AA29" i="36"/>
  <c r="AC29" i="36"/>
  <c r="AE29" i="36"/>
  <c r="AG29" i="36"/>
  <c r="AQ29" i="36"/>
  <c r="AS29" i="36"/>
  <c r="H39" i="34"/>
  <c r="H54" i="34"/>
  <c r="AU7" i="36"/>
  <c r="AU8" i="36"/>
  <c r="AU9" i="36"/>
  <c r="AQ24" i="35"/>
  <c r="AQ25" i="35"/>
  <c r="B29" i="36"/>
  <c r="D29" i="36"/>
  <c r="F29" i="36"/>
  <c r="H29" i="36"/>
  <c r="J29" i="36"/>
  <c r="V29" i="36"/>
  <c r="X29" i="36"/>
  <c r="Z29" i="36"/>
  <c r="AB29" i="36"/>
  <c r="AD29" i="36"/>
  <c r="AP29" i="36"/>
  <c r="AR29" i="36"/>
  <c r="AT29" i="36"/>
  <c r="AW29" i="36"/>
  <c r="AY29" i="36"/>
  <c r="BH29" i="36"/>
  <c r="H48" i="34"/>
  <c r="H50" i="34"/>
  <c r="AU10" i="36"/>
  <c r="AU11" i="36"/>
  <c r="AU12" i="36"/>
  <c r="AU13" i="36"/>
  <c r="AU14" i="36"/>
  <c r="AU15" i="36"/>
  <c r="AU16" i="36"/>
  <c r="AU17" i="36"/>
  <c r="AU18" i="36"/>
  <c r="AU19" i="36"/>
  <c r="AU20" i="36"/>
  <c r="AU21" i="36"/>
  <c r="AU22" i="36"/>
  <c r="AU23" i="36"/>
  <c r="AU24" i="36"/>
  <c r="AU25" i="36"/>
  <c r="AU26" i="36"/>
  <c r="AU27" i="36"/>
  <c r="AU28" i="36"/>
  <c r="H56" i="34"/>
  <c r="H58" i="34"/>
  <c r="O53" i="20"/>
  <c r="N20" i="20"/>
  <c r="L50" i="34" s="1"/>
  <c r="N132" i="20"/>
  <c r="AD20" i="20"/>
  <c r="AD132" i="20"/>
  <c r="N23" i="20"/>
  <c r="L53" i="34" s="1"/>
  <c r="N145" i="20"/>
  <c r="O24" i="20"/>
  <c r="O156" i="20"/>
  <c r="AE24" i="20"/>
  <c r="AE156" i="20"/>
  <c r="O26" i="20"/>
  <c r="O168" i="20"/>
  <c r="N9" i="20"/>
  <c r="L39" i="34" s="1"/>
  <c r="N53" i="20"/>
  <c r="AD17" i="20"/>
  <c r="AD110" i="20"/>
  <c r="O20" i="20"/>
  <c r="O132" i="20"/>
  <c r="AE20" i="20"/>
  <c r="AE132" i="20"/>
  <c r="N24" i="20"/>
  <c r="L54" i="34" s="1"/>
  <c r="N156" i="20"/>
  <c r="AD24" i="20"/>
  <c r="AD156" i="20"/>
  <c r="N26" i="20"/>
  <c r="N168" i="20"/>
  <c r="AQ13" i="35"/>
  <c r="AQ17" i="35"/>
  <c r="AQ21" i="35"/>
  <c r="AQ26" i="35"/>
  <c r="AQ9" i="35"/>
  <c r="H8" i="34"/>
  <c r="AQ8" i="35"/>
  <c r="AQ20" i="35"/>
  <c r="AQ22" i="35"/>
  <c r="AQ27" i="35"/>
  <c r="BA29" i="36"/>
  <c r="AV29" i="36"/>
  <c r="AO126" i="20"/>
  <c r="AO20" i="20" s="1"/>
  <c r="N50" i="34" s="1"/>
  <c r="AM20" i="20"/>
  <c r="AO138" i="20"/>
  <c r="AO22" i="20" s="1"/>
  <c r="N52" i="34" s="1"/>
  <c r="AM22" i="20"/>
  <c r="AH25" i="20"/>
  <c r="AL161" i="20"/>
  <c r="AL25" i="20" s="1"/>
  <c r="AO161" i="20"/>
  <c r="AO25" i="20" s="1"/>
  <c r="AM25" i="20"/>
  <c r="AO174" i="20"/>
  <c r="AO27" i="20" s="1"/>
  <c r="N57" i="34" s="1"/>
  <c r="AM27" i="20"/>
  <c r="AI29" i="20"/>
  <c r="AH17" i="20"/>
  <c r="AL110" i="20"/>
  <c r="AL17" i="20" s="1"/>
  <c r="AO110" i="20"/>
  <c r="AO17" i="20" s="1"/>
  <c r="N47" i="34" s="1"/>
  <c r="AM17" i="20"/>
  <c r="AO118" i="20"/>
  <c r="AO18" i="20" s="1"/>
  <c r="N48" i="34" s="1"/>
  <c r="AM18" i="20"/>
  <c r="AO135" i="20"/>
  <c r="AO21" i="20" s="1"/>
  <c r="AM21" i="20"/>
  <c r="AO169" i="20"/>
  <c r="AO26" i="20" s="1"/>
  <c r="N56" i="34" s="1"/>
  <c r="AM26" i="20"/>
  <c r="AO183" i="20"/>
  <c r="AO28" i="20" s="1"/>
  <c r="N58" i="34" s="1"/>
  <c r="AM28" i="20"/>
  <c r="BL17" i="35"/>
  <c r="BL29" i="35" s="1"/>
  <c r="BL21" i="35"/>
  <c r="O9" i="20"/>
  <c r="J30" i="34"/>
  <c r="AQ28" i="35"/>
  <c r="AQ14" i="35"/>
  <c r="AQ16" i="35"/>
  <c r="AV29" i="35"/>
  <c r="BC29" i="35"/>
  <c r="BE29" i="35"/>
  <c r="H10" i="34"/>
  <c r="H12" i="34"/>
  <c r="H13" i="34"/>
  <c r="BL20" i="35"/>
  <c r="BL22" i="35"/>
  <c r="H16" i="34"/>
  <c r="H18" i="34"/>
  <c r="H19" i="34"/>
  <c r="H21" i="34"/>
  <c r="H23" i="34"/>
  <c r="H24" i="34"/>
  <c r="H25" i="34"/>
  <c r="BF18" i="35"/>
  <c r="G19" i="34" s="1"/>
  <c r="G77" i="34" s="1"/>
  <c r="H9" i="34"/>
  <c r="H11" i="34"/>
  <c r="H14" i="34"/>
  <c r="H15" i="34"/>
  <c r="H17" i="34"/>
  <c r="H20" i="34"/>
  <c r="H22" i="34"/>
  <c r="H26" i="34"/>
  <c r="H27" i="34"/>
  <c r="H28" i="34"/>
  <c r="H29" i="34"/>
  <c r="AQ12" i="35"/>
  <c r="BF12" i="35"/>
  <c r="G13" i="34" s="1"/>
  <c r="G71" i="34" s="1"/>
  <c r="BF13" i="35"/>
  <c r="G14" i="34" s="1"/>
  <c r="G72" i="34" s="1"/>
  <c r="H40" i="34"/>
  <c r="H42" i="34"/>
  <c r="H44" i="34"/>
  <c r="H46" i="34"/>
  <c r="H43" i="34"/>
  <c r="H49" i="34"/>
  <c r="H53" i="34"/>
  <c r="F37" i="34"/>
  <c r="F59" i="34" s="1"/>
  <c r="J37" i="34"/>
  <c r="J59" i="34" s="1"/>
  <c r="AX29" i="36"/>
  <c r="H37" i="34"/>
  <c r="I37" i="34"/>
  <c r="I59" i="34" s="1"/>
  <c r="H41" i="34"/>
  <c r="H45" i="34"/>
  <c r="H47" i="34"/>
  <c r="H51" i="34"/>
  <c r="H55" i="34"/>
  <c r="H57" i="34"/>
  <c r="H38" i="34"/>
  <c r="H52" i="34"/>
  <c r="BE29" i="36"/>
  <c r="G37" i="34"/>
  <c r="BF7" i="35"/>
  <c r="G8" i="34" s="1"/>
  <c r="BF10" i="35"/>
  <c r="G11" i="34" s="1"/>
  <c r="G69" i="34" s="1"/>
  <c r="BF11" i="35"/>
  <c r="G12" i="34" s="1"/>
  <c r="G70" i="34" s="1"/>
  <c r="BF25" i="35"/>
  <c r="G26" i="34" s="1"/>
  <c r="G84" i="34" s="1"/>
  <c r="AQ7" i="35"/>
  <c r="AQ10" i="35"/>
  <c r="AQ11" i="35"/>
  <c r="C29" i="35"/>
  <c r="E29" i="35"/>
  <c r="G29" i="35"/>
  <c r="I29" i="35"/>
  <c r="K29" i="35"/>
  <c r="M29" i="35"/>
  <c r="O29" i="35"/>
  <c r="Q29" i="35"/>
  <c r="U29" i="35"/>
  <c r="W29" i="35"/>
  <c r="Y29" i="35"/>
  <c r="AA29" i="35"/>
  <c r="AC29" i="35"/>
  <c r="AE29" i="35"/>
  <c r="AG29" i="35"/>
  <c r="AI29" i="35"/>
  <c r="AM29" i="35"/>
  <c r="AO29" i="35"/>
  <c r="B29" i="35"/>
  <c r="D29" i="35"/>
  <c r="F29" i="35"/>
  <c r="H29" i="35"/>
  <c r="J29" i="35"/>
  <c r="L29" i="35"/>
  <c r="N29" i="35"/>
  <c r="P29" i="35"/>
  <c r="T29" i="35"/>
  <c r="V29" i="35"/>
  <c r="X29" i="35"/>
  <c r="Z29" i="35"/>
  <c r="AB29" i="35"/>
  <c r="AF29" i="35"/>
  <c r="AH29" i="35"/>
  <c r="AL29" i="35"/>
  <c r="AN29" i="35"/>
  <c r="AP29" i="35"/>
  <c r="AU29" i="35"/>
  <c r="AY29" i="35"/>
  <c r="BD29" i="35"/>
  <c r="S38" i="34"/>
  <c r="S39" i="34"/>
  <c r="S40" i="34"/>
  <c r="S41" i="34"/>
  <c r="S42" i="34"/>
  <c r="S43" i="34"/>
  <c r="S44" i="34"/>
  <c r="S45" i="34"/>
  <c r="S46" i="34"/>
  <c r="S47" i="34"/>
  <c r="S48" i="34"/>
  <c r="S49" i="34"/>
  <c r="S50" i="34"/>
  <c r="S51" i="34"/>
  <c r="S52" i="34"/>
  <c r="S53" i="34"/>
  <c r="S54" i="34"/>
  <c r="S55" i="34"/>
  <c r="S56" i="34"/>
  <c r="S57" i="34"/>
  <c r="S58" i="34"/>
  <c r="S37" i="34"/>
  <c r="R38" i="34"/>
  <c r="R39" i="34"/>
  <c r="R40" i="34"/>
  <c r="R41" i="34"/>
  <c r="R42" i="34"/>
  <c r="R43" i="34"/>
  <c r="R44" i="34"/>
  <c r="R45" i="34"/>
  <c r="R46" i="34"/>
  <c r="R47" i="34"/>
  <c r="R48" i="34"/>
  <c r="R49" i="34"/>
  <c r="R50" i="34"/>
  <c r="R51" i="34"/>
  <c r="R52" i="34"/>
  <c r="R53" i="34"/>
  <c r="R54" i="34"/>
  <c r="R55" i="34"/>
  <c r="R56" i="34"/>
  <c r="R57" i="34"/>
  <c r="R58" i="34"/>
  <c r="R37" i="34"/>
  <c r="Q58" i="34"/>
  <c r="Q38" i="34"/>
  <c r="Q39" i="34"/>
  <c r="Q40" i="34"/>
  <c r="Q41" i="34"/>
  <c r="Q42" i="34"/>
  <c r="Q43" i="34"/>
  <c r="Q44" i="34"/>
  <c r="Q45" i="34"/>
  <c r="Q46" i="34"/>
  <c r="Q47" i="34"/>
  <c r="Q48" i="34"/>
  <c r="Q49" i="34"/>
  <c r="Q50" i="34"/>
  <c r="Q51" i="34"/>
  <c r="Q52" i="34"/>
  <c r="Q53" i="34"/>
  <c r="Q54" i="34"/>
  <c r="Q55" i="34"/>
  <c r="Q56" i="34"/>
  <c r="Q57" i="34"/>
  <c r="Q37" i="34"/>
  <c r="P38" i="34"/>
  <c r="P39" i="34"/>
  <c r="P40" i="34"/>
  <c r="P41" i="34"/>
  <c r="P42" i="34"/>
  <c r="P43" i="34"/>
  <c r="P44" i="34"/>
  <c r="P45" i="34"/>
  <c r="P46" i="34"/>
  <c r="P47" i="34"/>
  <c r="P48" i="34"/>
  <c r="P49" i="34"/>
  <c r="P50" i="34"/>
  <c r="P51" i="34"/>
  <c r="P52" i="34"/>
  <c r="P53" i="34"/>
  <c r="P54" i="34"/>
  <c r="P55" i="34"/>
  <c r="P56" i="34"/>
  <c r="P57" i="34"/>
  <c r="P58" i="34"/>
  <c r="P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O56" i="34"/>
  <c r="O57" i="34"/>
  <c r="O58" i="34"/>
  <c r="O37" i="34"/>
  <c r="N38" i="34"/>
  <c r="N39" i="34"/>
  <c r="N40" i="34"/>
  <c r="N41" i="34"/>
  <c r="N42" i="34"/>
  <c r="N43" i="34"/>
  <c r="N44" i="34"/>
  <c r="N45" i="34"/>
  <c r="N46" i="34"/>
  <c r="N49" i="34"/>
  <c r="N51" i="34"/>
  <c r="N53" i="34"/>
  <c r="N54" i="34"/>
  <c r="N55" i="34"/>
  <c r="N37" i="34"/>
  <c r="L38" i="34"/>
  <c r="L40" i="34"/>
  <c r="L41" i="34"/>
  <c r="L42" i="34"/>
  <c r="L43" i="34"/>
  <c r="L44" i="34"/>
  <c r="L45" i="34"/>
  <c r="L46" i="34"/>
  <c r="L48" i="34"/>
  <c r="L49" i="34"/>
  <c r="L51" i="34"/>
  <c r="L52" i="34"/>
  <c r="L55" i="34"/>
  <c r="L56" i="34"/>
  <c r="L57" i="34"/>
  <c r="L58" i="34"/>
  <c r="L37" i="34"/>
  <c r="S9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S28" i="34"/>
  <c r="S29" i="34"/>
  <c r="S8" i="34"/>
  <c r="R9" i="34"/>
  <c r="R10" i="34"/>
  <c r="R11" i="34"/>
  <c r="R12" i="34"/>
  <c r="R13" i="34"/>
  <c r="R14" i="34"/>
  <c r="R15" i="34"/>
  <c r="R16" i="34"/>
  <c r="R17" i="34"/>
  <c r="R18" i="34"/>
  <c r="R19" i="34"/>
  <c r="R20" i="34"/>
  <c r="R21" i="34"/>
  <c r="R22" i="34"/>
  <c r="R23" i="34"/>
  <c r="R24" i="34"/>
  <c r="R25" i="34"/>
  <c r="R26" i="34"/>
  <c r="R27" i="34"/>
  <c r="R28" i="34"/>
  <c r="R29" i="34"/>
  <c r="R8" i="34"/>
  <c r="P9" i="34"/>
  <c r="P10" i="34"/>
  <c r="P11" i="34"/>
  <c r="P69" i="34" s="1"/>
  <c r="P12" i="34"/>
  <c r="P13" i="34"/>
  <c r="P71" i="34" s="1"/>
  <c r="P14" i="34"/>
  <c r="P15" i="34"/>
  <c r="P73" i="34" s="1"/>
  <c r="P16" i="34"/>
  <c r="P17" i="34"/>
  <c r="P18" i="34"/>
  <c r="P19" i="34"/>
  <c r="P77" i="34" s="1"/>
  <c r="P20" i="34"/>
  <c r="P21" i="34"/>
  <c r="P79" i="34" s="1"/>
  <c r="P22" i="34"/>
  <c r="P23" i="34"/>
  <c r="P81" i="34" s="1"/>
  <c r="P24" i="34"/>
  <c r="P25" i="34"/>
  <c r="P26" i="34"/>
  <c r="P27" i="34"/>
  <c r="P85" i="34" s="1"/>
  <c r="P28" i="34"/>
  <c r="P29" i="34"/>
  <c r="P87" i="34" s="1"/>
  <c r="P8" i="34"/>
  <c r="O9" i="34"/>
  <c r="O67" i="34" s="1"/>
  <c r="O10" i="34"/>
  <c r="O11" i="34"/>
  <c r="O12" i="34"/>
  <c r="O13" i="34"/>
  <c r="O14" i="34"/>
  <c r="O15" i="34"/>
  <c r="O16" i="34"/>
  <c r="O17" i="34"/>
  <c r="O75" i="34" s="1"/>
  <c r="O18" i="34"/>
  <c r="O19" i="34"/>
  <c r="O20" i="34"/>
  <c r="O21" i="34"/>
  <c r="O22" i="34"/>
  <c r="O23" i="34"/>
  <c r="O24" i="34"/>
  <c r="O25" i="34"/>
  <c r="O83" i="34" s="1"/>
  <c r="O26" i="34"/>
  <c r="O27" i="34"/>
  <c r="O28" i="34"/>
  <c r="O29" i="34"/>
  <c r="O8" i="34"/>
  <c r="N9" i="34"/>
  <c r="N10" i="34"/>
  <c r="N11" i="34"/>
  <c r="N69" i="34" s="1"/>
  <c r="N12" i="34"/>
  <c r="N13" i="34"/>
  <c r="N14" i="34"/>
  <c r="N15" i="34"/>
  <c r="N73" i="34" s="1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8" i="34"/>
  <c r="M67" i="34"/>
  <c r="M68" i="34"/>
  <c r="M69" i="34"/>
  <c r="M70" i="34"/>
  <c r="M71" i="34"/>
  <c r="M72" i="34"/>
  <c r="M73" i="34"/>
  <c r="M74" i="34"/>
  <c r="M75" i="34"/>
  <c r="M76" i="34"/>
  <c r="M77" i="34"/>
  <c r="M78" i="34"/>
  <c r="M79" i="34"/>
  <c r="M80" i="34"/>
  <c r="M81" i="34"/>
  <c r="M82" i="34"/>
  <c r="M83" i="34"/>
  <c r="M84" i="34"/>
  <c r="M85" i="34"/>
  <c r="M86" i="34"/>
  <c r="M87" i="34"/>
  <c r="L29" i="34"/>
  <c r="L9" i="34"/>
  <c r="L10" i="34"/>
  <c r="L11" i="34"/>
  <c r="L12" i="34"/>
  <c r="L13" i="34"/>
  <c r="L14" i="34"/>
  <c r="L15" i="34"/>
  <c r="L16" i="34"/>
  <c r="L17" i="34"/>
  <c r="L18" i="34"/>
  <c r="L19" i="34"/>
  <c r="L20" i="34"/>
  <c r="L78" i="34" s="1"/>
  <c r="L21" i="34"/>
  <c r="L22" i="34"/>
  <c r="L23" i="34"/>
  <c r="L24" i="34"/>
  <c r="L25" i="34"/>
  <c r="L26" i="34"/>
  <c r="L27" i="34"/>
  <c r="L28" i="34"/>
  <c r="L8" i="34"/>
  <c r="S59" i="34"/>
  <c r="G59" i="34"/>
  <c r="E59" i="34"/>
  <c r="D59" i="34"/>
  <c r="C59" i="34"/>
  <c r="B59" i="34"/>
  <c r="J87" i="34"/>
  <c r="I87" i="34"/>
  <c r="G87" i="34"/>
  <c r="F87" i="34"/>
  <c r="E87" i="34"/>
  <c r="D87" i="34"/>
  <c r="C87" i="34"/>
  <c r="B87" i="34"/>
  <c r="J86" i="34"/>
  <c r="I86" i="34"/>
  <c r="G86" i="34"/>
  <c r="F86" i="34"/>
  <c r="E86" i="34"/>
  <c r="D86" i="34"/>
  <c r="C86" i="34"/>
  <c r="B86" i="34"/>
  <c r="I85" i="34"/>
  <c r="G85" i="34"/>
  <c r="F85" i="34"/>
  <c r="E85" i="34"/>
  <c r="D85" i="34"/>
  <c r="C85" i="34"/>
  <c r="B85" i="34"/>
  <c r="J84" i="34"/>
  <c r="I84" i="34"/>
  <c r="F84" i="34"/>
  <c r="E84" i="34"/>
  <c r="D84" i="34"/>
  <c r="C84" i="34"/>
  <c r="B84" i="34"/>
  <c r="J83" i="34"/>
  <c r="I83" i="34"/>
  <c r="G83" i="34"/>
  <c r="F83" i="34"/>
  <c r="E83" i="34"/>
  <c r="D83" i="34"/>
  <c r="C83" i="34"/>
  <c r="B83" i="34"/>
  <c r="J82" i="34"/>
  <c r="I82" i="34"/>
  <c r="G82" i="34"/>
  <c r="F82" i="34"/>
  <c r="E82" i="34"/>
  <c r="D82" i="34"/>
  <c r="C82" i="34"/>
  <c r="B82" i="34"/>
  <c r="J81" i="34"/>
  <c r="I81" i="34"/>
  <c r="G81" i="34"/>
  <c r="F81" i="34"/>
  <c r="E81" i="34"/>
  <c r="D81" i="34"/>
  <c r="C81" i="34"/>
  <c r="B81" i="34"/>
  <c r="I80" i="34"/>
  <c r="G80" i="34"/>
  <c r="F80" i="34"/>
  <c r="E80" i="34"/>
  <c r="D80" i="34"/>
  <c r="C80" i="34"/>
  <c r="B80" i="34"/>
  <c r="J79" i="34"/>
  <c r="I79" i="34"/>
  <c r="G79" i="34"/>
  <c r="F79" i="34"/>
  <c r="E79" i="34"/>
  <c r="D79" i="34"/>
  <c r="C79" i="34"/>
  <c r="B79" i="34"/>
  <c r="J78" i="34"/>
  <c r="I78" i="34"/>
  <c r="G78" i="34"/>
  <c r="F78" i="34"/>
  <c r="E78" i="34"/>
  <c r="D78" i="34"/>
  <c r="C78" i="34"/>
  <c r="B78" i="34"/>
  <c r="J77" i="34"/>
  <c r="I77" i="34"/>
  <c r="F77" i="34"/>
  <c r="E77" i="34"/>
  <c r="D77" i="34"/>
  <c r="C77" i="34"/>
  <c r="B77" i="34"/>
  <c r="I76" i="34"/>
  <c r="G76" i="34"/>
  <c r="F76" i="34"/>
  <c r="E76" i="34"/>
  <c r="D76" i="34"/>
  <c r="C76" i="34"/>
  <c r="B76" i="34"/>
  <c r="J75" i="34"/>
  <c r="I75" i="34"/>
  <c r="G75" i="34"/>
  <c r="F75" i="34"/>
  <c r="E75" i="34"/>
  <c r="D75" i="34"/>
  <c r="C75" i="34"/>
  <c r="B75" i="34"/>
  <c r="J74" i="34"/>
  <c r="I74" i="34"/>
  <c r="G74" i="34"/>
  <c r="F74" i="34"/>
  <c r="E74" i="34"/>
  <c r="D74" i="34"/>
  <c r="C74" i="34"/>
  <c r="B74" i="34"/>
  <c r="J73" i="34"/>
  <c r="I73" i="34"/>
  <c r="G73" i="34"/>
  <c r="F73" i="34"/>
  <c r="E73" i="34"/>
  <c r="D73" i="34"/>
  <c r="C73" i="34"/>
  <c r="B73" i="34"/>
  <c r="J72" i="34"/>
  <c r="I72" i="34"/>
  <c r="F72" i="34"/>
  <c r="E72" i="34"/>
  <c r="D72" i="34"/>
  <c r="C72" i="34"/>
  <c r="B72" i="34"/>
  <c r="J71" i="34"/>
  <c r="I71" i="34"/>
  <c r="F71" i="34"/>
  <c r="E71" i="34"/>
  <c r="D71" i="34"/>
  <c r="C71" i="34"/>
  <c r="B71" i="34"/>
  <c r="J70" i="34"/>
  <c r="I70" i="34"/>
  <c r="F70" i="34"/>
  <c r="E70" i="34"/>
  <c r="D70" i="34"/>
  <c r="C70" i="34"/>
  <c r="B70" i="34"/>
  <c r="J69" i="34"/>
  <c r="I69" i="34"/>
  <c r="F69" i="34"/>
  <c r="E69" i="34"/>
  <c r="D69" i="34"/>
  <c r="C69" i="34"/>
  <c r="B69" i="34"/>
  <c r="J68" i="34"/>
  <c r="I68" i="34"/>
  <c r="G68" i="34"/>
  <c r="F68" i="34"/>
  <c r="E68" i="34"/>
  <c r="D68" i="34"/>
  <c r="C68" i="34"/>
  <c r="B68" i="34"/>
  <c r="J67" i="34"/>
  <c r="I67" i="34"/>
  <c r="G67" i="34"/>
  <c r="F67" i="34"/>
  <c r="E67" i="34"/>
  <c r="D67" i="34"/>
  <c r="C67" i="34"/>
  <c r="B67" i="34"/>
  <c r="I30" i="34"/>
  <c r="E30" i="34"/>
  <c r="D66" i="34"/>
  <c r="C30" i="34"/>
  <c r="B66" i="34"/>
  <c r="AE29" i="20" l="1"/>
  <c r="L67" i="34"/>
  <c r="N71" i="34"/>
  <c r="L86" i="34"/>
  <c r="L84" i="34"/>
  <c r="L70" i="34"/>
  <c r="Q85" i="34"/>
  <c r="Q83" i="34"/>
  <c r="Q81" i="34"/>
  <c r="Q79" i="34"/>
  <c r="Q77" i="34"/>
  <c r="Q75" i="34"/>
  <c r="Q73" i="34"/>
  <c r="Q71" i="34"/>
  <c r="Q69" i="34"/>
  <c r="Q67" i="34"/>
  <c r="L73" i="34"/>
  <c r="Q82" i="34"/>
  <c r="Q78" i="34"/>
  <c r="L75" i="34"/>
  <c r="L71" i="34"/>
  <c r="L69" i="34"/>
  <c r="N81" i="34"/>
  <c r="L68" i="34"/>
  <c r="N79" i="34"/>
  <c r="Q70" i="34"/>
  <c r="H71" i="34"/>
  <c r="N80" i="34"/>
  <c r="Q84" i="34"/>
  <c r="Q80" i="34"/>
  <c r="Q76" i="34"/>
  <c r="Q72" i="34"/>
  <c r="Q68" i="34"/>
  <c r="AH29" i="20"/>
  <c r="H59" i="34"/>
  <c r="H80" i="34"/>
  <c r="H72" i="34"/>
  <c r="N77" i="34"/>
  <c r="AU29" i="36"/>
  <c r="F66" i="34"/>
  <c r="F88" i="34" s="1"/>
  <c r="J66" i="34"/>
  <c r="J88" i="34" s="1"/>
  <c r="L81" i="34"/>
  <c r="M30" i="34"/>
  <c r="N82" i="34"/>
  <c r="N70" i="34"/>
  <c r="N68" i="34"/>
  <c r="O30" i="34"/>
  <c r="O86" i="34"/>
  <c r="O84" i="34"/>
  <c r="O78" i="34"/>
  <c r="O76" i="34"/>
  <c r="O74" i="34"/>
  <c r="O72" i="34"/>
  <c r="P86" i="34"/>
  <c r="P84" i="34"/>
  <c r="P82" i="34"/>
  <c r="P80" i="34"/>
  <c r="P78" i="34"/>
  <c r="P76" i="34"/>
  <c r="P74" i="34"/>
  <c r="P72" i="34"/>
  <c r="P70" i="34"/>
  <c r="P68" i="34"/>
  <c r="R66" i="34"/>
  <c r="R86" i="34"/>
  <c r="R84" i="34"/>
  <c r="R82" i="34"/>
  <c r="R80" i="34"/>
  <c r="R78" i="34"/>
  <c r="R76" i="34"/>
  <c r="R74" i="34"/>
  <c r="R72" i="34"/>
  <c r="R70" i="34"/>
  <c r="R68" i="34"/>
  <c r="S66" i="34"/>
  <c r="S86" i="34"/>
  <c r="S84" i="34"/>
  <c r="S82" i="34"/>
  <c r="S80" i="34"/>
  <c r="S78" i="34"/>
  <c r="S76" i="34"/>
  <c r="S74" i="34"/>
  <c r="S72" i="34"/>
  <c r="S70" i="34"/>
  <c r="S68" i="34"/>
  <c r="H70" i="34"/>
  <c r="L80" i="34"/>
  <c r="N75" i="34"/>
  <c r="N59" i="34"/>
  <c r="O87" i="34"/>
  <c r="O85" i="34"/>
  <c r="O81" i="34"/>
  <c r="O79" i="34"/>
  <c r="O77" i="34"/>
  <c r="O73" i="34"/>
  <c r="O71" i="34"/>
  <c r="O69" i="34"/>
  <c r="P83" i="34"/>
  <c r="P75" i="34"/>
  <c r="P67" i="34"/>
  <c r="Q87" i="34"/>
  <c r="AD29" i="20"/>
  <c r="N67" i="34"/>
  <c r="S30" i="34"/>
  <c r="N85" i="34"/>
  <c r="N83" i="34"/>
  <c r="Q30" i="34"/>
  <c r="B88" i="34"/>
  <c r="D88" i="34"/>
  <c r="H79" i="34"/>
  <c r="H82" i="34"/>
  <c r="H87" i="34"/>
  <c r="H85" i="34"/>
  <c r="H83" i="34"/>
  <c r="H77" i="34"/>
  <c r="H68" i="34"/>
  <c r="L82" i="34"/>
  <c r="N87" i="34"/>
  <c r="L66" i="34"/>
  <c r="L87" i="34"/>
  <c r="L85" i="34"/>
  <c r="L83" i="34"/>
  <c r="L79" i="34"/>
  <c r="L77" i="34"/>
  <c r="L74" i="34"/>
  <c r="L72" i="34"/>
  <c r="N66" i="34"/>
  <c r="N86" i="34"/>
  <c r="N84" i="34"/>
  <c r="N78" i="34"/>
  <c r="N76" i="34"/>
  <c r="N74" i="34"/>
  <c r="N72" i="34"/>
  <c r="O82" i="34"/>
  <c r="O80" i="34"/>
  <c r="O70" i="34"/>
  <c r="O68" i="34"/>
  <c r="P66" i="34"/>
  <c r="H84" i="34"/>
  <c r="H78" i="34"/>
  <c r="H75" i="34"/>
  <c r="H67" i="34"/>
  <c r="H76" i="34"/>
  <c r="H86" i="34"/>
  <c r="H73" i="34"/>
  <c r="H69" i="34"/>
  <c r="H66" i="34"/>
  <c r="H81" i="34"/>
  <c r="H74" i="34"/>
  <c r="Q86" i="34"/>
  <c r="Q74" i="34"/>
  <c r="Q59" i="34"/>
  <c r="R87" i="34"/>
  <c r="R85" i="34"/>
  <c r="R83" i="34"/>
  <c r="R81" i="34"/>
  <c r="R79" i="34"/>
  <c r="R77" i="34"/>
  <c r="R75" i="34"/>
  <c r="R73" i="34"/>
  <c r="R71" i="34"/>
  <c r="R69" i="34"/>
  <c r="R67" i="34"/>
  <c r="S87" i="34"/>
  <c r="S85" i="34"/>
  <c r="S83" i="34"/>
  <c r="S81" i="34"/>
  <c r="S79" i="34"/>
  <c r="S77" i="34"/>
  <c r="S75" i="34"/>
  <c r="S73" i="34"/>
  <c r="S71" i="34"/>
  <c r="S69" i="34"/>
  <c r="S67" i="34"/>
  <c r="O59" i="34"/>
  <c r="AM29" i="20"/>
  <c r="AL29" i="20"/>
  <c r="AO29" i="20"/>
  <c r="N17" i="20"/>
  <c r="L47" i="34" s="1"/>
  <c r="L76" i="34" s="1"/>
  <c r="O17" i="20"/>
  <c r="O29" i="20" s="1"/>
  <c r="AQ29" i="35"/>
  <c r="BF29" i="35"/>
  <c r="G30" i="34"/>
  <c r="R30" i="34"/>
  <c r="P59" i="34"/>
  <c r="R59" i="34"/>
  <c r="B30" i="34"/>
  <c r="D30" i="34"/>
  <c r="F30" i="34"/>
  <c r="H30" i="34"/>
  <c r="L30" i="34"/>
  <c r="N30" i="34"/>
  <c r="P30" i="34"/>
  <c r="C66" i="34"/>
  <c r="C88" i="34" s="1"/>
  <c r="E66" i="34"/>
  <c r="E88" i="34" s="1"/>
  <c r="G66" i="34"/>
  <c r="G88" i="34" s="1"/>
  <c r="I66" i="34"/>
  <c r="I88" i="34" s="1"/>
  <c r="M66" i="34"/>
  <c r="M88" i="34" s="1"/>
  <c r="O66" i="34"/>
  <c r="Q66" i="34"/>
  <c r="Q88" i="34" l="1"/>
  <c r="P88" i="34"/>
  <c r="R88" i="34"/>
  <c r="N88" i="34"/>
  <c r="L88" i="34"/>
  <c r="O88" i="34"/>
  <c r="H88" i="34"/>
  <c r="S88" i="34"/>
  <c r="L59" i="34"/>
  <c r="N29" i="20"/>
  <c r="O7" i="48"/>
  <c r="O8" i="48"/>
  <c r="N9" i="48"/>
  <c r="L17" i="48"/>
  <c r="H17" i="48"/>
  <c r="H19" i="48" s="1"/>
  <c r="I17" i="48"/>
  <c r="M17" i="48"/>
  <c r="N10" i="48"/>
  <c r="N11" i="48"/>
  <c r="N12" i="48"/>
  <c r="N13" i="48"/>
  <c r="N14" i="48"/>
  <c r="N15" i="48"/>
  <c r="N16" i="48"/>
  <c r="N7" i="48"/>
  <c r="N8" i="48"/>
  <c r="J17" i="48"/>
  <c r="O9" i="48"/>
  <c r="O10" i="48"/>
  <c r="O11" i="48"/>
  <c r="O12" i="48"/>
  <c r="O13" i="48"/>
  <c r="O14" i="48"/>
  <c r="O15" i="48"/>
  <c r="O16" i="48"/>
  <c r="K17" i="48"/>
  <c r="O6" i="48"/>
  <c r="O17" i="48" s="1"/>
  <c r="G17" i="48"/>
  <c r="F17" i="48"/>
  <c r="F19" i="48" s="1"/>
  <c r="N6" i="48"/>
  <c r="N17" i="48" s="1"/>
</calcChain>
</file>

<file path=xl/sharedStrings.xml><?xml version="1.0" encoding="utf-8"?>
<sst xmlns="http://schemas.openxmlformats.org/spreadsheetml/2006/main" count="10012" uniqueCount="580">
  <si>
    <t>REPARTITION DES EFFECTIFS DES ELEVES DES COLLEGES PUBLICS PAR CISCO</t>
  </si>
  <si>
    <t>TOTAL</t>
  </si>
  <si>
    <t>Fille</t>
  </si>
  <si>
    <t>ENSEMBLE</t>
  </si>
  <si>
    <t>Total</t>
  </si>
  <si>
    <t>Personnel non en classe</t>
  </si>
  <si>
    <t>DREN</t>
  </si>
  <si>
    <t>CISCO</t>
  </si>
  <si>
    <t>ANALAMANGA</t>
  </si>
  <si>
    <t>AMBALAVAO</t>
  </si>
  <si>
    <t>MANANDRIANA</t>
  </si>
  <si>
    <t>AMBATOLAMPY</t>
  </si>
  <si>
    <t>SOAVINANDRIANA</t>
  </si>
  <si>
    <t>ANTANIFOTSY</t>
  </si>
  <si>
    <t>BEFOTAKA</t>
  </si>
  <si>
    <t>ANTSIRABE I</t>
  </si>
  <si>
    <t>ITASY</t>
  </si>
  <si>
    <t>BETAFO</t>
  </si>
  <si>
    <t>MANDRITSARA</t>
  </si>
  <si>
    <t>FARATSIHO</t>
  </si>
  <si>
    <t>BONGOLAVA</t>
  </si>
  <si>
    <t>FENOARIVOBE</t>
  </si>
  <si>
    <t>MANJAKANDRIANA</t>
  </si>
  <si>
    <t>MIARINARIVO</t>
  </si>
  <si>
    <t>TSIROANOMANDIDY</t>
  </si>
  <si>
    <t>ANOSY</t>
  </si>
  <si>
    <t>DIANA</t>
  </si>
  <si>
    <t>ANTSIRANANA II</t>
  </si>
  <si>
    <t>AMBANJA</t>
  </si>
  <si>
    <t>AMBILOBE</t>
  </si>
  <si>
    <t>SAVA</t>
  </si>
  <si>
    <t>ANDAPA</t>
  </si>
  <si>
    <t>ANTALAHA</t>
  </si>
  <si>
    <t>NOSY-BE</t>
  </si>
  <si>
    <t>SAMBAVA</t>
  </si>
  <si>
    <t>VOHIMARINA</t>
  </si>
  <si>
    <t>HAUTE MATSIATRA</t>
  </si>
  <si>
    <t>FIANARANTSOA I</t>
  </si>
  <si>
    <t>ANDROY</t>
  </si>
  <si>
    <t>AMORON'I MANIA</t>
  </si>
  <si>
    <t>AMBATOFINANDRAHANA</t>
  </si>
  <si>
    <t>AMBOHIMAHASOA</t>
  </si>
  <si>
    <t>FANDRIANA</t>
  </si>
  <si>
    <t>IHOROMBE</t>
  </si>
  <si>
    <t>VATOVAVY FITOVINANY</t>
  </si>
  <si>
    <t>IAKORA</t>
  </si>
  <si>
    <t>IFANADIANA</t>
  </si>
  <si>
    <t>IHOSY</t>
  </si>
  <si>
    <t>IKALAMAVONY</t>
  </si>
  <si>
    <t>AMBATOMAINTY</t>
  </si>
  <si>
    <t>IVOHIBE</t>
  </si>
  <si>
    <t>MANAKARA</t>
  </si>
  <si>
    <t>NOSY-VARIKA</t>
  </si>
  <si>
    <t>VONDROZO</t>
  </si>
  <si>
    <t>ISANDRA</t>
  </si>
  <si>
    <t>VOHIBATO</t>
  </si>
  <si>
    <t>BOENY</t>
  </si>
  <si>
    <t>MAHAJANGA I</t>
  </si>
  <si>
    <t>MAHAJANGA II</t>
  </si>
  <si>
    <t>AMBATOBOENY</t>
  </si>
  <si>
    <t>MELAKY</t>
  </si>
  <si>
    <t>SOFIA</t>
  </si>
  <si>
    <t>ANALALAVA</t>
  </si>
  <si>
    <t>ANTSALOVA</t>
  </si>
  <si>
    <t>ANTSOHIHY</t>
  </si>
  <si>
    <t>BESALAMPY</t>
  </si>
  <si>
    <t>BETSIBOKA</t>
  </si>
  <si>
    <t>KANDREHO</t>
  </si>
  <si>
    <t>MAROVOAY</t>
  </si>
  <si>
    <t>MITSINJO</t>
  </si>
  <si>
    <t>MORAFENOBE</t>
  </si>
  <si>
    <t>PORT-BERGE</t>
  </si>
  <si>
    <t>SOALALA</t>
  </si>
  <si>
    <t>ATSINANANA</t>
  </si>
  <si>
    <t>ALAOTRA-MANGORO</t>
  </si>
  <si>
    <t>ANALANJIROFO</t>
  </si>
  <si>
    <t>ATSIMO-ANDREFANA</t>
  </si>
  <si>
    <t>MENABE</t>
  </si>
  <si>
    <t>BENENITRA</t>
  </si>
  <si>
    <t>MANJA</t>
  </si>
  <si>
    <t>MIANDRIVAZO</t>
  </si>
  <si>
    <t>MORONDAVA</t>
  </si>
  <si>
    <t>EFFECTIF DES COLLEGES PUBLICS</t>
  </si>
  <si>
    <t>REDOUBLANTS DES COLLEGES PUBLICS</t>
  </si>
  <si>
    <t>SECTIONS ET INFRASTRUCTURES DES COLLEGES PUBLICS</t>
  </si>
  <si>
    <t>PERSONNEL DES COLLEGES PUBLICS</t>
  </si>
  <si>
    <t xml:space="preserve"> REPARTITION DES EFFECTIFS DES ELEVES DES COLLEGES PUBLICS PAR REGION</t>
  </si>
  <si>
    <t xml:space="preserve">  REPARTITION DES REDOUBLANTS DES COLLEGES PUBLICS PAR REGION </t>
  </si>
  <si>
    <t>REPARTITION DES  SECTIONS ET DES INFRASTRUCTURES DES COLLEGES PUBLICS PAR REGION</t>
  </si>
  <si>
    <t xml:space="preserve">  REPARTITION  DU PERSONNEL DES COLLEGES PUBLICS PAR REGION</t>
  </si>
  <si>
    <t>ANNEE SCOLAIRE 2010-2011</t>
  </si>
  <si>
    <t>REGION</t>
  </si>
  <si>
    <t>6e</t>
  </si>
  <si>
    <t>5e</t>
  </si>
  <si>
    <t>4e</t>
  </si>
  <si>
    <t>3e</t>
  </si>
  <si>
    <t xml:space="preserve"> SECTIONS</t>
  </si>
  <si>
    <t>SALLES DE CLASSE</t>
  </si>
  <si>
    <t>Etablissements fonctionnels</t>
  </si>
  <si>
    <t>Garçons &amp; Filles</t>
  </si>
  <si>
    <t>Filles</t>
  </si>
  <si>
    <t>définitives</t>
  </si>
  <si>
    <t xml:space="preserve"> provisoires</t>
  </si>
  <si>
    <t>Fonctionnaires</t>
  </si>
  <si>
    <t>FRAM subventionnés</t>
  </si>
  <si>
    <t>FRAM non subventionnés</t>
  </si>
  <si>
    <t>Autres</t>
  </si>
  <si>
    <t>ALAOTRA MANGORO</t>
  </si>
  <si>
    <t>ATSIMO ANDREFANA</t>
  </si>
  <si>
    <t>ATSIMO ATSINANANA</t>
  </si>
  <si>
    <t>VAKINANKARATRA</t>
  </si>
  <si>
    <t>VATOVAVY FITO VINANY</t>
  </si>
  <si>
    <t xml:space="preserve"> REPARTITION DES EFFECTIFS DES ELEVES DES COLLEGES PUBLICS PAR CISCO</t>
  </si>
  <si>
    <t xml:space="preserve"> REPARTITION DES REDOUBLANTS DES ELEVES DES COLLEGES PUBLICS PAR CISCO</t>
  </si>
  <si>
    <t xml:space="preserve"> REPARTITION DES ENSEIGNANTS DES COLLEGES PUBLICS  PAR CISCO</t>
  </si>
  <si>
    <t xml:space="preserve"> CISCO</t>
  </si>
  <si>
    <t>Définitives</t>
  </si>
  <si>
    <t>Provisoires</t>
  </si>
  <si>
    <t xml:space="preserve"> AMBATONDRAZAKA</t>
  </si>
  <si>
    <t xml:space="preserve"> AMPARAFARAVOLA</t>
  </si>
  <si>
    <t xml:space="preserve"> ANDILAMENA</t>
  </si>
  <si>
    <t xml:space="preserve"> ANOSIBE AN'ALA</t>
  </si>
  <si>
    <t xml:space="preserve"> MORAMANGA</t>
  </si>
  <si>
    <t xml:space="preserve"> AMBOSITRA</t>
  </si>
  <si>
    <t xml:space="preserve"> AMBOHIDRATRIMO</t>
  </si>
  <si>
    <t xml:space="preserve"> ANDRAMASINA</t>
  </si>
  <si>
    <t xml:space="preserve"> ANJOZOROBE</t>
  </si>
  <si>
    <t xml:space="preserve"> ANKAZOBE</t>
  </si>
  <si>
    <t xml:space="preserve"> ANTANANARIVO ATSIMONDRANO</t>
  </si>
  <si>
    <t xml:space="preserve"> ANTANANARIVO AVARADRANO</t>
  </si>
  <si>
    <t xml:space="preserve"> ANTANANARIVO RENIVOHITRA</t>
  </si>
  <si>
    <t xml:space="preserve"> MANJAKANDRIANA</t>
  </si>
  <si>
    <t xml:space="preserve"> FENOARIVO-EST</t>
  </si>
  <si>
    <t xml:space="preserve"> MANANARA-NORD</t>
  </si>
  <si>
    <t xml:space="preserve"> MAROANTSETRA</t>
  </si>
  <si>
    <t xml:space="preserve"> SAINTE-MARIE</t>
  </si>
  <si>
    <t xml:space="preserve"> SOANIERANA IVONGO</t>
  </si>
  <si>
    <t xml:space="preserve"> VAVATENINA</t>
  </si>
  <si>
    <t xml:space="preserve"> AMBOVOMBE</t>
  </si>
  <si>
    <t xml:space="preserve"> BEKILY</t>
  </si>
  <si>
    <t xml:space="preserve"> BELOHA</t>
  </si>
  <si>
    <t xml:space="preserve"> TSIHOMBE</t>
  </si>
  <si>
    <t xml:space="preserve"> AMBOASARY-SUD</t>
  </si>
  <si>
    <t xml:space="preserve"> BETROKA</t>
  </si>
  <si>
    <t xml:space="preserve"> TAOLANARO</t>
  </si>
  <si>
    <t xml:space="preserve"> AMPANIHY</t>
  </si>
  <si>
    <t xml:space="preserve"> ANKAZOABO</t>
  </si>
  <si>
    <t xml:space="preserve"> BENENITRA</t>
  </si>
  <si>
    <t xml:space="preserve"> BEROROHA</t>
  </si>
  <si>
    <t xml:space="preserve"> BETIOKY</t>
  </si>
  <si>
    <t xml:space="preserve"> MOROMBE</t>
  </si>
  <si>
    <t xml:space="preserve"> SAKARAHA</t>
  </si>
  <si>
    <t xml:space="preserve"> TOLIARA I</t>
  </si>
  <si>
    <t xml:space="preserve"> TOLIARA II</t>
  </si>
  <si>
    <t>ATSIMO-ATSINANA</t>
  </si>
  <si>
    <t xml:space="preserve"> BEFOTAKA</t>
  </si>
  <si>
    <t xml:space="preserve"> FARAFANGANA</t>
  </si>
  <si>
    <t xml:space="preserve"> MIDONGY-SUD</t>
  </si>
  <si>
    <t xml:space="preserve"> VAGAINDRANO</t>
  </si>
  <si>
    <t xml:space="preserve"> VONDROZO</t>
  </si>
  <si>
    <t xml:space="preserve"> ANTANAMBAO-MANAMPOTSY</t>
  </si>
  <si>
    <t xml:space="preserve"> BRICKAVILLE</t>
  </si>
  <si>
    <t xml:space="preserve"> MAHANORO</t>
  </si>
  <si>
    <t xml:space="preserve"> MAROLAMBO</t>
  </si>
  <si>
    <t xml:space="preserve"> TOAMASINA I</t>
  </si>
  <si>
    <t xml:space="preserve"> TOAMASINA II</t>
  </si>
  <si>
    <t xml:space="preserve"> VATOMANDRY</t>
  </si>
  <si>
    <t xml:space="preserve"> KANDREHO</t>
  </si>
  <si>
    <t xml:space="preserve"> MAEVATANANA</t>
  </si>
  <si>
    <t xml:space="preserve"> TSARATANANA</t>
  </si>
  <si>
    <t xml:space="preserve"> ANTSIRANANA I</t>
  </si>
  <si>
    <t xml:space="preserve"> LALANGINA</t>
  </si>
  <si>
    <t xml:space="preserve"> IVOHIBE</t>
  </si>
  <si>
    <t xml:space="preserve"> ARIVONIMAMO</t>
  </si>
  <si>
    <t xml:space="preserve"> MAINTIRANO</t>
  </si>
  <si>
    <t xml:space="preserve"> MORAFENOBE</t>
  </si>
  <si>
    <t>BELON'ITSIRIBIHINA</t>
  </si>
  <si>
    <t xml:space="preserve"> MAHABO</t>
  </si>
  <si>
    <t xml:space="preserve"> MIANDRIVAZO</t>
  </si>
  <si>
    <t xml:space="preserve"> BEALANANA</t>
  </si>
  <si>
    <t xml:space="preserve"> BEFANDRIANA-NORD</t>
  </si>
  <si>
    <t xml:space="preserve"> MAMPIKONY</t>
  </si>
  <si>
    <t xml:space="preserve"> ANTSIRABE II</t>
  </si>
  <si>
    <t xml:space="preserve"> MANDOTO</t>
  </si>
  <si>
    <t xml:space="preserve"> IKONGO</t>
  </si>
  <si>
    <t xml:space="preserve"> MANANJARY</t>
  </si>
  <si>
    <t xml:space="preserve"> VOHIPENO</t>
  </si>
  <si>
    <t>ANNEE SCOLAIRE 2011-2012</t>
  </si>
  <si>
    <t>REPARTITION DES EFFECTIFS DES ELEVES DES COLLEGES PRIVES PAR CISCO</t>
  </si>
  <si>
    <t>EFFECTIF DES COLLEGES PRIVES</t>
  </si>
  <si>
    <t>REDOUBLANTS DES COLLEGES PRIVES</t>
  </si>
  <si>
    <t xml:space="preserve">  REPARTITION DES EFFECTIFS DES ELEVES DES COLLEGES PRIVES PAR REGION</t>
  </si>
  <si>
    <t xml:space="preserve"> REPARTITION DES REDOUBLANTS DES COLLEGES PRIVES PAR REGION </t>
  </si>
  <si>
    <t xml:space="preserve">PERSONNEL </t>
  </si>
  <si>
    <t>Enseignants</t>
  </si>
  <si>
    <t>Personnel administratif</t>
  </si>
  <si>
    <t xml:space="preserve"> REPARTITION DES EFFECTIFS DES ELEVES DES COLLEGES PRIVES PAR CISCO</t>
  </si>
  <si>
    <t xml:space="preserve"> REPARTITION DES REDOUBLANTS DES COLLEGES PRIVES PAR CISCO </t>
  </si>
  <si>
    <t xml:space="preserve">  REPARTITION DES EFFECTIFS DES ELEVES DES COLLEGES PRIVES PAR CISCO</t>
  </si>
  <si>
    <t xml:space="preserve">REPARTITION DES REDOUBLANTS DES COLLEGES PRIVES PAR CISCO </t>
  </si>
  <si>
    <t xml:space="preserve">   REPARTITION DES EFFECTIFS DES ELEVES DES COLLEGES PRIVES PAR CISCO</t>
  </si>
  <si>
    <t xml:space="preserve">MIDONGY SUD </t>
  </si>
  <si>
    <t>REPARTITION DES EFFECTIFS DES ELEVES DES LYCEES PUBLICS PAR CISCO</t>
  </si>
  <si>
    <t>2nd</t>
  </si>
  <si>
    <t>1ére S</t>
  </si>
  <si>
    <t>EFFECTIFS DES LYCEES PUBLICS</t>
  </si>
  <si>
    <t>REDOUBLANTS DES LYCEES PUBLICS</t>
  </si>
  <si>
    <t>SECTIONS ET INFRASTRUCTURES DES LYCEES PUBLICS</t>
  </si>
  <si>
    <t>PERSONNEL DES LYCEES PUBLICS</t>
  </si>
  <si>
    <t xml:space="preserve"> REPARTITION DES EFFECTIFS DES ELEVES DES LYCEES PUBLICS PAR CISCO</t>
  </si>
  <si>
    <t xml:space="preserve"> REPARTITION DES REDOUBLANTS DES LYCEES PUBLICS PAR CISCO </t>
  </si>
  <si>
    <t>REPARTITION DES  SECTIONS ET DES INFRASTRUCTURES DES LYCEES PUBLICS PAR REGION</t>
  </si>
  <si>
    <t xml:space="preserve"> REPARTITION  DU PERSONNEL DES LYCEES PUBLICS PAR CISCO</t>
  </si>
  <si>
    <t>2nde</t>
  </si>
  <si>
    <t>1ère A</t>
  </si>
  <si>
    <t>1ère C</t>
  </si>
  <si>
    <t>1ère D</t>
  </si>
  <si>
    <t>Terminale A</t>
  </si>
  <si>
    <t>Terminale C</t>
  </si>
  <si>
    <t>Terminale D</t>
  </si>
  <si>
    <t>Terminale S</t>
  </si>
  <si>
    <t>SECTIONS</t>
  </si>
  <si>
    <t>TA</t>
  </si>
  <si>
    <t>TC</t>
  </si>
  <si>
    <t>TD</t>
  </si>
  <si>
    <t>TS</t>
  </si>
  <si>
    <t>Total des sections</t>
  </si>
  <si>
    <t xml:space="preserve">  REPARTITION DES EFFECTIFS DES ELEVES DES LYCEES PUBLICS PAR CISCO</t>
  </si>
  <si>
    <t xml:space="preserve">  REPARTITION DES REDOUBLANTS DES LYCEES PUBLICS PAR CISCO </t>
  </si>
  <si>
    <t>REPARTITION DES  SECTIONS ET DES INFRASTRUCTURES DES LYCEES PUBLICS PAR CISCO</t>
  </si>
  <si>
    <t xml:space="preserve"> ANTSALOVA</t>
  </si>
  <si>
    <t xml:space="preserve"> BESALAMPY</t>
  </si>
  <si>
    <t>EFFECTIFS DES LYCEES PRIVES</t>
  </si>
  <si>
    <t>REDOUBLANTS DES LYCEES PRIVES</t>
  </si>
  <si>
    <t xml:space="preserve">  REPARTITION DES REDOUBLANTS DES LYCEES PRIVES PAR CISCO </t>
  </si>
  <si>
    <t xml:space="preserve">PERSONNEL ENSEIGNANT </t>
  </si>
  <si>
    <t>En classe</t>
  </si>
  <si>
    <t>Non en classe</t>
  </si>
  <si>
    <t xml:space="preserve"> REPARTITION DES EFFECTIFS DES ELEVES DES LYCEES PRIVES PAR CISCO</t>
  </si>
  <si>
    <t>CICSO</t>
  </si>
  <si>
    <t>Garçon et  Fille</t>
  </si>
  <si>
    <t>REPARTITION DES EFFECTIFS DES ELEVES DES LYCEES PRIVES PAR CISCO</t>
  </si>
  <si>
    <t xml:space="preserve"> REPARTITION DES REDOUBLANTS DES LYCEES PRIVES PAR CISCO </t>
  </si>
  <si>
    <t>TABLEAUX SYNOPTIQUES</t>
  </si>
  <si>
    <t>6ème et 7ème années</t>
  </si>
  <si>
    <t>Effectifs</t>
  </si>
  <si>
    <t xml:space="preserve">Salles de classe </t>
  </si>
  <si>
    <t>Etablissements recensés</t>
  </si>
  <si>
    <t>Etablisse ments fonctionnels</t>
  </si>
  <si>
    <t>EFFECTIFS DES ECOLES PRIMAIRES PUBLIQUES</t>
  </si>
  <si>
    <t>REDOUBLANTS DES ECOLES PRIMAIRES PUBLIQUES</t>
  </si>
  <si>
    <t xml:space="preserve">PERSONNEL DES ECOLES PRIMAIRES PUBLIQUES </t>
  </si>
  <si>
    <t xml:space="preserve"> REPARTITION DES EFFECTIFS DES ELEVES  DES ECOLES PRIMAIRES PUBLIQUES PAR REGION</t>
  </si>
  <si>
    <t xml:space="preserve">REPARTITION DES REDOUBLANTS DES ECOLES PRIMAIRES  PUBLIQUES PAR REGION </t>
  </si>
  <si>
    <t xml:space="preserve">  REPARTITION  DU PERSONNEL DES ECOLES PRIMAIRES PUBLIQUES PAR REGION</t>
  </si>
  <si>
    <t>CP1</t>
  </si>
  <si>
    <t>CP2</t>
  </si>
  <si>
    <t>CE</t>
  </si>
  <si>
    <t>CM1</t>
  </si>
  <si>
    <t>CM2</t>
  </si>
  <si>
    <t>TOTAL  de la CP1 à la CM2</t>
  </si>
  <si>
    <t>6e année du primaire</t>
  </si>
  <si>
    <t>7e année du primaire</t>
  </si>
  <si>
    <t>PERSONNEL ADMINISTRATIF</t>
  </si>
  <si>
    <t>Enseignants en classe</t>
  </si>
  <si>
    <t>Non enseignants</t>
  </si>
  <si>
    <t>dont FRAM subventionnés</t>
  </si>
  <si>
    <t>REPARTITION DES EFFECTIFS DES ELEVES  DES ECOLES PRIMAIRES PUBLIQUES PAR CISCO</t>
  </si>
  <si>
    <t xml:space="preserve">  REPARTITION DES REDOUBLANTS DES ECOLES PRIMAIRES  PUBLIQUES PAR CISCO </t>
  </si>
  <si>
    <t xml:space="preserve"> REPARTITION  DU PERSONNEL DES ECOLES PRIMAIRES PUBLIQUES PAR CISCO</t>
  </si>
  <si>
    <t>AMBATONDRAZAKA</t>
  </si>
  <si>
    <t>AMPARAFARAVOLA</t>
  </si>
  <si>
    <t>ANDILAMENA</t>
  </si>
  <si>
    <t>ANOSIBE AN'ALA</t>
  </si>
  <si>
    <t>MORAMANGA</t>
  </si>
  <si>
    <t>AMBOSITRA</t>
  </si>
  <si>
    <t>AMBOHIDRATRIMO</t>
  </si>
  <si>
    <t>ANDRAMASINA</t>
  </si>
  <si>
    <t>ANJOZOROBE</t>
  </si>
  <si>
    <t>ANKAZOBE</t>
  </si>
  <si>
    <t>ANTANANARIVO ATSIMONDRANO</t>
  </si>
  <si>
    <t>ANTANANARIVO AVARADRANO</t>
  </si>
  <si>
    <t>ANTANANARIVO RENIVOHITRA</t>
  </si>
  <si>
    <t>FENERIVE-EST</t>
  </si>
  <si>
    <t>MANANARA-NORD</t>
  </si>
  <si>
    <t>MAROANTSETRA</t>
  </si>
  <si>
    <t>SAINTE-MARIE</t>
  </si>
  <si>
    <t>SOANIERANA IVONGO</t>
  </si>
  <si>
    <t>VAVATENINA</t>
  </si>
  <si>
    <t>AMBOVOMBE-ANDROY</t>
  </si>
  <si>
    <t>BEKILY</t>
  </si>
  <si>
    <t>BELOHA-ANDROY</t>
  </si>
  <si>
    <t>TSIHOMBE</t>
  </si>
  <si>
    <t xml:space="preserve"> REPARTITION DES EFFECTIFS DES ELEVES  DES ECOLES PRIMAIRES PUBLIQUES PAR CISCO</t>
  </si>
  <si>
    <t xml:space="preserve"> REPARTITION DES REDOUBLANTS DES ECOLES PRIMAIRES  PUBLIQUES PAR CISCO </t>
  </si>
  <si>
    <t>AMBOASARY-SUD</t>
  </si>
  <si>
    <t>BETROKA</t>
  </si>
  <si>
    <t>TAOLANARO</t>
  </si>
  <si>
    <t>AMPANIHY OUEST</t>
  </si>
  <si>
    <t>ANKAZOABO</t>
  </si>
  <si>
    <t>BEROROHA</t>
  </si>
  <si>
    <t>BETIOKY ATSIMO</t>
  </si>
  <si>
    <t>MOROMBE</t>
  </si>
  <si>
    <t>SAKARAHA</t>
  </si>
  <si>
    <t>TOLIARA I</t>
  </si>
  <si>
    <t>TOLIARA II</t>
  </si>
  <si>
    <t>BEFOTAKA ATSIMO</t>
  </si>
  <si>
    <t>FARAFANGANA</t>
  </si>
  <si>
    <t>MIDONGY SUD</t>
  </si>
  <si>
    <t>VANGAINDRANO</t>
  </si>
  <si>
    <t>ANTANAMBAO MANAMPONTSY</t>
  </si>
  <si>
    <t>BRICKAVILLE</t>
  </si>
  <si>
    <t>MAHANORO</t>
  </si>
  <si>
    <t>MAROLAMBO</t>
  </si>
  <si>
    <t>TOAMASINA I</t>
  </si>
  <si>
    <t>TOAMASINA II</t>
  </si>
  <si>
    <t>VATOMANDRY</t>
  </si>
  <si>
    <t>MAEVATANANA</t>
  </si>
  <si>
    <t>TSARATANANA</t>
  </si>
  <si>
    <t>ANTSIRANANA I</t>
  </si>
  <si>
    <t>LALANGINA</t>
  </si>
  <si>
    <t>ARIVONIMAMO</t>
  </si>
  <si>
    <t>MAINTIRANO</t>
  </si>
  <si>
    <t>BELO/TSIRIBIHINA</t>
  </si>
  <si>
    <t>MAHABO</t>
  </si>
  <si>
    <t>VOHEMAR</t>
  </si>
  <si>
    <t>BEALANANA</t>
  </si>
  <si>
    <t>BEFANDRIANA NORD</t>
  </si>
  <si>
    <t>MAMPIKONY</t>
  </si>
  <si>
    <t>PORT BERGE</t>
  </si>
  <si>
    <t>ANTSIRABE II</t>
  </si>
  <si>
    <t>MANDOTO</t>
  </si>
  <si>
    <t>IKONGO</t>
  </si>
  <si>
    <t>MANANJARY</t>
  </si>
  <si>
    <t>VOHIPENO</t>
  </si>
  <si>
    <t>EFFECTIFS DES ECOLES PRIMAIRES PRIVEES</t>
  </si>
  <si>
    <t>REDOUBLANTS DES ECOLES PRIMAIRES PRIVEES</t>
  </si>
  <si>
    <t>SECTIONS ET INFRASTRUCTURES DES ECOLES PRIMAIRES PRIVEES</t>
  </si>
  <si>
    <t xml:space="preserve">  REPARTITION DES EFFECTIFS DES ELEVES DES ECOLES PRIMAIRES PRIVEES PAR CISCO</t>
  </si>
  <si>
    <t xml:space="preserve"> REPARTITION DES REDOUBLANTS DES ECOLES PRIMAIRES PRIVEES PAR CISCO</t>
  </si>
  <si>
    <t>PERSONNEL NON EN CLASSE</t>
  </si>
  <si>
    <t xml:space="preserve"> REPARTITION DES  SECTIONS ET DES INFRASTRUCTURES DES ECOLES PRIMAIRES PRIVEES PAR CISCO</t>
  </si>
  <si>
    <t>AMBOVOMBE</t>
  </si>
  <si>
    <t xml:space="preserve"> REPARTITION DES EFFECTIFS DES ELEVES DES ECOLES PRIMAIRES PRIVEES PAR CISCO</t>
  </si>
  <si>
    <t>REPARTITION DES REDOUBLANTS DES ECOLES PRIMAIRES PRIVEES PAR CISCO</t>
  </si>
  <si>
    <t>BEFANDRIANA-NORD</t>
  </si>
  <si>
    <t>Dont femmes</t>
  </si>
  <si>
    <t>1ère S</t>
  </si>
  <si>
    <t>BELOHA</t>
  </si>
  <si>
    <t>AMPANIHY</t>
  </si>
  <si>
    <t>BETIOKY</t>
  </si>
  <si>
    <t>MIDONGY-SUD</t>
  </si>
  <si>
    <t>VAGAINDRANO</t>
  </si>
  <si>
    <t>EFFECTIF DU PRESCOLAIRE PUBLIC</t>
  </si>
  <si>
    <t xml:space="preserve"> REPARTITION DES EFFECTIFS DU PRESCOLAIRE PUBLIC PAR REGION</t>
  </si>
  <si>
    <t>TABLEAU 9. REPARTITION DES SECTIONS, SALLES, ENSEIGNANTS ET ETABLISSEMENTS PRESCOLAIRES PUBLICS PAR REGION</t>
  </si>
  <si>
    <t>P.E</t>
  </si>
  <si>
    <t>PS</t>
  </si>
  <si>
    <t>MS</t>
  </si>
  <si>
    <t>GS</t>
  </si>
  <si>
    <t xml:space="preserve"> REPARTITION DES EFFECTIFS DU PRESCOLAIRE PUBLIC PAR CISCO</t>
  </si>
  <si>
    <t>TABLEAU 10. REPARTITION DES SECTIONS, SALLES, ENSEIGNANTS ET ETABLISSEMENTS PRESCOLAIRES PUBLICS PAR CISCO</t>
  </si>
  <si>
    <t>CISO</t>
  </si>
  <si>
    <t>Nombre d'écoles avec préscolaire</t>
  </si>
  <si>
    <t>J.E</t>
  </si>
  <si>
    <t>FENOARIVO-EST</t>
  </si>
  <si>
    <t>TABLEAU 11. REPARTITION DES SECTIONS, SALLES, ENSEIGNANTS ET ETABLISSEMENTS PRESCOLAIRES PUBLICS PAR CISCO</t>
  </si>
  <si>
    <t>ANTANAMBAO-MANAMPOTSY</t>
  </si>
  <si>
    <t>REPARTITION DES EFFECTIFS DU PRESCOLAIRE PUBLIC PAR CISCO</t>
  </si>
  <si>
    <t>TABLEAU 12. REPARTITION DES SECTIONS, SALLES, ENSEIGNANTS ET ETABLISSEMENTS PRESCOLAIRES PUBLICS PAR CISCO</t>
  </si>
  <si>
    <t>TABLEAU 13. REPARTITION DES SECTIONS, SALLES, ENSEIGNANTS ET ETABLISSEMENTS PRESCOLAIRES PUBLICS PAR CISCO</t>
  </si>
  <si>
    <t>Crèche</t>
  </si>
  <si>
    <t>EFFECTIF DU PRESCOLAIRE PRIVE</t>
  </si>
  <si>
    <t>REPARTITION DES EFFECTIFS DU PRESCOLAIRE PRIVE PAR REGION</t>
  </si>
  <si>
    <t>REPARTITION DES SECTIONS, SALLES DE CLASSE, ENSEIGNANTS ET ETABLISSEMENTS PRESCOLAIRES PRIVES PAR REGION</t>
  </si>
  <si>
    <t xml:space="preserve">Salles de classes </t>
  </si>
  <si>
    <t>P.S</t>
  </si>
  <si>
    <t>M.S</t>
  </si>
  <si>
    <t>G.S</t>
  </si>
  <si>
    <t>REPARTITION DES EFFECTIFS DU PRESCOLAIRE PRIVE PAR CISCO</t>
  </si>
  <si>
    <t>REPARTITION DES SECTIONS, SALLES DE CLASSE, ENSEIGNANTS ET ETABLISSEMENTS  PRESCOLAIRES PRIVES PAR CISCO</t>
  </si>
  <si>
    <t>Enseignants de la 6e et 7e année</t>
  </si>
  <si>
    <t>TOTAL DES ENSEIGNANTS</t>
  </si>
  <si>
    <t>Age</t>
  </si>
  <si>
    <t>Moins de 5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</si>
  <si>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</si>
  <si>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</si>
  <si>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</si>
  <si>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</si>
  <si>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</si>
  <si>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</si>
  <si>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</si>
  <si>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</si>
  <si>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</si>
  <si>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</si>
  <si>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Plus de 14 ans</t>
  </si>
  <si>
    <t>ANNEE SCOLAIRE 2011 - 2012</t>
  </si>
  <si>
    <t>6 ème</t>
  </si>
  <si>
    <t>5 ème</t>
  </si>
  <si>
    <t>4 ème</t>
  </si>
  <si>
    <t>3 ème</t>
  </si>
  <si>
    <t>Moins de 10 ans</t>
  </si>
  <si>
    <t>15 ans</t>
  </si>
  <si>
    <t>16 ans</t>
  </si>
  <si>
    <t>17 ans</t>
  </si>
  <si>
    <t>18 ans</t>
  </si>
  <si>
    <t>Plus de 18 ans</t>
  </si>
  <si>
    <t xml:space="preserve"> EFFECTIFS PAR AGE DES ELEVES DU PRIMAIRE PUBLIC ET PRIVE PAR AGE </t>
  </si>
  <si>
    <t xml:space="preserve"> EFFECTIFS PAR AGE DES ELEVES DE LA 6e ET DE LA 7e ANNEES DU PRIMAIRE ET DES COLLEGES PUBLICS ET PRIVES</t>
  </si>
  <si>
    <t>7 ème Année du primaire</t>
  </si>
  <si>
    <t>6 ème Année du primaire</t>
  </si>
  <si>
    <t xml:space="preserve"> REPARTITION DES EFFECTIFS DES ELEVES DES LYCEES PUBLICS PAR REGION</t>
  </si>
  <si>
    <t xml:space="preserve"> REPARTITION  DU PERSONNEL DES LYCEES PUBLICS PAR REGION</t>
  </si>
  <si>
    <t>Term A</t>
  </si>
  <si>
    <t>Term C</t>
  </si>
  <si>
    <t>Term D</t>
  </si>
  <si>
    <t>Term S</t>
  </si>
  <si>
    <t>Moins de 14 ans</t>
  </si>
  <si>
    <t>19 ans</t>
  </si>
  <si>
    <t>20 ans</t>
  </si>
  <si>
    <t>21 ans</t>
  </si>
  <si>
    <t>22 ans</t>
  </si>
  <si>
    <t>23 ans</t>
  </si>
  <si>
    <t>Plus de 23 ans</t>
  </si>
  <si>
    <t xml:space="preserve"> EFFECTIFS PAR AGE DES ELEVES DES LYCEES PUBLICS ET PRIVES</t>
  </si>
  <si>
    <t xml:space="preserve">  DONNEES PAR REGION DES ETABLISSEMENTS SCOLAIRES PUBLICS </t>
  </si>
  <si>
    <t xml:space="preserve"> DONNEES PAR REGION DES ETABLISSEMENTS SCOLAIRES PRIVES </t>
  </si>
  <si>
    <t xml:space="preserve"> DONNEES PAR REGION DES ETABLISSEMENTS SCOLAIRES PUBLICS ET PRIVES</t>
  </si>
  <si>
    <t>Educateurs</t>
  </si>
  <si>
    <t>EDUCATEURS</t>
  </si>
  <si>
    <t xml:space="preserve"> AMBATOBOENY</t>
  </si>
  <si>
    <t xml:space="preserve"> MAHAJANGA I</t>
  </si>
  <si>
    <t xml:space="preserve"> MAHAJANGA II</t>
  </si>
  <si>
    <t xml:space="preserve"> MAROVOAY</t>
  </si>
  <si>
    <t xml:space="preserve"> MITSINJO</t>
  </si>
  <si>
    <t xml:space="preserve"> SOALALA</t>
  </si>
  <si>
    <t xml:space="preserve"> FENOARIVOBE</t>
  </si>
  <si>
    <t xml:space="preserve"> TSIROANOMANDIDY</t>
  </si>
  <si>
    <t xml:space="preserve"> AMBANJA</t>
  </si>
  <si>
    <t xml:space="preserve"> AMBILOBE</t>
  </si>
  <si>
    <t xml:space="preserve"> ANTSIRANANA II</t>
  </si>
  <si>
    <t xml:space="preserve"> NOSY-BE</t>
  </si>
  <si>
    <t xml:space="preserve"> AMBALAVAO</t>
  </si>
  <si>
    <t xml:space="preserve"> AMBOHIMAHASOA</t>
  </si>
  <si>
    <t xml:space="preserve"> FIANARANTSOA I</t>
  </si>
  <si>
    <t xml:space="preserve"> IKALAMAVONY</t>
  </si>
  <si>
    <t xml:space="preserve"> ISANDRA</t>
  </si>
  <si>
    <t xml:space="preserve"> VOHIBATO</t>
  </si>
  <si>
    <t xml:space="preserve"> IAKORA</t>
  </si>
  <si>
    <t xml:space="preserve"> IHOSY</t>
  </si>
  <si>
    <t xml:space="preserve"> MIARINARIVO</t>
  </si>
  <si>
    <t xml:space="preserve"> SOAVINANDRIANA</t>
  </si>
  <si>
    <t xml:space="preserve"> AMBATOMAINTY</t>
  </si>
  <si>
    <t xml:space="preserve"> BELON'ITSIRIBIHINA</t>
  </si>
  <si>
    <t xml:space="preserve"> MANJA</t>
  </si>
  <si>
    <t xml:space="preserve"> MORONDAVA</t>
  </si>
  <si>
    <t xml:space="preserve"> ANDAPA</t>
  </si>
  <si>
    <t xml:space="preserve"> ANTALAHA</t>
  </si>
  <si>
    <t xml:space="preserve"> SAMBAVA</t>
  </si>
  <si>
    <t xml:space="preserve"> VOHIMARINA</t>
  </si>
  <si>
    <t xml:space="preserve"> ANALALAVA</t>
  </si>
  <si>
    <t xml:space="preserve"> ANTSOHIHY</t>
  </si>
  <si>
    <t xml:space="preserve">  MAMPIKONY</t>
  </si>
  <si>
    <t xml:space="preserve"> MANDRITSARA</t>
  </si>
  <si>
    <t xml:space="preserve"> PORT-BERGE</t>
  </si>
  <si>
    <t xml:space="preserve"> AMBATOLAMPY</t>
  </si>
  <si>
    <t xml:space="preserve"> ANTANIFOTSY</t>
  </si>
  <si>
    <t xml:space="preserve"> ANTSIRABE I</t>
  </si>
  <si>
    <t xml:space="preserve"> BETAFO</t>
  </si>
  <si>
    <t xml:space="preserve"> FARATSIHO</t>
  </si>
  <si>
    <t xml:space="preserve"> IFANADIANA</t>
  </si>
  <si>
    <t xml:space="preserve"> MANAKARA</t>
  </si>
  <si>
    <t xml:space="preserve"> NOSY-VARIKA</t>
  </si>
  <si>
    <t xml:space="preserve">  REPARTITION DES EFFECTIFS DES ELEVES DES ECOLES PRIMAIRES PRIVEES PAR REGION</t>
  </si>
  <si>
    <t xml:space="preserve">salles provisoires </t>
  </si>
  <si>
    <t xml:space="preserve">salles definitives  </t>
  </si>
  <si>
    <t>Enseignants des 5 premières années</t>
  </si>
  <si>
    <t>SECTIONS, INFRASTRUCTURES ET PERSONNEL DES LYCEES PRIVES</t>
  </si>
  <si>
    <t xml:space="preserve"> REPARTITION DES  SECTIONS, DES INFRASTRUCTURES ET DU PERSONNEL DES LYCEES PRIVES PAR REGION</t>
  </si>
  <si>
    <t xml:space="preserve"> REPARTITION DES  SECTIONS, DES INFRASTRUCTURES ET DU PERSONNEL DES LYCEES PRIVES PAR CISCO</t>
  </si>
  <si>
    <t xml:space="preserve"> SECTIONS, INFRASTRUCTURES ET PERSONNEL DES COLLEGES PRIVES</t>
  </si>
  <si>
    <t xml:space="preserve">  REPARTITION DES  SECTIONS, DES INFRASTRUCTURES ET DU PERSONNEL DES COLLEGES PRIVES PAR REGION</t>
  </si>
  <si>
    <t xml:space="preserve">  REPARTITION DES  SECTIONS, DES INFRASTRUCTURES ET DU PERSONNEL DES COLLEGES PRIVES PAR CISCO</t>
  </si>
  <si>
    <t>PRESCOLAIRE</t>
  </si>
  <si>
    <t>PRIMAIRE</t>
  </si>
  <si>
    <t>COLLEGE</t>
  </si>
  <si>
    <t>LYCEE</t>
  </si>
  <si>
    <t>ECOLES AVEC PRESCOLAIRE</t>
  </si>
  <si>
    <t>CRECHE</t>
  </si>
  <si>
    <t>JARDIN D'ENFANTS</t>
  </si>
  <si>
    <t>PETITE SECTION</t>
  </si>
  <si>
    <t>MOYENNE SECTION</t>
  </si>
  <si>
    <t>GRANDE SECTION</t>
  </si>
  <si>
    <t>ETABLISSEMENTS FONCTIONNELS</t>
  </si>
  <si>
    <t xml:space="preserve">ENSEIGNANTS DES 6e et 7e ANNEES </t>
  </si>
  <si>
    <t>Fonctionnaires (y compris ESS)</t>
  </si>
  <si>
    <t>ENSEIGNANTS DES 5 PREMIERES ANNEES</t>
  </si>
  <si>
    <t>SALLES DE CLASSE DES 5 ANNNES DU PRIMAIRE</t>
  </si>
  <si>
    <t>SALLES DE CLASSE 6e et 7e année</t>
  </si>
  <si>
    <t>PERSONNEL DES ECOLES PRIMAIRES PRIVEES</t>
  </si>
  <si>
    <t xml:space="preserve"> REPARTITION DU PERSONNEL DES ECOLES PRIMAIRES PRIVEES PAR CISCO</t>
  </si>
  <si>
    <t xml:space="preserve">  REPARTITION DU PERSONNEL DES ECOLES PRIMAIRES PRIVEES PAR CISCO</t>
  </si>
  <si>
    <t>SALLES DE CLASSE UTILISEES PAR LES 5 ANNNES DU PRIMAIRE</t>
  </si>
  <si>
    <t>SALLES DE CLASSE de la 6e et de la 7e année</t>
  </si>
  <si>
    <t>NOMBRE TOTAL DE SALLES DE CLASSE</t>
  </si>
  <si>
    <t>SALLES DE CLASSE 6e et 7e ANNEE</t>
  </si>
  <si>
    <t>SOMMAIRE</t>
  </si>
  <si>
    <t>SYNTHESE PAR REGION</t>
  </si>
  <si>
    <t>Page</t>
  </si>
  <si>
    <t>PRESCOLAIRE PUBLIC</t>
  </si>
  <si>
    <t>PRIMAIRE PUBLIC</t>
  </si>
  <si>
    <t>COLLEGE PUBLIC</t>
  </si>
  <si>
    <t>LYCEE PUBLIC</t>
  </si>
  <si>
    <t>PRESCOLAIRE PRIVE</t>
  </si>
  <si>
    <t>PRIMAIRE PRIVE</t>
  </si>
  <si>
    <t>COLLEGE PRIVE</t>
  </si>
  <si>
    <t>LYCEE PRIVE</t>
  </si>
  <si>
    <t>REPARTITION PAR AGE</t>
  </si>
  <si>
    <t>Répartiton par âge des élèves du primaire ………………………………………………………………………………………………………………………………</t>
  </si>
  <si>
    <t>Répartiton par âge des élèves du collège …………………………………………………………………………………………………………………………………</t>
  </si>
  <si>
    <t>Répartiton par âge des élèves du lycée…………………………………………………………………………………………………………………………………….</t>
  </si>
  <si>
    <t>Tableau  synoptique des établissements ………..…………………………………………………………………………………………………………………………</t>
  </si>
  <si>
    <t>Effectifs des élèves  ………………………………………………………………………………………………………………………………………………….</t>
  </si>
  <si>
    <t>Effectifs des élèves  …………………………………………………………………………………………………………………………………………………………………..</t>
  </si>
  <si>
    <t>SECTIONS, INFRASTRUCTURES ET ENSEIGNANTS</t>
  </si>
  <si>
    <t xml:space="preserve">  SECTIONS ET INFRASTRUCTURES DES ECOLES PRIMAIRES PUBLIQUES </t>
  </si>
  <si>
    <t xml:space="preserve"> REPARTITION  DES  SECTIONS ET DES INFRASTRUCTURES  DES ECOLES PRIMAIRES PUBLIQUES PAR REGION</t>
  </si>
  <si>
    <t xml:space="preserve"> REPARTITION  DES  SECTIONS ET DES INFRASTRUCTURES  DES ECOLES PRIMAIRES PUBLIQUES PAR CISCO</t>
  </si>
  <si>
    <t>REPARTITION DES  SECTIONS ET DES INFRASTRUCTURES DES COLLEGES PUBLICS PAR CISCO</t>
  </si>
  <si>
    <t xml:space="preserve">  REPARTITION DES  SECTIONS ET DES INFRASTRUCTURES DES ECOLES PRIMAIRES PRIVEES PAR REGION</t>
  </si>
  <si>
    <t xml:space="preserve"> REPARTITION DES REDOUBLANTS DES ECOLES PRIMAIRES PRIVEES PAR REGION</t>
  </si>
  <si>
    <t xml:space="preserve"> REPARTITION DU PERSONNEL DES ECOLES PRIMAIRES PRIVEES PAR REGION</t>
  </si>
  <si>
    <t xml:space="preserve">  REPARTITION DES EFFECTIFS DES ELEVES DES LYCEES PRIVES PAR REGION</t>
  </si>
  <si>
    <t xml:space="preserve">  REPARTITION DES REDOUBLANTS DES LYCEES PRIVES PAR REGION </t>
  </si>
  <si>
    <t>Sections,infrastructures et personnel ………………...………………………………………………………………………………………………………………………….</t>
  </si>
  <si>
    <t>Effectifs des redoublants  ………………………………………………………………………………………………………………………………………..</t>
  </si>
  <si>
    <t>Répartition du personnel  ………………………………………………………………………………………………………………………………………..</t>
  </si>
  <si>
    <t>Sections et infrastructures ……………………………………………………….……………………………………………………………………………..</t>
  </si>
  <si>
    <t>Sections et infrastructures et personnel ……………………………….………………………………………………………...……………………..</t>
  </si>
  <si>
    <t>5 années du primaire</t>
  </si>
  <si>
    <t>ATSIMO-ATSINANANA</t>
  </si>
  <si>
    <t>BELO SUR TSIRIBIHINA</t>
  </si>
  <si>
    <t>VAKINAKARATRA</t>
  </si>
  <si>
    <t xml:space="preserve"> REPARTITION  DU PERSONNEL DES COLLEGES  PUBLICS PAR CISCO</t>
  </si>
  <si>
    <t>Contractuels payés par l´état</t>
  </si>
  <si>
    <t>ESS</t>
  </si>
  <si>
    <t>FRAM  subventionnés</t>
  </si>
  <si>
    <t>Total en classe</t>
  </si>
  <si>
    <t xml:space="preserve"> REPARTITION  DU PERSONNEL DES COLLEGES PUBLICS PAR CISCO</t>
  </si>
  <si>
    <t>2 à 4</t>
  </si>
  <si>
    <t>5 à 9</t>
  </si>
  <si>
    <t>10 à 14</t>
  </si>
  <si>
    <t>15 à19</t>
  </si>
  <si>
    <t>20 à 24</t>
  </si>
  <si>
    <t>25 à 29</t>
  </si>
  <si>
    <t>30 à 34</t>
  </si>
  <si>
    <t>35 à 39</t>
  </si>
  <si>
    <t>40 à 44</t>
  </si>
  <si>
    <t>45 à 49</t>
  </si>
  <si>
    <t>50 à 54</t>
  </si>
  <si>
    <t>60 à 64</t>
  </si>
  <si>
    <t>65 à 69</t>
  </si>
  <si>
    <t>70 à 74</t>
  </si>
  <si>
    <t>80 à 84</t>
  </si>
  <si>
    <t>75 à 79</t>
  </si>
  <si>
    <t>55 à 59</t>
  </si>
  <si>
    <t>85 à 89</t>
  </si>
  <si>
    <t>90 à 94</t>
  </si>
  <si>
    <t>95 à 99</t>
  </si>
  <si>
    <t>100 à 104</t>
  </si>
  <si>
    <t>110 à 114</t>
  </si>
  <si>
    <t>115 à 119</t>
  </si>
  <si>
    <t>120 à 124</t>
  </si>
  <si>
    <t>125 à 129</t>
  </si>
  <si>
    <t>130 à 134</t>
  </si>
  <si>
    <t>105 à 109</t>
  </si>
  <si>
    <t xml:space="preserve"> </t>
  </si>
  <si>
    <t>ANTANAMBAO MANAPOTSY</t>
  </si>
  <si>
    <t>g</t>
  </si>
  <si>
    <t>eff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</si>
</sst>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00"/>
    <numFmt numFmtId="166" formatCode="#,##0.0"/>
  </numFmts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name val="Univers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10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9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indexed="64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81">
    <xf numFmtId="0" fontId="0" fillId="0" borderId="0"/>
    <xf numFmtId="0" fontId="6" fillId="0" borderId="0"/>
    <xf numFmtId="0" fontId="9" fillId="0" borderId="0"/>
    <xf numFmtId="9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90" applyNumberFormat="0" applyAlignment="0" applyProtection="0"/>
    <xf numFmtId="0" fontId="25" fillId="21" borderId="90" applyNumberFormat="0" applyAlignment="0" applyProtection="0"/>
    <xf numFmtId="0" fontId="25" fillId="21" borderId="90" applyNumberFormat="0" applyAlignment="0" applyProtection="0"/>
    <xf numFmtId="0" fontId="25" fillId="21" borderId="90" applyNumberFormat="0" applyAlignment="0" applyProtection="0"/>
    <xf numFmtId="0" fontId="25" fillId="21" borderId="90" applyNumberFormat="0" applyAlignment="0" applyProtection="0"/>
    <xf numFmtId="0" fontId="25" fillId="21" borderId="90" applyNumberFormat="0" applyAlignment="0" applyProtection="0"/>
    <xf numFmtId="0" fontId="26" fillId="0" borderId="91" applyNumberFormat="0" applyFill="0" applyAlignment="0" applyProtection="0"/>
    <xf numFmtId="0" fontId="26" fillId="0" borderId="91" applyNumberFormat="0" applyFill="0" applyAlignment="0" applyProtection="0"/>
    <xf numFmtId="3" fontId="27" fillId="0" borderId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9" fillId="22" borderId="92" applyNumberFormat="0" applyFont="0" applyAlignment="0" applyProtection="0"/>
    <xf numFmtId="0" fontId="28" fillId="8" borderId="90" applyNumberFormat="0" applyAlignment="0" applyProtection="0"/>
    <xf numFmtId="0" fontId="28" fillId="8" borderId="90" applyNumberFormat="0" applyAlignment="0" applyProtection="0"/>
    <xf numFmtId="0" fontId="28" fillId="8" borderId="90" applyNumberFormat="0" applyAlignment="0" applyProtection="0"/>
    <xf numFmtId="0" fontId="28" fillId="8" borderId="90" applyNumberFormat="0" applyAlignment="0" applyProtection="0"/>
    <xf numFmtId="0" fontId="28" fillId="8" borderId="90" applyNumberFormat="0" applyAlignment="0" applyProtection="0"/>
    <xf numFmtId="0" fontId="28" fillId="8" borderId="90" applyNumberForma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21" borderId="93" applyNumberFormat="0" applyAlignment="0" applyProtection="0"/>
    <xf numFmtId="0" fontId="32" fillId="21" borderId="93" applyNumberFormat="0" applyAlignment="0" applyProtection="0"/>
    <xf numFmtId="0" fontId="32" fillId="21" borderId="93" applyNumberFormat="0" applyAlignment="0" applyProtection="0"/>
    <xf numFmtId="0" fontId="32" fillId="21" borderId="93" applyNumberFormat="0" applyAlignment="0" applyProtection="0"/>
    <xf numFmtId="0" fontId="32" fillId="21" borderId="93" applyNumberFormat="0" applyAlignment="0" applyProtection="0"/>
    <xf numFmtId="0" fontId="32" fillId="21" borderId="9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4" applyNumberFormat="0" applyFill="0" applyAlignment="0" applyProtection="0"/>
    <xf numFmtId="0" fontId="35" fillId="0" borderId="94" applyNumberFormat="0" applyFill="0" applyAlignment="0" applyProtection="0"/>
    <xf numFmtId="0" fontId="36" fillId="0" borderId="95" applyNumberFormat="0" applyFill="0" applyAlignment="0" applyProtection="0"/>
    <xf numFmtId="0" fontId="36" fillId="0" borderId="95" applyNumberFormat="0" applyFill="0" applyAlignment="0" applyProtection="0"/>
    <xf numFmtId="0" fontId="37" fillId="0" borderId="96" applyNumberFormat="0" applyFill="0" applyAlignment="0" applyProtection="0"/>
    <xf numFmtId="0" fontId="37" fillId="0" borderId="9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7" applyNumberFormat="0" applyFill="0" applyAlignment="0" applyProtection="0"/>
    <xf numFmtId="0" fontId="38" fillId="0" borderId="97" applyNumberFormat="0" applyFill="0" applyAlignment="0" applyProtection="0"/>
    <xf numFmtId="0" fontId="38" fillId="0" borderId="97" applyNumberFormat="0" applyFill="0" applyAlignment="0" applyProtection="0"/>
    <xf numFmtId="0" fontId="38" fillId="0" borderId="97" applyNumberFormat="0" applyFill="0" applyAlignment="0" applyProtection="0"/>
    <xf numFmtId="0" fontId="38" fillId="0" borderId="97" applyNumberFormat="0" applyFill="0" applyAlignment="0" applyProtection="0"/>
    <xf numFmtId="0" fontId="38" fillId="0" borderId="97" applyNumberFormat="0" applyFill="0" applyAlignment="0" applyProtection="0"/>
    <xf numFmtId="0" fontId="39" fillId="24" borderId="98" applyNumberFormat="0" applyAlignment="0" applyProtection="0"/>
    <xf numFmtId="0" fontId="39" fillId="24" borderId="98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</cellStyleXfs>
  <cellXfs count="1221">
    <xf numFmtId="0" fontId="0" fillId="0" borderId="0" xfId="0"/>
    <xf numFmtId="3" fontId="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/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/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3" fontId="5" fillId="0" borderId="2" xfId="0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left" vertical="center" wrapText="1"/>
    </xf>
    <xf numFmtId="3" fontId="7" fillId="0" borderId="16" xfId="1" applyNumberFormat="1" applyFont="1" applyFill="1" applyBorder="1" applyAlignment="1">
      <alignment horizontal="center" wrapText="1"/>
    </xf>
    <xf numFmtId="3" fontId="8" fillId="0" borderId="28" xfId="1" applyNumberFormat="1" applyFont="1" applyFill="1" applyBorder="1" applyAlignment="1">
      <alignment horizontal="left" wrapText="1"/>
    </xf>
    <xf numFmtId="3" fontId="8" fillId="0" borderId="16" xfId="1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8" fillId="0" borderId="29" xfId="1" applyNumberFormat="1" applyFont="1" applyFill="1" applyBorder="1" applyAlignment="1">
      <alignment horizontal="left" wrapText="1"/>
    </xf>
    <xf numFmtId="3" fontId="4" fillId="0" borderId="16" xfId="0" applyNumberFormat="1" applyFont="1" applyFill="1" applyBorder="1" applyAlignment="1">
      <alignment horizontal="center"/>
    </xf>
    <xf numFmtId="3" fontId="7" fillId="0" borderId="28" xfId="1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30" xfId="0" applyNumberFormat="1" applyFont="1" applyFill="1" applyBorder="1" applyAlignment="1">
      <alignment horizontal="center" wrapText="1"/>
    </xf>
    <xf numFmtId="3" fontId="8" fillId="0" borderId="28" xfId="1" applyNumberFormat="1" applyFont="1" applyFill="1" applyBorder="1" applyAlignment="1">
      <alignment horizontal="left"/>
    </xf>
    <xf numFmtId="3" fontId="8" fillId="0" borderId="16" xfId="2" applyNumberFormat="1" applyFont="1" applyFill="1" applyBorder="1" applyAlignment="1">
      <alignment horizontal="center" wrapText="1"/>
    </xf>
    <xf numFmtId="3" fontId="8" fillId="0" borderId="31" xfId="1" applyNumberFormat="1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3" fontId="4" fillId="0" borderId="33" xfId="0" applyNumberFormat="1" applyFont="1" applyFill="1" applyBorder="1" applyAlignment="1">
      <alignment horizont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8" fillId="0" borderId="34" xfId="1" applyNumberFormat="1" applyFont="1" applyFill="1" applyBorder="1" applyAlignment="1">
      <alignment horizontal="left" wrapText="1"/>
    </xf>
    <xf numFmtId="3" fontId="7" fillId="0" borderId="15" xfId="1" applyNumberFormat="1" applyFont="1" applyFill="1" applyBorder="1" applyAlignment="1">
      <alignment horizontal="left" wrapText="1"/>
    </xf>
    <xf numFmtId="3" fontId="7" fillId="0" borderId="0" xfId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4" fillId="0" borderId="35" xfId="0" applyNumberFormat="1" applyFont="1" applyFill="1" applyBorder="1" applyAlignment="1">
      <alignment horizontal="center" wrapText="1"/>
    </xf>
    <xf numFmtId="3" fontId="4" fillId="0" borderId="36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/>
    <xf numFmtId="3" fontId="4" fillId="0" borderId="17" xfId="0" applyNumberFormat="1" applyFont="1" applyFill="1" applyBorder="1" applyAlignment="1">
      <alignment horizontal="center"/>
    </xf>
    <xf numFmtId="3" fontId="8" fillId="0" borderId="15" xfId="1" applyNumberFormat="1" applyFont="1" applyFill="1" applyBorder="1" applyAlignment="1">
      <alignment horizontal="left" wrapText="1"/>
    </xf>
    <xf numFmtId="3" fontId="8" fillId="0" borderId="19" xfId="1" applyNumberFormat="1" applyFont="1" applyFill="1" applyBorder="1" applyAlignment="1">
      <alignment horizontal="left" wrapText="1"/>
    </xf>
    <xf numFmtId="3" fontId="8" fillId="0" borderId="38" xfId="1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3" fontId="10" fillId="0" borderId="0" xfId="1" applyNumberFormat="1" applyFont="1" applyFill="1" applyAlignment="1">
      <alignment horizontal="centerContinuous"/>
    </xf>
    <xf numFmtId="3" fontId="3" fillId="0" borderId="0" xfId="1" applyNumberFormat="1" applyFont="1" applyFill="1" applyAlignment="1">
      <alignment horizontal="centerContinuous"/>
    </xf>
    <xf numFmtId="3" fontId="3" fillId="0" borderId="4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42" xfId="1" applyNumberFormat="1" applyFont="1" applyFill="1" applyBorder="1" applyAlignment="1">
      <alignment horizontal="center" vertical="center" wrapText="1"/>
    </xf>
    <xf numFmtId="3" fontId="3" fillId="0" borderId="42" xfId="1" applyNumberFormat="1" applyFont="1" applyFill="1" applyBorder="1" applyAlignment="1">
      <alignment horizontal="center" vertical="center"/>
    </xf>
    <xf numFmtId="3" fontId="3" fillId="0" borderId="43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/>
    </xf>
    <xf numFmtId="3" fontId="3" fillId="0" borderId="46" xfId="1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47" xfId="1" applyNumberFormat="1" applyFont="1" applyFill="1" applyBorder="1" applyAlignment="1">
      <alignment horizontal="center" wrapText="1"/>
    </xf>
    <xf numFmtId="3" fontId="11" fillId="0" borderId="0" xfId="1" applyNumberFormat="1" applyFont="1" applyFill="1" applyBorder="1" applyAlignment="1">
      <alignment horizontal="center" wrapText="1"/>
    </xf>
    <xf numFmtId="3" fontId="11" fillId="0" borderId="46" xfId="1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/>
    <xf numFmtId="3" fontId="3" fillId="0" borderId="59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Continuous"/>
    </xf>
    <xf numFmtId="3" fontId="3" fillId="0" borderId="45" xfId="0" applyNumberFormat="1" applyFont="1" applyFill="1" applyBorder="1" applyAlignment="1">
      <alignment horizontal="center" vertical="center" wrapText="1"/>
    </xf>
    <xf numFmtId="3" fontId="7" fillId="0" borderId="15" xfId="1" applyNumberFormat="1" applyFont="1" applyFill="1" applyBorder="1" applyAlignment="1">
      <alignment horizontal="left"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 wrapText="1"/>
    </xf>
    <xf numFmtId="3" fontId="5" fillId="0" borderId="63" xfId="0" applyNumberFormat="1" applyFont="1" applyFill="1" applyBorder="1" applyAlignment="1">
      <alignment horizontal="left" wrapText="1"/>
    </xf>
    <xf numFmtId="3" fontId="4" fillId="0" borderId="63" xfId="0" applyNumberFormat="1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0" borderId="65" xfId="0" applyNumberFormat="1" applyFont="1" applyFill="1" applyBorder="1" applyAlignment="1">
      <alignment horizontal="left" wrapText="1"/>
    </xf>
    <xf numFmtId="3" fontId="4" fillId="0" borderId="4" xfId="0" applyNumberFormat="1" applyFont="1" applyFill="1" applyBorder="1" applyAlignment="1">
      <alignment horizontal="center" wrapText="1"/>
    </xf>
    <xf numFmtId="3" fontId="4" fillId="0" borderId="6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3" fillId="0" borderId="66" xfId="0" applyNumberFormat="1" applyFont="1" applyFill="1" applyBorder="1" applyAlignment="1">
      <alignment horizontal="center" vertical="center" wrapText="1"/>
    </xf>
    <xf numFmtId="3" fontId="13" fillId="0" borderId="67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0" fontId="0" fillId="0" borderId="0" xfId="0"/>
    <xf numFmtId="3" fontId="4" fillId="0" borderId="68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4" fillId="0" borderId="69" xfId="0" applyNumberFormat="1" applyFont="1" applyFill="1" applyBorder="1" applyAlignment="1">
      <alignment horizontal="center" wrapText="1"/>
    </xf>
    <xf numFmtId="3" fontId="4" fillId="0" borderId="71" xfId="0" applyNumberFormat="1" applyFont="1" applyFill="1" applyBorder="1" applyAlignment="1">
      <alignment horizontal="center" wrapText="1"/>
    </xf>
    <xf numFmtId="3" fontId="4" fillId="0" borderId="72" xfId="0" applyNumberFormat="1" applyFont="1" applyFill="1" applyBorder="1" applyAlignment="1">
      <alignment horizontal="center" wrapText="1"/>
    </xf>
    <xf numFmtId="3" fontId="5" fillId="0" borderId="75" xfId="0" applyNumberFormat="1" applyFont="1" applyFill="1" applyBorder="1" applyAlignment="1">
      <alignment horizontal="left" wrapText="1"/>
    </xf>
    <xf numFmtId="3" fontId="4" fillId="0" borderId="75" xfId="0" applyNumberFormat="1" applyFont="1" applyFill="1" applyBorder="1" applyAlignment="1">
      <alignment horizontal="left" wrapText="1"/>
    </xf>
    <xf numFmtId="3" fontId="4" fillId="0" borderId="76" xfId="0" applyNumberFormat="1" applyFont="1" applyFill="1" applyBorder="1" applyAlignment="1">
      <alignment horizontal="left" wrapText="1"/>
    </xf>
    <xf numFmtId="3" fontId="0" fillId="0" borderId="0" xfId="0" applyNumberFormat="1"/>
    <xf numFmtId="3" fontId="4" fillId="0" borderId="77" xfId="0" applyNumberFormat="1" applyFont="1" applyFill="1" applyBorder="1" applyAlignment="1">
      <alignment horizontal="left" wrapText="1"/>
    </xf>
    <xf numFmtId="0" fontId="0" fillId="0" borderId="0" xfId="0"/>
    <xf numFmtId="3" fontId="4" fillId="0" borderId="27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3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centerContinuous"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11" fillId="0" borderId="0" xfId="0" applyNumberFormat="1" applyFont="1" applyFill="1" applyAlignment="1">
      <alignment horizontal="centerContinuous" vertical="center"/>
    </xf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3" fillId="0" borderId="13" xfId="0" applyNumberFormat="1" applyFont="1" applyFill="1" applyBorder="1" applyAlignment="1">
      <alignment horizontal="centerContinuous" vertical="center"/>
    </xf>
    <xf numFmtId="3" fontId="11" fillId="0" borderId="13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left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73" xfId="0" applyNumberFormat="1" applyFont="1" applyFill="1" applyBorder="1" applyAlignment="1">
      <alignment horizontal="center" vertical="center"/>
    </xf>
    <xf numFmtId="3" fontId="3" fillId="0" borderId="74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17" xfId="0" applyNumberFormat="1" applyFont="1" applyFill="1" applyBorder="1" applyAlignment="1">
      <alignment horizontal="center" vertical="center"/>
    </xf>
    <xf numFmtId="3" fontId="11" fillId="0" borderId="0" xfId="4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11" fillId="0" borderId="16" xfId="4" applyNumberFormat="1" applyFont="1" applyFill="1" applyBorder="1" applyAlignment="1">
      <alignment horizontal="center" vertical="center"/>
    </xf>
    <xf numFmtId="3" fontId="11" fillId="0" borderId="17" xfId="4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3" fontId="12" fillId="0" borderId="0" xfId="0" applyNumberFormat="1" applyFont="1" applyFill="1" applyAlignment="1">
      <alignment horizontal="center" vertical="center"/>
    </xf>
    <xf numFmtId="3" fontId="40" fillId="0" borderId="0" xfId="0" applyNumberFormat="1" applyFont="1" applyFill="1" applyBorder="1" applyAlignment="1">
      <alignment horizontal="centerContinuous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Continuous" vertical="center"/>
    </xf>
    <xf numFmtId="3" fontId="3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3" fillId="0" borderId="73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/>
    <xf numFmtId="0" fontId="4" fillId="0" borderId="30" xfId="0" applyFont="1" applyFill="1" applyBorder="1" applyAlignment="1">
      <alignment horizontal="center" wrapText="1"/>
    </xf>
    <xf numFmtId="3" fontId="4" fillId="0" borderId="101" xfId="0" applyNumberFormat="1" applyFont="1" applyFill="1" applyBorder="1" applyAlignment="1">
      <alignment horizontal="center" wrapText="1"/>
    </xf>
    <xf numFmtId="3" fontId="4" fillId="0" borderId="45" xfId="0" applyNumberFormat="1" applyFont="1" applyFill="1" applyBorder="1" applyAlignment="1">
      <alignment horizontal="center"/>
    </xf>
    <xf numFmtId="3" fontId="4" fillId="0" borderId="102" xfId="0" applyNumberFormat="1" applyFont="1" applyFill="1" applyBorder="1" applyAlignment="1">
      <alignment horizontal="center" wrapText="1"/>
    </xf>
    <xf numFmtId="3" fontId="11" fillId="0" borderId="40" xfId="0" applyNumberFormat="1" applyFont="1" applyFill="1" applyBorder="1" applyAlignment="1">
      <alignment horizontal="center"/>
    </xf>
    <xf numFmtId="3" fontId="4" fillId="0" borderId="15" xfId="0" applyNumberFormat="1" applyFont="1" applyFill="1" applyBorder="1"/>
    <xf numFmtId="3" fontId="4" fillId="0" borderId="103" xfId="0" applyNumberFormat="1" applyFont="1" applyFill="1" applyBorder="1" applyAlignment="1">
      <alignment wrapText="1"/>
    </xf>
    <xf numFmtId="3" fontId="4" fillId="0" borderId="105" xfId="0" applyNumberFormat="1" applyFont="1" applyFill="1" applyBorder="1" applyAlignment="1">
      <alignment horizontal="center"/>
    </xf>
    <xf numFmtId="3" fontId="4" fillId="0" borderId="105" xfId="0" applyNumberFormat="1" applyFont="1" applyFill="1" applyBorder="1" applyAlignment="1">
      <alignment horizontal="center" wrapText="1"/>
    </xf>
    <xf numFmtId="3" fontId="4" fillId="0" borderId="106" xfId="0" applyNumberFormat="1" applyFont="1" applyFill="1" applyBorder="1" applyAlignment="1">
      <alignment horizontal="center"/>
    </xf>
    <xf numFmtId="3" fontId="4" fillId="0" borderId="17" xfId="0" applyNumberFormat="1" applyFont="1" applyFill="1" applyBorder="1"/>
    <xf numFmtId="3" fontId="4" fillId="0" borderId="20" xfId="0" applyNumberFormat="1" applyFont="1" applyFill="1" applyBorder="1" applyAlignment="1">
      <alignment horizontal="center"/>
    </xf>
    <xf numFmtId="3" fontId="4" fillId="0" borderId="107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3" fontId="8" fillId="0" borderId="104" xfId="1" applyNumberFormat="1" applyFont="1" applyFill="1" applyBorder="1" applyAlignment="1">
      <alignment horizontal="left" wrapText="1"/>
    </xf>
    <xf numFmtId="3" fontId="4" fillId="0" borderId="73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center" wrapText="1"/>
    </xf>
    <xf numFmtId="3" fontId="4" fillId="0" borderId="21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3" fontId="5" fillId="0" borderId="111" xfId="0" applyNumberFormat="1" applyFont="1" applyFill="1" applyBorder="1" applyAlignment="1">
      <alignment horizontal="center" vertical="center" wrapText="1"/>
    </xf>
    <xf numFmtId="3" fontId="4" fillId="0" borderId="110" xfId="0" applyNumberFormat="1" applyFont="1" applyFill="1" applyBorder="1" applyAlignment="1">
      <alignment horizontal="center" wrapText="1"/>
    </xf>
    <xf numFmtId="3" fontId="5" fillId="0" borderId="109" xfId="0" applyNumberFormat="1" applyFont="1" applyFill="1" applyBorder="1" applyAlignment="1">
      <alignment horizontal="center"/>
    </xf>
    <xf numFmtId="3" fontId="5" fillId="0" borderId="112" xfId="0" applyNumberFormat="1" applyFont="1" applyFill="1" applyBorder="1" applyAlignment="1">
      <alignment horizontal="center"/>
    </xf>
    <xf numFmtId="3" fontId="5" fillId="0" borderId="113" xfId="0" applyNumberFormat="1" applyFont="1" applyFill="1" applyBorder="1"/>
    <xf numFmtId="3" fontId="5" fillId="0" borderId="114" xfId="0" applyNumberFormat="1" applyFont="1" applyFill="1" applyBorder="1" applyAlignment="1">
      <alignment horizontal="center"/>
    </xf>
    <xf numFmtId="3" fontId="5" fillId="0" borderId="115" xfId="0" applyNumberFormat="1" applyFont="1" applyFill="1" applyBorder="1" applyAlignment="1">
      <alignment horizontal="center"/>
    </xf>
    <xf numFmtId="3" fontId="11" fillId="0" borderId="109" xfId="1" applyNumberFormat="1" applyFont="1" applyFill="1" applyBorder="1" applyAlignment="1">
      <alignment horizontal="center" wrapText="1"/>
    </xf>
    <xf numFmtId="3" fontId="40" fillId="0" borderId="0" xfId="0" applyNumberFormat="1" applyFont="1" applyFill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3" fontId="5" fillId="0" borderId="114" xfId="0" applyNumberFormat="1" applyFont="1" applyFill="1" applyBorder="1" applyAlignment="1">
      <alignment horizontal="center" vertical="center"/>
    </xf>
    <xf numFmtId="3" fontId="5" fillId="0" borderId="115" xfId="0" applyNumberFormat="1" applyFont="1" applyFill="1" applyBorder="1" applyAlignment="1">
      <alignment horizontal="center" vertical="center"/>
    </xf>
    <xf numFmtId="3" fontId="5" fillId="0" borderId="118" xfId="0" applyNumberFormat="1" applyFont="1" applyFill="1" applyBorder="1" applyAlignment="1">
      <alignment horizontal="left" vertical="center" wrapText="1"/>
    </xf>
    <xf numFmtId="3" fontId="5" fillId="0" borderId="109" xfId="0" applyNumberFormat="1" applyFont="1" applyFill="1" applyBorder="1"/>
    <xf numFmtId="3" fontId="4" fillId="0" borderId="109" xfId="0" applyNumberFormat="1" applyFont="1" applyFill="1" applyBorder="1"/>
    <xf numFmtId="3" fontId="5" fillId="0" borderId="109" xfId="0" applyNumberFormat="1" applyFont="1" applyFill="1" applyBorder="1" applyAlignment="1">
      <alignment horizontal="left" vertical="center" wrapText="1"/>
    </xf>
    <xf numFmtId="3" fontId="5" fillId="0" borderId="116" xfId="0" applyNumberFormat="1" applyFont="1" applyFill="1" applyBorder="1" applyAlignment="1">
      <alignment horizontal="left" vertical="center" wrapText="1"/>
    </xf>
    <xf numFmtId="3" fontId="4" fillId="0" borderId="109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 wrapText="1"/>
    </xf>
    <xf numFmtId="3" fontId="4" fillId="0" borderId="119" xfId="0" applyNumberFormat="1" applyFont="1" applyFill="1" applyBorder="1" applyAlignment="1">
      <alignment horizontal="left" wrapText="1"/>
    </xf>
    <xf numFmtId="3" fontId="4" fillId="0" borderId="109" xfId="0" applyNumberFormat="1" applyFont="1" applyFill="1" applyBorder="1" applyAlignment="1">
      <alignment horizontal="left" wrapText="1"/>
    </xf>
    <xf numFmtId="3" fontId="5" fillId="0" borderId="109" xfId="0" applyNumberFormat="1" applyFont="1" applyFill="1" applyBorder="1" applyAlignment="1">
      <alignment horizontal="left" wrapText="1"/>
    </xf>
    <xf numFmtId="3" fontId="4" fillId="0" borderId="19" xfId="0" applyNumberFormat="1" applyFont="1" applyFill="1" applyBorder="1" applyAlignment="1">
      <alignment horizontal="left" wrapText="1"/>
    </xf>
    <xf numFmtId="3" fontId="4" fillId="0" borderId="114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16" xfId="0" applyNumberFormat="1" applyFont="1" applyFill="1" applyBorder="1" applyAlignment="1">
      <alignment horizontal="left" wrapText="1"/>
    </xf>
    <xf numFmtId="3" fontId="5" fillId="0" borderId="109" xfId="0" applyNumberFormat="1" applyFont="1" applyFill="1" applyBorder="1" applyAlignment="1">
      <alignment horizontal="center" vertical="center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63" xfId="0" applyNumberFormat="1" applyFont="1" applyFill="1" applyBorder="1" applyAlignment="1">
      <alignment horizontal="left" vertical="top" wrapText="1"/>
    </xf>
    <xf numFmtId="3" fontId="5" fillId="0" borderId="112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 wrapText="1"/>
    </xf>
    <xf numFmtId="3" fontId="4" fillId="0" borderId="120" xfId="0" applyNumberFormat="1" applyFont="1" applyFill="1" applyBorder="1" applyAlignment="1">
      <alignment horizontal="left" wrapText="1"/>
    </xf>
    <xf numFmtId="3" fontId="4" fillId="0" borderId="114" xfId="0" applyNumberFormat="1" applyFont="1" applyFill="1" applyBorder="1" applyAlignment="1">
      <alignment horizontal="left" wrapText="1"/>
    </xf>
    <xf numFmtId="3" fontId="5" fillId="0" borderId="121" xfId="0" applyNumberFormat="1" applyFont="1" applyFill="1" applyBorder="1" applyAlignment="1">
      <alignment horizontal="left" wrapText="1"/>
    </xf>
    <xf numFmtId="3" fontId="4" fillId="0" borderId="38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 indent="1"/>
    </xf>
    <xf numFmtId="3" fontId="5" fillId="0" borderId="109" xfId="0" applyNumberFormat="1" applyFont="1" applyFill="1" applyBorder="1" applyAlignment="1">
      <alignment horizontal="center" vertical="center" wrapText="1"/>
    </xf>
    <xf numFmtId="3" fontId="5" fillId="0" borderId="116" xfId="0" applyNumberFormat="1" applyFont="1" applyFill="1" applyBorder="1" applyAlignment="1">
      <alignment horizontal="left" wrapText="1"/>
    </xf>
    <xf numFmtId="3" fontId="4" fillId="0" borderId="109" xfId="0" applyNumberFormat="1" applyFont="1" applyFill="1" applyBorder="1" applyAlignment="1">
      <alignment horizontal="center" wrapText="1"/>
    </xf>
    <xf numFmtId="3" fontId="4" fillId="0" borderId="112" xfId="0" applyNumberFormat="1" applyFont="1" applyFill="1" applyBorder="1" applyAlignment="1">
      <alignment horizontal="center" wrapText="1"/>
    </xf>
    <xf numFmtId="3" fontId="11" fillId="0" borderId="109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5" fillId="0" borderId="100" xfId="0" applyNumberFormat="1" applyFont="1" applyFill="1" applyBorder="1" applyAlignment="1">
      <alignment horizontal="left" vertical="center" wrapText="1"/>
    </xf>
    <xf numFmtId="3" fontId="5" fillId="0" borderId="75" xfId="0" applyNumberFormat="1" applyFont="1" applyFill="1" applyBorder="1" applyAlignment="1">
      <alignment horizontal="left" vertical="center" wrapText="1"/>
    </xf>
    <xf numFmtId="3" fontId="4" fillId="0" borderId="112" xfId="0" applyNumberFormat="1" applyFont="1" applyFill="1" applyBorder="1" applyAlignment="1">
      <alignment horizontal="center"/>
    </xf>
    <xf numFmtId="3" fontId="4" fillId="0" borderId="75" xfId="0" applyNumberFormat="1" applyFont="1" applyFill="1" applyBorder="1" applyAlignment="1">
      <alignment horizontal="left"/>
    </xf>
    <xf numFmtId="3" fontId="4" fillId="0" borderId="69" xfId="0" applyNumberFormat="1" applyFont="1" applyFill="1" applyBorder="1" applyAlignment="1">
      <alignment horizontal="left" wrapText="1"/>
    </xf>
    <xf numFmtId="3" fontId="4" fillId="0" borderId="115" xfId="0" applyNumberFormat="1" applyFont="1" applyFill="1" applyBorder="1" applyAlignment="1">
      <alignment horizontal="center"/>
    </xf>
    <xf numFmtId="3" fontId="5" fillId="0" borderId="113" xfId="0" applyNumberFormat="1" applyFont="1" applyFill="1" applyBorder="1" applyAlignment="1">
      <alignment horizontal="left" wrapText="1"/>
    </xf>
    <xf numFmtId="3" fontId="4" fillId="0" borderId="113" xfId="0" applyNumberFormat="1" applyFont="1" applyFill="1" applyBorder="1" applyAlignment="1">
      <alignment horizontal="left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5" fillId="0" borderId="116" xfId="0" applyNumberFormat="1" applyFont="1" applyFill="1" applyBorder="1" applyAlignment="1">
      <alignment horizontal="center" vertical="center"/>
    </xf>
    <xf numFmtId="3" fontId="4" fillId="0" borderId="116" xfId="0" applyNumberFormat="1" applyFont="1" applyFill="1" applyBorder="1" applyAlignment="1">
      <alignment horizontal="center" vertical="center"/>
    </xf>
    <xf numFmtId="3" fontId="4" fillId="0" borderId="69" xfId="0" applyNumberFormat="1" applyFont="1" applyFill="1" applyBorder="1" applyAlignment="1">
      <alignment horizontal="left" vertical="top" wrapText="1"/>
    </xf>
    <xf numFmtId="3" fontId="5" fillId="0" borderId="65" xfId="0" applyNumberFormat="1" applyFont="1" applyFill="1" applyBorder="1" applyAlignment="1">
      <alignment horizontal="left" wrapText="1"/>
    </xf>
    <xf numFmtId="3" fontId="4" fillId="0" borderId="107" xfId="0" applyNumberFormat="1" applyFont="1" applyFill="1" applyBorder="1" applyAlignment="1">
      <alignment horizontal="center" vertical="center" wrapText="1"/>
    </xf>
    <xf numFmtId="3" fontId="4" fillId="0" borderId="116" xfId="0" applyNumberFormat="1" applyFont="1" applyFill="1" applyBorder="1" applyAlignment="1">
      <alignment horizontal="center"/>
    </xf>
    <xf numFmtId="3" fontId="5" fillId="0" borderId="116" xfId="0" applyNumberFormat="1" applyFont="1" applyFill="1" applyBorder="1" applyAlignment="1">
      <alignment horizontal="center"/>
    </xf>
    <xf numFmtId="3" fontId="4" fillId="0" borderId="104" xfId="0" applyNumberFormat="1" applyFont="1" applyFill="1" applyBorder="1" applyAlignment="1">
      <alignment horizontal="left" wrapText="1"/>
    </xf>
    <xf numFmtId="3" fontId="4" fillId="0" borderId="115" xfId="0" applyNumberFormat="1" applyFont="1" applyFill="1" applyBorder="1" applyAlignment="1">
      <alignment horizontal="center" wrapText="1"/>
    </xf>
    <xf numFmtId="3" fontId="5" fillId="0" borderId="123" xfId="0" applyNumberFormat="1" applyFont="1" applyFill="1" applyBorder="1" applyAlignment="1">
      <alignment horizontal="left"/>
    </xf>
    <xf numFmtId="3" fontId="5" fillId="0" borderId="109" xfId="0" applyNumberFormat="1" applyFont="1" applyFill="1" applyBorder="1" applyAlignment="1">
      <alignment horizontal="left"/>
    </xf>
    <xf numFmtId="3" fontId="4" fillId="0" borderId="49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116" xfId="0" applyNumberFormat="1" applyFont="1" applyFill="1" applyBorder="1" applyAlignment="1">
      <alignment horizontal="center" wrapText="1"/>
    </xf>
    <xf numFmtId="3" fontId="5" fillId="0" borderId="116" xfId="0" applyNumberFormat="1" applyFont="1" applyFill="1" applyBorder="1" applyAlignment="1">
      <alignment horizontal="center" wrapText="1"/>
    </xf>
    <xf numFmtId="3" fontId="3" fillId="0" borderId="109" xfId="0" applyNumberFormat="1" applyFont="1" applyFill="1" applyBorder="1" applyAlignment="1">
      <alignment horizontal="center"/>
    </xf>
    <xf numFmtId="3" fontId="3" fillId="0" borderId="112" xfId="0" applyNumberFormat="1" applyFont="1" applyFill="1" applyBorder="1" applyAlignment="1">
      <alignment horizontal="center"/>
    </xf>
    <xf numFmtId="3" fontId="5" fillId="0" borderId="12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3" fontId="5" fillId="0" borderId="124" xfId="0" applyNumberFormat="1" applyFont="1" applyFill="1" applyBorder="1" applyAlignment="1">
      <alignment horizontal="center" vertical="center" wrapText="1"/>
    </xf>
    <xf numFmtId="3" fontId="5" fillId="0" borderId="108" xfId="0" applyNumberFormat="1" applyFont="1" applyFill="1" applyBorder="1" applyAlignment="1">
      <alignment horizontal="left" vertical="center" wrapText="1"/>
    </xf>
    <xf numFmtId="3" fontId="4" fillId="0" borderId="47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4" fillId="0" borderId="125" xfId="0" applyNumberFormat="1" applyFont="1" applyFill="1" applyBorder="1" applyAlignment="1">
      <alignment horizontal="left" wrapText="1"/>
    </xf>
    <xf numFmtId="3" fontId="5" fillId="0" borderId="126" xfId="0" applyNumberFormat="1" applyFont="1" applyFill="1" applyBorder="1" applyAlignment="1">
      <alignment horizontal="left" wrapText="1"/>
    </xf>
    <xf numFmtId="3" fontId="5" fillId="0" borderId="29" xfId="0" applyNumberFormat="1" applyFont="1" applyFill="1" applyBorder="1" applyAlignment="1">
      <alignment horizontal="left" wrapText="1"/>
    </xf>
    <xf numFmtId="3" fontId="4" fillId="0" borderId="114" xfId="0" applyNumberFormat="1" applyFont="1" applyFill="1" applyBorder="1" applyAlignment="1">
      <alignment horizontal="center" vertical="center"/>
    </xf>
    <xf numFmtId="3" fontId="4" fillId="0" borderId="128" xfId="0" applyNumberFormat="1" applyFont="1" applyFill="1" applyBorder="1" applyAlignment="1">
      <alignment horizontal="center"/>
    </xf>
    <xf numFmtId="3" fontId="4" fillId="0" borderId="114" xfId="0" applyNumberFormat="1" applyFont="1" applyFill="1" applyBorder="1" applyAlignment="1">
      <alignment horizontal="center" wrapText="1"/>
    </xf>
    <xf numFmtId="3" fontId="5" fillId="0" borderId="113" xfId="0" applyNumberFormat="1" applyFont="1" applyFill="1" applyBorder="1" applyAlignment="1">
      <alignment horizontal="left"/>
    </xf>
    <xf numFmtId="3" fontId="5" fillId="0" borderId="26" xfId="0" applyNumberFormat="1" applyFont="1" applyFill="1" applyBorder="1" applyAlignment="1">
      <alignment horizontal="left"/>
    </xf>
    <xf numFmtId="3" fontId="4" fillId="0" borderId="69" xfId="0" applyNumberFormat="1" applyFont="1" applyFill="1" applyBorder="1" applyAlignment="1">
      <alignment horizontal="center"/>
    </xf>
    <xf numFmtId="3" fontId="5" fillId="0" borderId="69" xfId="0" applyNumberFormat="1" applyFont="1" applyFill="1" applyBorder="1" applyAlignment="1">
      <alignment horizontal="center"/>
    </xf>
    <xf numFmtId="3" fontId="4" fillId="0" borderId="72" xfId="0" applyNumberFormat="1" applyFont="1" applyFill="1" applyBorder="1" applyAlignment="1">
      <alignment horizontal="center"/>
    </xf>
    <xf numFmtId="0" fontId="0" fillId="0" borderId="0" xfId="0" applyFill="1"/>
    <xf numFmtId="3" fontId="2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/>
    <xf numFmtId="3" fontId="5" fillId="0" borderId="69" xfId="0" applyNumberFormat="1" applyFont="1" applyFill="1" applyBorder="1" applyAlignment="1">
      <alignment horizontal="center" vertical="center" wrapText="1"/>
    </xf>
    <xf numFmtId="3" fontId="3" fillId="0" borderId="109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3" fillId="0" borderId="112" xfId="0" applyNumberFormat="1" applyFont="1" applyFill="1" applyBorder="1" applyAlignment="1">
      <alignment horizontal="center" vertical="center" wrapText="1"/>
    </xf>
    <xf numFmtId="3" fontId="3" fillId="0" borderId="109" xfId="0" applyNumberFormat="1" applyFont="1" applyFill="1" applyBorder="1" applyAlignment="1">
      <alignment horizontal="center" vertical="center" wrapText="1"/>
    </xf>
    <xf numFmtId="3" fontId="3" fillId="0" borderId="113" xfId="1" applyNumberFormat="1" applyFont="1" applyFill="1" applyBorder="1" applyAlignment="1"/>
    <xf numFmtId="3" fontId="3" fillId="0" borderId="129" xfId="1" applyNumberFormat="1" applyFont="1" applyFill="1" applyBorder="1" applyAlignment="1">
      <alignment horizontal="center" vertical="center"/>
    </xf>
    <xf numFmtId="3" fontId="3" fillId="25" borderId="109" xfId="0" applyNumberFormat="1" applyFont="1" applyFill="1" applyBorder="1" applyAlignment="1">
      <alignment horizontal="center" vertical="center" wrapText="1"/>
    </xf>
    <xf numFmtId="0" fontId="4" fillId="0" borderId="0" xfId="0" applyFont="1"/>
    <xf numFmtId="3" fontId="14" fillId="0" borderId="15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3" fillId="0" borderId="86" xfId="0" applyNumberFormat="1" applyFont="1" applyFill="1" applyBorder="1" applyAlignment="1">
      <alignment horizontal="center" vertical="center"/>
    </xf>
    <xf numFmtId="3" fontId="3" fillId="0" borderId="87" xfId="0" applyNumberFormat="1" applyFont="1" applyBorder="1" applyAlignment="1">
      <alignment horizontal="center" vertical="center"/>
    </xf>
    <xf numFmtId="3" fontId="3" fillId="0" borderId="88" xfId="0" applyNumberFormat="1" applyFont="1" applyBorder="1" applyAlignment="1">
      <alignment horizontal="center" vertical="center"/>
    </xf>
    <xf numFmtId="3" fontId="3" fillId="0" borderId="86" xfId="0" applyNumberFormat="1" applyFont="1" applyBorder="1" applyAlignment="1">
      <alignment horizontal="center" vertical="center"/>
    </xf>
    <xf numFmtId="3" fontId="43" fillId="0" borderId="15" xfId="0" applyNumberFormat="1" applyFont="1" applyFill="1" applyBorder="1" applyAlignment="1">
      <alignment horizontal="left" vertical="center"/>
    </xf>
    <xf numFmtId="0" fontId="43" fillId="0" borderId="84" xfId="0" applyFont="1" applyFill="1" applyBorder="1" applyAlignment="1">
      <alignment horizontal="center" vertical="center"/>
    </xf>
    <xf numFmtId="0" fontId="43" fillId="0" borderId="85" xfId="0" applyFont="1" applyFill="1" applyBorder="1" applyAlignment="1">
      <alignment horizontal="center" vertical="center"/>
    </xf>
    <xf numFmtId="3" fontId="4" fillId="0" borderId="134" xfId="0" applyNumberFormat="1" applyFont="1" applyFill="1" applyBorder="1" applyAlignment="1">
      <alignment horizontal="center" wrapText="1"/>
    </xf>
    <xf numFmtId="3" fontId="5" fillId="0" borderId="135" xfId="0" applyNumberFormat="1" applyFont="1" applyFill="1" applyBorder="1" applyAlignment="1">
      <alignment horizontal="left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11" fillId="0" borderId="20" xfId="4" applyNumberFormat="1" applyFont="1" applyFill="1" applyBorder="1" applyAlignment="1">
      <alignment horizontal="center" vertical="center"/>
    </xf>
    <xf numFmtId="3" fontId="11" fillId="0" borderId="21" xfId="4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108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3" fontId="5" fillId="0" borderId="100" xfId="0" applyNumberFormat="1" applyFont="1" applyFill="1" applyBorder="1" applyAlignment="1">
      <alignment horizontal="center"/>
    </xf>
    <xf numFmtId="3" fontId="7" fillId="0" borderId="17" xfId="1" applyNumberFormat="1" applyFont="1" applyFill="1" applyBorder="1" applyAlignment="1">
      <alignment horizontal="center" wrapText="1"/>
    </xf>
    <xf numFmtId="3" fontId="8" fillId="0" borderId="20" xfId="1" applyNumberFormat="1" applyFont="1" applyFill="1" applyBorder="1" applyAlignment="1">
      <alignment horizontal="center" wrapText="1"/>
    </xf>
    <xf numFmtId="3" fontId="3" fillId="0" borderId="116" xfId="0" applyNumberFormat="1" applyFont="1" applyFill="1" applyBorder="1" applyAlignment="1">
      <alignment horizontal="center" vertical="center" wrapText="1"/>
    </xf>
    <xf numFmtId="3" fontId="5" fillId="0" borderId="10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109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01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distributed"/>
    </xf>
    <xf numFmtId="3" fontId="7" fillId="0" borderId="0" xfId="1" applyNumberFormat="1" applyFont="1" applyFill="1" applyAlignment="1">
      <alignment horizont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3" fillId="0" borderId="109" xfId="0" applyNumberFormat="1" applyFont="1" applyFill="1" applyBorder="1" applyAlignment="1">
      <alignment horizontal="center" vertical="center" wrapText="1"/>
    </xf>
    <xf numFmtId="3" fontId="4" fillId="0" borderId="133" xfId="0" applyNumberFormat="1" applyFont="1" applyFill="1" applyBorder="1" applyAlignment="1">
      <alignment horizontal="center" wrapText="1"/>
    </xf>
    <xf numFmtId="3" fontId="7" fillId="0" borderId="113" xfId="1" applyNumberFormat="1" applyFont="1" applyFill="1" applyBorder="1" applyAlignment="1">
      <alignment horizontal="left" vertical="center" wrapText="1"/>
    </xf>
    <xf numFmtId="3" fontId="8" fillId="0" borderId="113" xfId="1" applyNumberFormat="1" applyFont="1" applyFill="1" applyBorder="1" applyAlignment="1">
      <alignment horizontal="left" wrapText="1"/>
    </xf>
    <xf numFmtId="3" fontId="7" fillId="0" borderId="113" xfId="1" applyNumberFormat="1" applyFont="1" applyFill="1" applyBorder="1" applyAlignment="1">
      <alignment horizontal="left" wrapText="1"/>
    </xf>
    <xf numFmtId="3" fontId="3" fillId="0" borderId="7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10" fillId="0" borderId="0" xfId="1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"/>
    </xf>
    <xf numFmtId="3" fontId="3" fillId="0" borderId="41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/>
    <xf numFmtId="0" fontId="0" fillId="0" borderId="0" xfId="0" applyFill="1" applyBorder="1"/>
    <xf numFmtId="0" fontId="0" fillId="0" borderId="109" xfId="0" applyNumberFormat="1" applyFill="1" applyBorder="1" applyAlignment="1">
      <alignment horizontal="center"/>
    </xf>
    <xf numFmtId="0" fontId="1" fillId="0" borderId="109" xfId="0" applyNumberFormat="1" applyFont="1" applyFill="1" applyBorder="1" applyAlignment="1">
      <alignment horizontal="center"/>
    </xf>
    <xf numFmtId="0" fontId="0" fillId="0" borderId="114" xfId="0" applyNumberFormat="1" applyFill="1" applyBorder="1" applyAlignment="1">
      <alignment horizontal="center"/>
    </xf>
    <xf numFmtId="3" fontId="4" fillId="0" borderId="120" xfId="0" applyNumberFormat="1" applyFont="1" applyFill="1" applyBorder="1" applyAlignment="1">
      <alignment horizontal="left" vertical="top" wrapText="1"/>
    </xf>
    <xf numFmtId="3" fontId="8" fillId="0" borderId="34" xfId="1" applyNumberFormat="1" applyFont="1" applyFill="1" applyBorder="1" applyAlignment="1">
      <alignment horizontal="left" vertical="top" wrapText="1"/>
    </xf>
    <xf numFmtId="3" fontId="8" fillId="0" borderId="29" xfId="1" applyNumberFormat="1" applyFont="1" applyFill="1" applyBorder="1" applyAlignment="1">
      <alignment horizontal="left" vertical="top" wrapText="1"/>
    </xf>
    <xf numFmtId="3" fontId="7" fillId="0" borderId="29" xfId="1" applyNumberFormat="1" applyFont="1" applyFill="1" applyBorder="1" applyAlignment="1">
      <alignment horizontal="left" vertical="top" wrapText="1"/>
    </xf>
    <xf numFmtId="3" fontId="5" fillId="0" borderId="75" xfId="0" applyNumberFormat="1" applyFont="1" applyFill="1" applyBorder="1" applyAlignment="1">
      <alignment horizontal="left" vertical="top" wrapText="1"/>
    </xf>
    <xf numFmtId="3" fontId="4" fillId="0" borderId="75" xfId="0" applyNumberFormat="1" applyFont="1" applyFill="1" applyBorder="1" applyAlignment="1">
      <alignment horizontal="left" vertical="top" wrapText="1"/>
    </xf>
    <xf numFmtId="3" fontId="4" fillId="0" borderId="76" xfId="0" applyNumberFormat="1" applyFont="1" applyFill="1" applyBorder="1" applyAlignment="1">
      <alignment horizontal="left" vertical="top" wrapText="1"/>
    </xf>
    <xf numFmtId="3" fontId="8" fillId="0" borderId="28" xfId="1" applyNumberFormat="1" applyFont="1" applyFill="1" applyBorder="1" applyAlignment="1">
      <alignment horizontal="left" vertical="top" wrapText="1"/>
    </xf>
    <xf numFmtId="3" fontId="7" fillId="0" borderId="14" xfId="1" applyNumberFormat="1" applyFont="1" applyFill="1" applyBorder="1" applyAlignment="1">
      <alignment horizontal="left" vertical="top" wrapText="1"/>
    </xf>
    <xf numFmtId="3" fontId="7" fillId="0" borderId="28" xfId="1" applyNumberFormat="1" applyFont="1" applyFill="1" applyBorder="1" applyAlignment="1">
      <alignment horizontal="left" vertical="top" wrapText="1"/>
    </xf>
    <xf numFmtId="3" fontId="8" fillId="0" borderId="31" xfId="1" applyNumberFormat="1" applyFont="1" applyFill="1" applyBorder="1" applyAlignment="1">
      <alignment horizontal="left" vertical="top" wrapText="1"/>
    </xf>
    <xf numFmtId="3" fontId="4" fillId="0" borderId="139" xfId="0" applyNumberFormat="1" applyFont="1" applyFill="1" applyBorder="1" applyAlignment="1">
      <alignment horizontal="center" wrapText="1"/>
    </xf>
    <xf numFmtId="3" fontId="3" fillId="0" borderId="133" xfId="0" applyNumberFormat="1" applyFont="1" applyFill="1" applyBorder="1" applyAlignment="1">
      <alignment horizontal="center" vertical="center"/>
    </xf>
    <xf numFmtId="3" fontId="3" fillId="0" borderId="138" xfId="0" applyNumberFormat="1" applyFont="1" applyFill="1" applyBorder="1" applyAlignment="1">
      <alignment horizontal="center" vertical="center"/>
    </xf>
    <xf numFmtId="3" fontId="11" fillId="0" borderId="28" xfId="1" applyNumberFormat="1" applyFont="1" applyFill="1" applyBorder="1" applyAlignment="1">
      <alignment horizontal="left" vertical="top" wrapText="1"/>
    </xf>
    <xf numFmtId="3" fontId="3" fillId="0" borderId="28" xfId="1" applyNumberFormat="1" applyFont="1" applyFill="1" applyBorder="1" applyAlignment="1">
      <alignment horizontal="left" vertical="top" wrapText="1"/>
    </xf>
    <xf numFmtId="3" fontId="3" fillId="0" borderId="29" xfId="1" applyNumberFormat="1" applyFont="1" applyFill="1" applyBorder="1" applyAlignment="1">
      <alignment horizontal="left" vertical="top" wrapText="1"/>
    </xf>
    <xf numFmtId="3" fontId="11" fillId="0" borderId="31" xfId="1" applyNumberFormat="1" applyFont="1" applyFill="1" applyBorder="1" applyAlignment="1">
      <alignment horizontal="left" vertical="top" wrapText="1"/>
    </xf>
    <xf numFmtId="3" fontId="3" fillId="0" borderId="14" xfId="1" applyNumberFormat="1" applyFont="1" applyFill="1" applyBorder="1" applyAlignment="1">
      <alignment horizontal="left" vertical="top" wrapText="1"/>
    </xf>
    <xf numFmtId="3" fontId="3" fillId="0" borderId="38" xfId="1" applyNumberFormat="1" applyFont="1" applyFill="1" applyBorder="1" applyAlignment="1">
      <alignment horizontal="left" vertical="top" wrapText="1"/>
    </xf>
    <xf numFmtId="3" fontId="0" fillId="0" borderId="0" xfId="0" applyNumberFormat="1" applyFill="1" applyAlignment="1">
      <alignment horizontal="center"/>
    </xf>
    <xf numFmtId="0" fontId="0" fillId="0" borderId="109" xfId="0" applyFill="1" applyBorder="1"/>
    <xf numFmtId="3" fontId="4" fillId="0" borderId="16" xfId="0" applyNumberFormat="1" applyFont="1" applyBorder="1" applyAlignment="1">
      <alignment horizontal="center"/>
    </xf>
    <xf numFmtId="0" fontId="4" fillId="0" borderId="63" xfId="0" applyFont="1" applyBorder="1" applyAlignment="1">
      <alignment horizontal="left" wrapText="1"/>
    </xf>
    <xf numFmtId="0" fontId="4" fillId="0" borderId="65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3" fillId="0" borderId="51" xfId="1" applyNumberFormat="1" applyFont="1" applyFill="1" applyBorder="1" applyAlignment="1">
      <alignment horizontal="center"/>
    </xf>
    <xf numFmtId="3" fontId="3" fillId="0" borderId="109" xfId="1" applyNumberFormat="1" applyFont="1" applyFill="1" applyBorder="1" applyAlignment="1">
      <alignment horizontal="center" vertical="center" wrapText="1"/>
    </xf>
    <xf numFmtId="0" fontId="1" fillId="0" borderId="112" xfId="0" applyNumberFormat="1" applyFont="1" applyFill="1" applyBorder="1" applyAlignment="1">
      <alignment horizontal="center"/>
    </xf>
    <xf numFmtId="0" fontId="4" fillId="0" borderId="109" xfId="0" applyNumberFormat="1" applyFont="1" applyFill="1" applyBorder="1" applyAlignment="1">
      <alignment horizontal="center"/>
    </xf>
    <xf numFmtId="0" fontId="5" fillId="0" borderId="109" xfId="0" applyNumberFormat="1" applyFont="1" applyFill="1" applyBorder="1" applyAlignment="1">
      <alignment horizontal="center"/>
    </xf>
    <xf numFmtId="0" fontId="4" fillId="0" borderId="114" xfId="0" applyNumberFormat="1" applyFont="1" applyFill="1" applyBorder="1" applyAlignment="1">
      <alignment horizontal="center"/>
    </xf>
    <xf numFmtId="3" fontId="3" fillId="0" borderId="113" xfId="1" applyNumberFormat="1" applyFont="1" applyFill="1" applyBorder="1"/>
    <xf numFmtId="3" fontId="3" fillId="0" borderId="112" xfId="1" applyNumberFormat="1" applyFont="1" applyFill="1" applyBorder="1" applyAlignment="1">
      <alignment horizontal="center" vertical="center" wrapText="1"/>
    </xf>
    <xf numFmtId="3" fontId="3" fillId="0" borderId="109" xfId="1" applyNumberFormat="1" applyFont="1" applyFill="1" applyBorder="1" applyAlignment="1">
      <alignment horizontal="center"/>
    </xf>
    <xf numFmtId="3" fontId="3" fillId="0" borderId="120" xfId="1" applyNumberFormat="1" applyFont="1" applyFill="1" applyBorder="1" applyAlignment="1">
      <alignment horizontal="center" vertical="center"/>
    </xf>
    <xf numFmtId="3" fontId="3" fillId="0" borderId="114" xfId="1" applyNumberFormat="1" applyFont="1" applyFill="1" applyBorder="1" applyAlignment="1">
      <alignment horizontal="center" vertical="center"/>
    </xf>
    <xf numFmtId="3" fontId="3" fillId="0" borderId="115" xfId="1" applyNumberFormat="1" applyFont="1" applyFill="1" applyBorder="1" applyAlignment="1">
      <alignment horizontal="center" vertical="center"/>
    </xf>
    <xf numFmtId="3" fontId="7" fillId="0" borderId="112" xfId="1" applyNumberFormat="1" applyFont="1" applyFill="1" applyBorder="1" applyAlignment="1">
      <alignment horizontal="center" vertical="center" wrapText="1"/>
    </xf>
    <xf numFmtId="3" fontId="11" fillId="0" borderId="114" xfId="0" applyNumberFormat="1" applyFont="1" applyFill="1" applyBorder="1" applyAlignment="1">
      <alignment horizontal="center"/>
    </xf>
    <xf numFmtId="3" fontId="11" fillId="0" borderId="129" xfId="1" applyNumberFormat="1" applyFont="1" applyFill="1" applyBorder="1" applyAlignment="1">
      <alignment horizontal="left" vertical="top" wrapText="1"/>
    </xf>
    <xf numFmtId="3" fontId="3" fillId="0" borderId="116" xfId="1" applyNumberFormat="1" applyFont="1" applyFill="1" applyBorder="1" applyAlignment="1">
      <alignment horizontal="center" vertical="center" wrapText="1"/>
    </xf>
    <xf numFmtId="3" fontId="3" fillId="0" borderId="141" xfId="1" applyNumberFormat="1" applyFont="1" applyFill="1" applyBorder="1" applyAlignment="1">
      <alignment horizontal="center" vertical="center" wrapText="1"/>
    </xf>
    <xf numFmtId="0" fontId="0" fillId="0" borderId="143" xfId="0" applyFill="1" applyBorder="1"/>
    <xf numFmtId="3" fontId="11" fillId="0" borderId="113" xfId="1" applyNumberFormat="1" applyFont="1" applyFill="1" applyBorder="1" applyAlignment="1">
      <alignment horizontal="left" vertical="top" wrapText="1"/>
    </xf>
    <xf numFmtId="3" fontId="12" fillId="0" borderId="0" xfId="0" applyNumberFormat="1" applyFont="1" applyFill="1" applyBorder="1"/>
    <xf numFmtId="3" fontId="5" fillId="0" borderId="4" xfId="0" applyNumberFormat="1" applyFont="1" applyFill="1" applyBorder="1" applyAlignment="1">
      <alignment horizontal="center" wrapText="1"/>
    </xf>
    <xf numFmtId="3" fontId="3" fillId="0" borderId="113" xfId="1" applyNumberFormat="1" applyFont="1" applyFill="1" applyBorder="1" applyAlignment="1">
      <alignment horizontal="left" vertical="top" wrapText="1"/>
    </xf>
    <xf numFmtId="3" fontId="11" fillId="0" borderId="29" xfId="1" applyNumberFormat="1" applyFont="1" applyFill="1" applyBorder="1" applyAlignment="1">
      <alignment horizontal="left" vertical="top" wrapText="1"/>
    </xf>
    <xf numFmtId="3" fontId="11" fillId="0" borderId="34" xfId="1" applyNumberFormat="1" applyFont="1" applyFill="1" applyBorder="1" applyAlignment="1">
      <alignment horizontal="left" vertical="top" wrapText="1"/>
    </xf>
    <xf numFmtId="3" fontId="3" fillId="0" borderId="26" xfId="1" applyNumberFormat="1" applyFont="1" applyFill="1" applyBorder="1" applyAlignment="1">
      <alignment horizontal="left" vertical="top" wrapText="1"/>
    </xf>
    <xf numFmtId="3" fontId="8" fillId="0" borderId="38" xfId="1" applyNumberFormat="1" applyFont="1" applyFill="1" applyBorder="1" applyAlignment="1">
      <alignment horizontal="left" vertical="top" wrapText="1"/>
    </xf>
    <xf numFmtId="3" fontId="8" fillId="0" borderId="19" xfId="1" applyNumberFormat="1" applyFont="1" applyFill="1" applyBorder="1" applyAlignment="1">
      <alignment horizontal="left" vertical="top" wrapText="1"/>
    </xf>
    <xf numFmtId="3" fontId="7" fillId="0" borderId="15" xfId="1" applyNumberFormat="1" applyFont="1" applyFill="1" applyBorder="1" applyAlignment="1">
      <alignment horizontal="left" vertical="top" wrapText="1"/>
    </xf>
    <xf numFmtId="3" fontId="4" fillId="0" borderId="104" xfId="0" applyNumberFormat="1" applyFont="1" applyFill="1" applyBorder="1" applyAlignment="1">
      <alignment vertical="top"/>
    </xf>
    <xf numFmtId="3" fontId="8" fillId="0" borderId="15" xfId="1" applyNumberFormat="1" applyFont="1" applyFill="1" applyBorder="1" applyAlignment="1">
      <alignment horizontal="left" vertical="top" wrapText="1"/>
    </xf>
    <xf numFmtId="3" fontId="5" fillId="0" borderId="144" xfId="0" applyNumberFormat="1" applyFont="1" applyFill="1" applyBorder="1"/>
    <xf numFmtId="3" fontId="7" fillId="0" borderId="38" xfId="1" applyNumberFormat="1" applyFont="1" applyFill="1" applyBorder="1" applyAlignment="1">
      <alignment horizontal="left" wrapText="1"/>
    </xf>
    <xf numFmtId="3" fontId="8" fillId="0" borderId="148" xfId="1" applyNumberFormat="1" applyFont="1" applyFill="1" applyBorder="1" applyAlignment="1">
      <alignment horizontal="left" wrapText="1"/>
    </xf>
    <xf numFmtId="3" fontId="4" fillId="0" borderId="146" xfId="0" applyNumberFormat="1" applyFont="1" applyFill="1" applyBorder="1" applyAlignment="1">
      <alignment horizontal="center" wrapText="1"/>
    </xf>
    <xf numFmtId="3" fontId="4" fillId="0" borderId="149" xfId="0" applyNumberFormat="1" applyFont="1" applyFill="1" applyBorder="1" applyAlignment="1">
      <alignment horizontal="center" wrapText="1"/>
    </xf>
    <xf numFmtId="3" fontId="4" fillId="0" borderId="145" xfId="0" applyNumberFormat="1" applyFont="1" applyFill="1" applyBorder="1" applyAlignment="1">
      <alignment horizontal="center" wrapText="1"/>
    </xf>
    <xf numFmtId="3" fontId="4" fillId="0" borderId="148" xfId="0" applyNumberFormat="1" applyFont="1" applyFill="1" applyBorder="1" applyAlignment="1">
      <alignment horizontal="left" wrapText="1"/>
    </xf>
    <xf numFmtId="3" fontId="4" fillId="0" borderId="100" xfId="0" applyNumberFormat="1" applyFont="1" applyFill="1" applyBorder="1" applyAlignment="1">
      <alignment horizontal="center" vertical="center"/>
    </xf>
    <xf numFmtId="3" fontId="4" fillId="0" borderId="104" xfId="0" applyNumberFormat="1" applyFont="1" applyFill="1" applyBorder="1" applyAlignment="1">
      <alignment vertical="center"/>
    </xf>
    <xf numFmtId="165" fontId="8" fillId="0" borderId="28" xfId="1" applyNumberFormat="1" applyFont="1" applyFill="1" applyBorder="1" applyAlignment="1">
      <alignment horizontal="left" vertical="top" wrapText="1"/>
    </xf>
    <xf numFmtId="4" fontId="8" fillId="0" borderId="28" xfId="1" applyNumberFormat="1" applyFont="1" applyFill="1" applyBorder="1" applyAlignment="1">
      <alignment horizontal="left" vertical="top" wrapText="1"/>
    </xf>
    <xf numFmtId="4" fontId="8" fillId="0" borderId="28" xfId="1" applyNumberFormat="1" applyFont="1" applyFill="1" applyBorder="1" applyAlignment="1">
      <alignment horizontal="left" vertical="top"/>
    </xf>
    <xf numFmtId="3" fontId="8" fillId="0" borderId="114" xfId="1" applyNumberFormat="1" applyFont="1" applyFill="1" applyBorder="1" applyAlignment="1">
      <alignment horizontal="center" wrapText="1"/>
    </xf>
    <xf numFmtId="3" fontId="8" fillId="0" borderId="114" xfId="2" applyNumberFormat="1" applyFont="1" applyFill="1" applyBorder="1" applyAlignment="1">
      <alignment horizontal="center" wrapText="1"/>
    </xf>
    <xf numFmtId="3" fontId="8" fillId="0" borderId="44" xfId="1" applyNumberFormat="1" applyFont="1" applyFill="1" applyBorder="1" applyAlignment="1">
      <alignment horizontal="left" wrapText="1"/>
    </xf>
    <xf numFmtId="3" fontId="7" fillId="0" borderId="44" xfId="1" applyNumberFormat="1" applyFont="1" applyFill="1" applyBorder="1" applyAlignment="1">
      <alignment horizontal="left" wrapText="1"/>
    </xf>
    <xf numFmtId="3" fontId="8" fillId="0" borderId="120" xfId="1" applyNumberFormat="1" applyFont="1" applyFill="1" applyBorder="1" applyAlignment="1">
      <alignment horizontal="left" vertical="top" wrapText="1"/>
    </xf>
    <xf numFmtId="3" fontId="8" fillId="0" borderId="129" xfId="1" applyNumberFormat="1" applyFont="1" applyFill="1" applyBorder="1" applyAlignment="1">
      <alignment horizontal="left" vertical="top" wrapText="1"/>
    </xf>
    <xf numFmtId="3" fontId="4" fillId="0" borderId="150" xfId="0" applyNumberFormat="1" applyFont="1" applyFill="1" applyBorder="1" applyAlignment="1">
      <alignment horizontal="left" wrapText="1"/>
    </xf>
    <xf numFmtId="3" fontId="4" fillId="0" borderId="150" xfId="0" applyNumberFormat="1" applyFont="1" applyFill="1" applyBorder="1" applyAlignment="1">
      <alignment horizontal="center"/>
    </xf>
    <xf numFmtId="3" fontId="45" fillId="0" borderId="1" xfId="0" applyNumberFormat="1" applyFont="1" applyFill="1" applyBorder="1" applyAlignment="1">
      <alignment horizontal="center" vertical="center" wrapText="1"/>
    </xf>
    <xf numFmtId="3" fontId="11" fillId="0" borderId="104" xfId="1" applyNumberFormat="1" applyFont="1" applyFill="1" applyBorder="1" applyAlignment="1">
      <alignment horizontal="left" vertical="top" wrapText="1"/>
    </xf>
    <xf numFmtId="0" fontId="4" fillId="0" borderId="73" xfId="0" applyNumberFormat="1" applyFont="1" applyFill="1" applyBorder="1" applyAlignment="1">
      <alignment horizontal="center"/>
    </xf>
    <xf numFmtId="3" fontId="11" fillId="0" borderId="120" xfId="1" applyNumberFormat="1" applyFont="1" applyFill="1" applyBorder="1" applyAlignment="1">
      <alignment horizontal="left" vertical="top" wrapText="1"/>
    </xf>
    <xf numFmtId="3" fontId="5" fillId="0" borderId="151" xfId="0" applyNumberFormat="1" applyFont="1" applyFill="1" applyBorder="1" applyAlignment="1">
      <alignment horizontal="left" wrapText="1"/>
    </xf>
    <xf numFmtId="3" fontId="4" fillId="0" borderId="129" xfId="0" applyNumberFormat="1" applyFont="1" applyFill="1" applyBorder="1" applyAlignment="1">
      <alignment horizontal="left" wrapText="1"/>
    </xf>
    <xf numFmtId="3" fontId="5" fillId="0" borderId="113" xfId="0" applyNumberFormat="1" applyFont="1" applyFill="1" applyBorder="1" applyAlignment="1">
      <alignment horizontal="center" vertical="center" wrapText="1"/>
    </xf>
    <xf numFmtId="3" fontId="3" fillId="0" borderId="113" xfId="0" applyNumberFormat="1" applyFont="1" applyFill="1" applyBorder="1" applyAlignment="1">
      <alignment horizontal="center" vertical="center" wrapText="1"/>
    </xf>
    <xf numFmtId="3" fontId="5" fillId="0" borderId="116" xfId="0" applyNumberFormat="1" applyFont="1" applyFill="1" applyBorder="1" applyAlignment="1">
      <alignment horizontal="center" vertical="center" wrapText="1"/>
    </xf>
    <xf numFmtId="3" fontId="5" fillId="0" borderId="109" xfId="0" applyNumberFormat="1" applyFont="1" applyFill="1" applyBorder="1" applyAlignment="1">
      <alignment horizontal="center" vertical="center" wrapText="1"/>
    </xf>
    <xf numFmtId="3" fontId="5" fillId="0" borderId="113" xfId="0" applyNumberFormat="1" applyFont="1" applyFill="1" applyBorder="1" applyAlignment="1">
      <alignment horizontal="center" vertical="center"/>
    </xf>
    <xf numFmtId="3" fontId="11" fillId="0" borderId="109" xfId="0" applyNumberFormat="1" applyFont="1" applyFill="1" applyBorder="1" applyAlignment="1">
      <alignment horizontal="center" vertical="center" wrapText="1"/>
    </xf>
    <xf numFmtId="3" fontId="11" fillId="0" borderId="114" xfId="0" applyNumberFormat="1" applyFont="1" applyFill="1" applyBorder="1" applyAlignment="1">
      <alignment horizontal="center" vertical="center" wrapText="1"/>
    </xf>
    <xf numFmtId="0" fontId="5" fillId="0" borderId="116" xfId="0" applyNumberFormat="1" applyFont="1" applyFill="1" applyBorder="1" applyAlignment="1">
      <alignment horizontal="center"/>
    </xf>
    <xf numFmtId="3" fontId="11" fillId="0" borderId="116" xfId="0" applyNumberFormat="1" applyFont="1" applyFill="1" applyBorder="1" applyAlignment="1">
      <alignment horizontal="center" vertical="center" wrapText="1"/>
    </xf>
    <xf numFmtId="3" fontId="11" fillId="0" borderId="128" xfId="0" applyNumberFormat="1" applyFont="1" applyFill="1" applyBorder="1" applyAlignment="1">
      <alignment horizontal="center" vertical="center" wrapText="1"/>
    </xf>
    <xf numFmtId="3" fontId="11" fillId="0" borderId="113" xfId="0" applyNumberFormat="1" applyFont="1" applyFill="1" applyBorder="1" applyAlignment="1">
      <alignment horizontal="center" vertical="center" wrapText="1"/>
    </xf>
    <xf numFmtId="3" fontId="11" fillId="0" borderId="112" xfId="0" applyNumberFormat="1" applyFont="1" applyFill="1" applyBorder="1" applyAlignment="1">
      <alignment horizontal="center" vertical="center" wrapText="1"/>
    </xf>
    <xf numFmtId="3" fontId="11" fillId="0" borderId="129" xfId="0" applyNumberFormat="1" applyFont="1" applyFill="1" applyBorder="1" applyAlignment="1">
      <alignment horizontal="center" vertical="center" wrapText="1"/>
    </xf>
    <xf numFmtId="3" fontId="11" fillId="0" borderId="115" xfId="0" applyNumberFormat="1" applyFont="1" applyFill="1" applyBorder="1" applyAlignment="1">
      <alignment horizontal="center" vertical="center" wrapText="1"/>
    </xf>
    <xf numFmtId="3" fontId="3" fillId="0" borderId="109" xfId="0" applyNumberFormat="1" applyFont="1" applyFill="1" applyBorder="1" applyAlignment="1">
      <alignment horizontal="center" vertical="center"/>
    </xf>
    <xf numFmtId="3" fontId="11" fillId="0" borderId="109" xfId="0" applyNumberFormat="1" applyFont="1" applyFill="1" applyBorder="1" applyAlignment="1">
      <alignment horizontal="center" vertical="center"/>
    </xf>
    <xf numFmtId="3" fontId="5" fillId="0" borderId="123" xfId="0" applyNumberFormat="1" applyFont="1" applyFill="1" applyBorder="1" applyAlignment="1">
      <alignment vertical="center"/>
    </xf>
    <xf numFmtId="3" fontId="4" fillId="0" borderId="123" xfId="0" applyNumberFormat="1" applyFont="1" applyFill="1" applyBorder="1" applyAlignment="1">
      <alignment vertical="center"/>
    </xf>
    <xf numFmtId="3" fontId="4" fillId="0" borderId="120" xfId="0" applyNumberFormat="1" applyFont="1" applyFill="1" applyBorder="1" applyAlignment="1">
      <alignment vertical="center"/>
    </xf>
    <xf numFmtId="3" fontId="3" fillId="0" borderId="113" xfId="0" applyNumberFormat="1" applyFont="1" applyFill="1" applyBorder="1" applyAlignment="1">
      <alignment horizontal="center" vertical="center"/>
    </xf>
    <xf numFmtId="164" fontId="5" fillId="0" borderId="109" xfId="3" applyNumberFormat="1" applyFont="1" applyFill="1" applyBorder="1" applyAlignment="1">
      <alignment horizontal="center" vertical="center"/>
    </xf>
    <xf numFmtId="3" fontId="3" fillId="0" borderId="113" xfId="0" applyNumberFormat="1" applyFont="1" applyFill="1" applyBorder="1" applyAlignment="1">
      <alignment horizontal="center" vertical="center" wrapText="1"/>
    </xf>
    <xf numFmtId="3" fontId="5" fillId="0" borderId="113" xfId="0" applyNumberFormat="1" applyFont="1" applyFill="1" applyBorder="1" applyAlignment="1">
      <alignment horizontal="center" vertical="center" wrapText="1"/>
    </xf>
    <xf numFmtId="3" fontId="5" fillId="0" borderId="112" xfId="0" applyNumberFormat="1" applyFont="1" applyFill="1" applyBorder="1" applyAlignment="1">
      <alignment horizontal="center" vertical="center" wrapText="1"/>
    </xf>
    <xf numFmtId="3" fontId="5" fillId="0" borderId="109" xfId="0" applyNumberFormat="1" applyFont="1" applyFill="1" applyBorder="1" applyAlignment="1">
      <alignment horizontal="center" vertical="center" wrapText="1"/>
    </xf>
    <xf numFmtId="3" fontId="3" fillId="0" borderId="113" xfId="1" applyNumberFormat="1" applyFont="1" applyFill="1" applyBorder="1" applyAlignment="1">
      <alignment horizontal="center" vertical="center" wrapText="1"/>
    </xf>
    <xf numFmtId="3" fontId="3" fillId="0" borderId="27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5" fillId="0" borderId="128" xfId="0" applyNumberFormat="1" applyFont="1" applyFill="1" applyBorder="1" applyAlignment="1">
      <alignment horizontal="center" vertical="center"/>
    </xf>
    <xf numFmtId="3" fontId="5" fillId="0" borderId="129" xfId="0" applyNumberFormat="1" applyFont="1" applyFill="1" applyBorder="1" applyAlignment="1">
      <alignment horizontal="center" vertical="center"/>
    </xf>
    <xf numFmtId="3" fontId="3" fillId="0" borderId="114" xfId="0" applyNumberFormat="1" applyFont="1" applyFill="1" applyBorder="1" applyAlignment="1">
      <alignment horizontal="center" vertical="center" wrapText="1"/>
    </xf>
    <xf numFmtId="3" fontId="3" fillId="0" borderId="82" xfId="0" applyNumberFormat="1" applyFont="1" applyFill="1" applyBorder="1" applyAlignment="1">
      <alignment horizontal="centerContinuous" vertical="center"/>
    </xf>
    <xf numFmtId="3" fontId="11" fillId="0" borderId="9" xfId="0" applyNumberFormat="1" applyFont="1" applyFill="1" applyBorder="1" applyAlignment="1">
      <alignment horizontal="centerContinuous" vertical="center"/>
    </xf>
    <xf numFmtId="3" fontId="5" fillId="0" borderId="123" xfId="0" applyNumberFormat="1" applyFont="1" applyFill="1" applyBorder="1" applyAlignment="1">
      <alignment horizontal="left" vertical="center"/>
    </xf>
    <xf numFmtId="3" fontId="3" fillId="0" borderId="112" xfId="0" applyNumberFormat="1" applyFont="1" applyFill="1" applyBorder="1" applyAlignment="1">
      <alignment horizontal="center" vertical="center"/>
    </xf>
    <xf numFmtId="3" fontId="5" fillId="0" borderId="141" xfId="0" applyNumberFormat="1" applyFont="1" applyFill="1" applyBorder="1" applyAlignment="1">
      <alignment horizontal="center" vertical="center"/>
    </xf>
    <xf numFmtId="3" fontId="5" fillId="0" borderId="140" xfId="0" applyNumberFormat="1" applyFont="1" applyFill="1" applyBorder="1" applyAlignment="1">
      <alignment horizontal="center" vertical="center"/>
    </xf>
    <xf numFmtId="3" fontId="4" fillId="0" borderId="120" xfId="0" applyNumberFormat="1" applyFont="1" applyFill="1" applyBorder="1" applyAlignment="1">
      <alignment horizontal="left" vertical="center"/>
    </xf>
    <xf numFmtId="0" fontId="18" fillId="0" borderId="113" xfId="0" applyFont="1" applyFill="1" applyBorder="1" applyAlignment="1">
      <alignment horizontal="center" wrapText="1"/>
    </xf>
    <xf numFmtId="0" fontId="18" fillId="0" borderId="109" xfId="0" applyFont="1" applyFill="1" applyBorder="1" applyAlignment="1">
      <alignment horizontal="center" wrapText="1"/>
    </xf>
    <xf numFmtId="0" fontId="18" fillId="0" borderId="109" xfId="0" applyFont="1" applyFill="1" applyBorder="1" applyAlignment="1">
      <alignment horizontal="center" vertical="center" wrapText="1"/>
    </xf>
    <xf numFmtId="0" fontId="18" fillId="0" borderId="112" xfId="0" applyFont="1" applyFill="1" applyBorder="1" applyAlignment="1">
      <alignment horizontal="center" wrapText="1"/>
    </xf>
    <xf numFmtId="0" fontId="18" fillId="0" borderId="112" xfId="0" applyFont="1" applyFill="1" applyBorder="1" applyAlignment="1">
      <alignment horizontal="center" vertical="center" wrapText="1"/>
    </xf>
    <xf numFmtId="0" fontId="18" fillId="0" borderId="129" xfId="0" applyFont="1" applyFill="1" applyBorder="1" applyAlignment="1">
      <alignment horizontal="center" wrapText="1"/>
    </xf>
    <xf numFmtId="0" fontId="18" fillId="0" borderId="114" xfId="0" applyFont="1" applyFill="1" applyBorder="1" applyAlignment="1">
      <alignment horizontal="center" wrapText="1"/>
    </xf>
    <xf numFmtId="0" fontId="18" fillId="0" borderId="115" xfId="0" applyFont="1" applyFill="1" applyBorder="1" applyAlignment="1">
      <alignment horizontal="center" wrapText="1"/>
    </xf>
    <xf numFmtId="0" fontId="18" fillId="0" borderId="141" xfId="0" applyFont="1" applyFill="1" applyBorder="1" applyAlignment="1">
      <alignment horizontal="center" wrapText="1"/>
    </xf>
    <xf numFmtId="0" fontId="18" fillId="0" borderId="140" xfId="0" applyFont="1" applyFill="1" applyBorder="1" applyAlignment="1">
      <alignment horizontal="center" wrapText="1"/>
    </xf>
    <xf numFmtId="3" fontId="11" fillId="0" borderId="123" xfId="0" applyNumberFormat="1" applyFont="1" applyFill="1" applyBorder="1" applyAlignment="1">
      <alignment vertical="center"/>
    </xf>
    <xf numFmtId="3" fontId="11" fillId="0" borderId="113" xfId="0" applyNumberFormat="1" applyFont="1" applyFill="1" applyBorder="1" applyAlignment="1">
      <alignment horizontal="center" vertical="center"/>
    </xf>
    <xf numFmtId="3" fontId="11" fillId="0" borderId="141" xfId="0" applyNumberFormat="1" applyFont="1" applyFill="1" applyBorder="1" applyAlignment="1">
      <alignment horizontal="center" vertical="center"/>
    </xf>
    <xf numFmtId="3" fontId="4" fillId="0" borderId="113" xfId="0" applyNumberFormat="1" applyFont="1" applyFill="1" applyBorder="1" applyAlignment="1">
      <alignment vertical="center"/>
    </xf>
    <xf numFmtId="3" fontId="4" fillId="0" borderId="109" xfId="0" applyNumberFormat="1" applyFont="1" applyFill="1" applyBorder="1" applyAlignment="1">
      <alignment vertical="center"/>
    </xf>
    <xf numFmtId="0" fontId="4" fillId="0" borderId="109" xfId="0" applyFont="1" applyFill="1" applyBorder="1" applyAlignment="1">
      <alignment horizontal="center" wrapText="1"/>
    </xf>
    <xf numFmtId="0" fontId="4" fillId="0" borderId="112" xfId="0" applyFont="1" applyFill="1" applyBorder="1" applyAlignment="1">
      <alignment horizontal="center" wrapText="1"/>
    </xf>
    <xf numFmtId="3" fontId="4" fillId="0" borderId="141" xfId="0" applyNumberFormat="1" applyFont="1" applyFill="1" applyBorder="1" applyAlignment="1">
      <alignment horizontal="center" vertical="center"/>
    </xf>
    <xf numFmtId="3" fontId="4" fillId="0" borderId="141" xfId="0" applyNumberFormat="1" applyFont="1" applyFill="1" applyBorder="1" applyAlignment="1">
      <alignment vertical="center"/>
    </xf>
    <xf numFmtId="3" fontId="11" fillId="0" borderId="113" xfId="4" applyNumberFormat="1" applyFont="1" applyFill="1" applyBorder="1" applyAlignment="1">
      <alignment horizontal="center" vertical="center"/>
    </xf>
    <xf numFmtId="3" fontId="11" fillId="0" borderId="109" xfId="4" applyNumberFormat="1" applyFont="1" applyFill="1" applyBorder="1" applyAlignment="1">
      <alignment horizontal="center" vertical="center"/>
    </xf>
    <xf numFmtId="3" fontId="11" fillId="0" borderId="112" xfId="4" applyNumberFormat="1" applyFont="1" applyFill="1" applyBorder="1" applyAlignment="1">
      <alignment horizontal="center" vertical="center"/>
    </xf>
    <xf numFmtId="3" fontId="3" fillId="0" borderId="144" xfId="0" applyNumberFormat="1" applyFont="1" applyFill="1" applyBorder="1" applyAlignment="1">
      <alignment horizontal="center" vertical="center"/>
    </xf>
    <xf numFmtId="0" fontId="19" fillId="0" borderId="113" xfId="0" applyFont="1" applyFill="1" applyBorder="1" applyAlignment="1">
      <alignment horizontal="center" wrapText="1"/>
    </xf>
    <xf numFmtId="0" fontId="19" fillId="0" borderId="109" xfId="0" applyFont="1" applyFill="1" applyBorder="1" applyAlignment="1">
      <alignment horizontal="center" wrapText="1"/>
    </xf>
    <xf numFmtId="0" fontId="19" fillId="0" borderId="112" xfId="0" applyFont="1" applyFill="1" applyBorder="1" applyAlignment="1">
      <alignment horizontal="center" wrapText="1"/>
    </xf>
    <xf numFmtId="3" fontId="4" fillId="0" borderId="123" xfId="0" applyNumberFormat="1" applyFont="1" applyFill="1" applyBorder="1" applyAlignment="1">
      <alignment horizontal="left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11" fillId="0" borderId="123" xfId="0" applyNumberFormat="1" applyFont="1" applyFill="1" applyBorder="1" applyAlignment="1">
      <alignment horizontal="left" vertical="center"/>
    </xf>
    <xf numFmtId="3" fontId="3" fillId="0" borderId="123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horizontal="center" vertical="center"/>
    </xf>
    <xf numFmtId="3" fontId="3" fillId="0" borderId="104" xfId="0" applyNumberFormat="1" applyFont="1" applyFill="1" applyBorder="1" applyAlignment="1">
      <alignment vertical="center"/>
    </xf>
    <xf numFmtId="3" fontId="11" fillId="0" borderId="120" xfId="0" applyNumberFormat="1" applyFont="1" applyFill="1" applyBorder="1" applyAlignment="1">
      <alignment vertical="center"/>
    </xf>
    <xf numFmtId="3" fontId="11" fillId="0" borderId="116" xfId="4" applyNumberFormat="1" applyFont="1" applyFill="1" applyBorder="1" applyAlignment="1">
      <alignment horizontal="center" vertical="center"/>
    </xf>
    <xf numFmtId="3" fontId="11" fillId="0" borderId="128" xfId="4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11" fillId="0" borderId="129" xfId="4" applyNumberFormat="1" applyFont="1" applyFill="1" applyBorder="1" applyAlignment="1">
      <alignment horizontal="center" vertical="center"/>
    </xf>
    <xf numFmtId="3" fontId="11" fillId="0" borderId="114" xfId="4" applyNumberFormat="1" applyFont="1" applyFill="1" applyBorder="1" applyAlignment="1">
      <alignment horizontal="center" vertical="center"/>
    </xf>
    <xf numFmtId="3" fontId="4" fillId="0" borderId="128" xfId="0" applyNumberFormat="1" applyFont="1" applyFill="1" applyBorder="1" applyAlignment="1">
      <alignment horizontal="center" vertical="center"/>
    </xf>
    <xf numFmtId="3" fontId="4" fillId="0" borderId="113" xfId="0" applyNumberFormat="1" applyFont="1" applyFill="1" applyBorder="1" applyAlignment="1">
      <alignment horizontal="center" vertical="center"/>
    </xf>
    <xf numFmtId="3" fontId="4" fillId="0" borderId="129" xfId="0" applyNumberFormat="1" applyFont="1" applyFill="1" applyBorder="1" applyAlignment="1">
      <alignment horizontal="center" vertical="center"/>
    </xf>
    <xf numFmtId="3" fontId="3" fillId="0" borderId="123" xfId="0" applyNumberFormat="1" applyFont="1" applyFill="1" applyBorder="1" applyAlignment="1">
      <alignment horizontal="left" vertical="center"/>
    </xf>
    <xf numFmtId="3" fontId="3" fillId="0" borderId="120" xfId="0" applyNumberFormat="1" applyFont="1" applyFill="1" applyBorder="1" applyAlignment="1">
      <alignment horizontal="center" vertical="center"/>
    </xf>
    <xf numFmtId="1" fontId="5" fillId="0" borderId="116" xfId="0" applyNumberFormat="1" applyFont="1" applyFill="1" applyBorder="1" applyAlignment="1">
      <alignment horizontal="center" vertical="center"/>
    </xf>
    <xf numFmtId="1" fontId="5" fillId="0" borderId="128" xfId="0" applyNumberFormat="1" applyFont="1" applyFill="1" applyBorder="1" applyAlignment="1">
      <alignment horizontal="center" vertical="center"/>
    </xf>
    <xf numFmtId="3" fontId="5" fillId="0" borderId="123" xfId="0" applyNumberFormat="1" applyFont="1" applyFill="1" applyBorder="1"/>
    <xf numFmtId="3" fontId="5" fillId="0" borderId="112" xfId="0" applyNumberFormat="1" applyFont="1" applyFill="1" applyBorder="1" applyAlignment="1">
      <alignment vertical="center" wrapText="1"/>
    </xf>
    <xf numFmtId="3" fontId="5" fillId="0" borderId="113" xfId="0" applyNumberFormat="1" applyFont="1" applyFill="1" applyBorder="1" applyAlignment="1">
      <alignment horizontal="center"/>
    </xf>
    <xf numFmtId="3" fontId="5" fillId="0" borderId="153" xfId="0" applyNumberFormat="1" applyFont="1" applyFill="1" applyBorder="1" applyAlignment="1">
      <alignment horizontal="center"/>
    </xf>
    <xf numFmtId="3" fontId="5" fillId="0" borderId="127" xfId="0" applyNumberFormat="1" applyFont="1" applyFill="1" applyBorder="1" applyAlignment="1">
      <alignment horizontal="center" vertical="center"/>
    </xf>
    <xf numFmtId="3" fontId="5" fillId="0" borderId="141" xfId="0" applyNumberFormat="1" applyFont="1" applyFill="1" applyBorder="1" applyAlignment="1">
      <alignment horizontal="center"/>
    </xf>
    <xf numFmtId="3" fontId="5" fillId="0" borderId="113" xfId="0" applyNumberFormat="1" applyFont="1" applyFill="1" applyBorder="1" applyAlignment="1">
      <alignment horizontal="left" vertical="center" wrapText="1"/>
    </xf>
    <xf numFmtId="3" fontId="4" fillId="0" borderId="113" xfId="0" applyNumberFormat="1" applyFont="1" applyFill="1" applyBorder="1" applyAlignment="1">
      <alignment horizontal="center" wrapText="1"/>
    </xf>
    <xf numFmtId="3" fontId="4" fillId="0" borderId="154" xfId="0" applyNumberFormat="1" applyFont="1" applyFill="1" applyBorder="1" applyAlignment="1">
      <alignment horizontal="center" wrapText="1"/>
    </xf>
    <xf numFmtId="3" fontId="4" fillId="0" borderId="142" xfId="0" applyNumberFormat="1" applyFont="1" applyFill="1" applyBorder="1" applyAlignment="1">
      <alignment horizontal="center" wrapText="1"/>
    </xf>
    <xf numFmtId="3" fontId="4" fillId="0" borderId="155" xfId="0" applyNumberFormat="1" applyFont="1" applyFill="1" applyBorder="1" applyAlignment="1">
      <alignment horizontal="center" wrapText="1"/>
    </xf>
    <xf numFmtId="3" fontId="5" fillId="0" borderId="155" xfId="0" applyNumberFormat="1" applyFont="1" applyFill="1" applyBorder="1" applyAlignment="1">
      <alignment horizontal="center" wrapText="1"/>
    </xf>
    <xf numFmtId="3" fontId="5" fillId="0" borderId="154" xfId="0" applyNumberFormat="1" applyFont="1" applyFill="1" applyBorder="1" applyAlignment="1">
      <alignment horizontal="center" wrapText="1"/>
    </xf>
    <xf numFmtId="3" fontId="4" fillId="0" borderId="155" xfId="0" applyNumberFormat="1" applyFont="1" applyFill="1" applyBorder="1" applyAlignment="1">
      <alignment horizontal="center"/>
    </xf>
    <xf numFmtId="3" fontId="4" fillId="0" borderId="154" xfId="0" applyNumberFormat="1" applyFont="1" applyFill="1" applyBorder="1" applyAlignment="1">
      <alignment horizontal="center"/>
    </xf>
    <xf numFmtId="3" fontId="4" fillId="0" borderId="113" xfId="0" applyNumberFormat="1" applyFont="1" applyFill="1" applyBorder="1" applyAlignment="1">
      <alignment horizontal="center"/>
    </xf>
    <xf numFmtId="3" fontId="4" fillId="0" borderId="141" xfId="0" applyNumberFormat="1" applyFont="1" applyFill="1" applyBorder="1" applyAlignment="1">
      <alignment horizontal="center" wrapText="1"/>
    </xf>
    <xf numFmtId="3" fontId="5" fillId="0" borderId="113" xfId="0" applyNumberFormat="1" applyFont="1" applyFill="1" applyBorder="1" applyAlignment="1">
      <alignment horizontal="center" wrapText="1"/>
    </xf>
    <xf numFmtId="3" fontId="5" fillId="0" borderId="109" xfId="0" applyNumberFormat="1" applyFont="1" applyFill="1" applyBorder="1" applyAlignment="1">
      <alignment horizontal="center" wrapText="1"/>
    </xf>
    <xf numFmtId="3" fontId="4" fillId="0" borderId="141" xfId="0" applyNumberFormat="1" applyFont="1" applyFill="1" applyBorder="1" applyAlignment="1">
      <alignment horizontal="left" wrapText="1"/>
    </xf>
    <xf numFmtId="3" fontId="4" fillId="0" borderId="129" xfId="0" applyNumberFormat="1" applyFont="1" applyFill="1" applyBorder="1" applyAlignment="1">
      <alignment horizontal="center" wrapText="1"/>
    </xf>
    <xf numFmtId="3" fontId="4" fillId="0" borderId="150" xfId="0" applyNumberFormat="1" applyFont="1" applyFill="1" applyBorder="1" applyAlignment="1">
      <alignment horizontal="center" wrapText="1"/>
    </xf>
    <xf numFmtId="3" fontId="4" fillId="0" borderId="147" xfId="0" applyNumberFormat="1" applyFont="1" applyFill="1" applyBorder="1" applyAlignment="1">
      <alignment horizontal="center" wrapText="1"/>
    </xf>
    <xf numFmtId="3" fontId="5" fillId="0" borderId="153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wrapText="1"/>
    </xf>
    <xf numFmtId="3" fontId="5" fillId="0" borderId="141" xfId="0" applyNumberFormat="1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wrapText="1"/>
    </xf>
    <xf numFmtId="3" fontId="4" fillId="0" borderId="102" xfId="0" applyNumberFormat="1" applyFont="1" applyFill="1" applyBorder="1" applyAlignment="1">
      <alignment horizontal="left" wrapText="1"/>
    </xf>
    <xf numFmtId="3" fontId="4" fillId="0" borderId="143" xfId="0" applyNumberFormat="1" applyFont="1" applyFill="1" applyBorder="1" applyAlignment="1">
      <alignment horizontal="center" wrapText="1"/>
    </xf>
    <xf numFmtId="3" fontId="4" fillId="0" borderId="155" xfId="0" applyNumberFormat="1" applyFont="1" applyFill="1" applyBorder="1" applyAlignment="1">
      <alignment horizontal="left" wrapText="1"/>
    </xf>
    <xf numFmtId="3" fontId="4" fillId="0" borderId="154" xfId="0" applyNumberFormat="1" applyFont="1" applyFill="1" applyBorder="1" applyAlignment="1">
      <alignment horizontal="left" wrapText="1"/>
    </xf>
    <xf numFmtId="3" fontId="4" fillId="0" borderId="148" xfId="0" applyNumberFormat="1" applyFont="1" applyFill="1" applyBorder="1" applyAlignment="1">
      <alignment horizontal="center" wrapText="1"/>
    </xf>
    <xf numFmtId="3" fontId="5" fillId="0" borderId="123" xfId="0" applyNumberFormat="1" applyFont="1" applyFill="1" applyBorder="1" applyAlignment="1">
      <alignment horizontal="left" wrapText="1"/>
    </xf>
    <xf numFmtId="3" fontId="4" fillId="0" borderId="123" xfId="0" applyNumberFormat="1" applyFont="1" applyFill="1" applyBorder="1" applyAlignment="1">
      <alignment horizontal="left" wrapText="1"/>
    </xf>
    <xf numFmtId="3" fontId="4" fillId="0" borderId="29" xfId="0" applyNumberFormat="1" applyFont="1" applyFill="1" applyBorder="1" applyAlignment="1">
      <alignment horizontal="left" wrapText="1"/>
    </xf>
    <xf numFmtId="3" fontId="5" fillId="0" borderId="76" xfId="0" applyNumberFormat="1" applyFont="1" applyFill="1" applyBorder="1" applyAlignment="1">
      <alignment horizontal="left" wrapText="1"/>
    </xf>
    <xf numFmtId="3" fontId="4" fillId="0" borderId="156" xfId="0" applyNumberFormat="1" applyFont="1" applyFill="1" applyBorder="1" applyAlignment="1">
      <alignment horizontal="left" wrapText="1"/>
    </xf>
    <xf numFmtId="3" fontId="5" fillId="0" borderId="134" xfId="0" applyNumberFormat="1" applyFont="1" applyFill="1" applyBorder="1" applyAlignment="1">
      <alignment horizontal="left" wrapText="1"/>
    </xf>
    <xf numFmtId="3" fontId="5" fillId="0" borderId="155" xfId="0" applyNumberFormat="1" applyFont="1" applyFill="1" applyBorder="1" applyAlignment="1">
      <alignment horizontal="left" wrapText="1"/>
    </xf>
    <xf numFmtId="3" fontId="4" fillId="0" borderId="155" xfId="0" applyNumberFormat="1" applyFont="1" applyFill="1" applyBorder="1" applyAlignment="1">
      <alignment horizontal="left" vertical="top" wrapText="1"/>
    </xf>
    <xf numFmtId="3" fontId="4" fillId="0" borderId="154" xfId="0" applyNumberFormat="1" applyFont="1" applyFill="1" applyBorder="1" applyAlignment="1">
      <alignment horizontal="center" vertical="top" wrapText="1"/>
    </xf>
    <xf numFmtId="3" fontId="4" fillId="0" borderId="157" xfId="0" applyNumberFormat="1" applyFont="1" applyFill="1" applyBorder="1" applyAlignment="1">
      <alignment horizontal="left" wrapText="1"/>
    </xf>
    <xf numFmtId="3" fontId="4" fillId="0" borderId="127" xfId="0" applyNumberFormat="1" applyFont="1" applyFill="1" applyBorder="1" applyAlignment="1">
      <alignment horizontal="left" wrapText="1"/>
    </xf>
    <xf numFmtId="3" fontId="4" fillId="0" borderId="102" xfId="0" applyNumberFormat="1" applyFont="1" applyFill="1" applyBorder="1" applyAlignment="1">
      <alignment horizontal="left" vertical="top" wrapText="1"/>
    </xf>
    <xf numFmtId="3" fontId="4" fillId="0" borderId="139" xfId="0" applyNumberFormat="1" applyFont="1" applyFill="1" applyBorder="1" applyAlignment="1">
      <alignment horizontal="left" wrapText="1"/>
    </xf>
    <xf numFmtId="3" fontId="4" fillId="0" borderId="154" xfId="0" applyNumberFormat="1" applyFont="1" applyFill="1" applyBorder="1" applyAlignment="1">
      <alignment horizontal="left" vertical="top" wrapText="1"/>
    </xf>
    <xf numFmtId="3" fontId="5" fillId="0" borderId="143" xfId="0" applyNumberFormat="1" applyFont="1" applyFill="1" applyBorder="1" applyAlignment="1">
      <alignment horizontal="left" wrapText="1"/>
    </xf>
    <xf numFmtId="3" fontId="5" fillId="0" borderId="142" xfId="0" applyNumberFormat="1" applyFont="1" applyFill="1" applyBorder="1" applyAlignment="1">
      <alignment horizontal="center" vertical="center" wrapText="1"/>
    </xf>
    <xf numFmtId="3" fontId="5" fillId="0" borderId="143" xfId="0" applyNumberFormat="1" applyFont="1" applyFill="1" applyBorder="1" applyAlignment="1">
      <alignment horizontal="center" wrapText="1"/>
    </xf>
    <xf numFmtId="3" fontId="5" fillId="0" borderId="102" xfId="0" applyNumberFormat="1" applyFont="1" applyFill="1" applyBorder="1" applyAlignment="1">
      <alignment horizontal="center" vertical="center" wrapText="1"/>
    </xf>
    <xf numFmtId="3" fontId="4" fillId="0" borderId="158" xfId="0" applyNumberFormat="1" applyFont="1" applyFill="1" applyBorder="1" applyAlignment="1">
      <alignment horizontal="center" wrapText="1"/>
    </xf>
    <xf numFmtId="3" fontId="4" fillId="0" borderId="140" xfId="0" applyNumberFormat="1" applyFont="1" applyFill="1" applyBorder="1" applyAlignment="1">
      <alignment horizontal="center" wrapText="1"/>
    </xf>
    <xf numFmtId="3" fontId="5" fillId="0" borderId="155" xfId="0" applyNumberFormat="1" applyFont="1" applyFill="1" applyBorder="1" applyAlignment="1">
      <alignment horizontal="center" vertical="center" wrapText="1"/>
    </xf>
    <xf numFmtId="3" fontId="5" fillId="0" borderId="143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left" wrapText="1"/>
    </xf>
    <xf numFmtId="3" fontId="4" fillId="0" borderId="153" xfId="0" applyNumberFormat="1" applyFont="1" applyFill="1" applyBorder="1" applyAlignment="1">
      <alignment horizontal="center" wrapText="1"/>
    </xf>
    <xf numFmtId="3" fontId="4" fillId="0" borderId="153" xfId="0" applyNumberFormat="1" applyFont="1" applyFill="1" applyBorder="1" applyAlignment="1">
      <alignment horizontal="left" wrapText="1"/>
    </xf>
    <xf numFmtId="3" fontId="4" fillId="0" borderId="51" xfId="0" applyNumberFormat="1" applyFont="1" applyFill="1" applyBorder="1" applyAlignment="1">
      <alignment horizontal="center" wrapText="1"/>
    </xf>
    <xf numFmtId="3" fontId="11" fillId="0" borderId="141" xfId="0" applyNumberFormat="1" applyFont="1" applyFill="1" applyBorder="1" applyAlignment="1">
      <alignment horizontal="center" wrapText="1"/>
    </xf>
    <xf numFmtId="3" fontId="4" fillId="0" borderId="159" xfId="0" applyNumberFormat="1" applyFont="1" applyFill="1" applyBorder="1" applyAlignment="1">
      <alignment horizontal="center" wrapText="1"/>
    </xf>
    <xf numFmtId="3" fontId="11" fillId="0" borderId="113" xfId="0" applyNumberFormat="1" applyFont="1" applyFill="1" applyBorder="1" applyAlignment="1">
      <alignment horizontal="center" wrapText="1"/>
    </xf>
    <xf numFmtId="3" fontId="11" fillId="0" borderId="109" xfId="0" applyNumberFormat="1" applyFont="1" applyFill="1" applyBorder="1" applyAlignment="1">
      <alignment horizontal="center" wrapText="1"/>
    </xf>
    <xf numFmtId="3" fontId="5" fillId="0" borderId="120" xfId="0" applyNumberFormat="1" applyFont="1" applyFill="1" applyBorder="1"/>
    <xf numFmtId="3" fontId="5" fillId="0" borderId="129" xfId="0" applyNumberFormat="1" applyFont="1" applyFill="1" applyBorder="1" applyAlignment="1">
      <alignment horizontal="center"/>
    </xf>
    <xf numFmtId="3" fontId="7" fillId="0" borderId="26" xfId="1" applyNumberFormat="1" applyFont="1" applyFill="1" applyBorder="1" applyAlignment="1">
      <alignment horizontal="left" vertical="center" wrapText="1"/>
    </xf>
    <xf numFmtId="3" fontId="7" fillId="0" borderId="29" xfId="1" applyNumberFormat="1" applyFont="1" applyFill="1" applyBorder="1" applyAlignment="1">
      <alignment horizontal="left" wrapText="1"/>
    </xf>
    <xf numFmtId="3" fontId="7" fillId="0" borderId="113" xfId="1" applyNumberFormat="1" applyFont="1" applyFill="1" applyBorder="1" applyAlignment="1">
      <alignment horizontal="center" wrapText="1"/>
    </xf>
    <xf numFmtId="3" fontId="7" fillId="0" borderId="109" xfId="1" applyNumberFormat="1" applyFont="1" applyFill="1" applyBorder="1" applyAlignment="1">
      <alignment horizontal="center" wrapText="1"/>
    </xf>
    <xf numFmtId="3" fontId="7" fillId="0" borderId="112" xfId="1" applyNumberFormat="1" applyFont="1" applyFill="1" applyBorder="1" applyAlignment="1">
      <alignment horizontal="center" wrapText="1"/>
    </xf>
    <xf numFmtId="3" fontId="8" fillId="0" borderId="113" xfId="1" applyNumberFormat="1" applyFont="1" applyFill="1" applyBorder="1" applyAlignment="1">
      <alignment horizontal="center" wrapText="1"/>
    </xf>
    <xf numFmtId="3" fontId="8" fillId="0" borderId="109" xfId="1" applyNumberFormat="1" applyFont="1" applyFill="1" applyBorder="1" applyAlignment="1">
      <alignment horizontal="center" wrapText="1"/>
    </xf>
    <xf numFmtId="3" fontId="8" fillId="0" borderId="113" xfId="2" applyNumberFormat="1" applyFont="1" applyFill="1" applyBorder="1" applyAlignment="1">
      <alignment horizontal="center" wrapText="1"/>
    </xf>
    <xf numFmtId="3" fontId="8" fillId="0" borderId="109" xfId="2" applyNumberFormat="1" applyFont="1" applyFill="1" applyBorder="1" applyAlignment="1">
      <alignment horizontal="center" wrapText="1"/>
    </xf>
    <xf numFmtId="3" fontId="8" fillId="0" borderId="129" xfId="2" applyNumberFormat="1" applyFont="1" applyFill="1" applyBorder="1" applyAlignment="1">
      <alignment horizontal="center" wrapText="1"/>
    </xf>
    <xf numFmtId="3" fontId="7" fillId="0" borderId="141" xfId="1" applyNumberFormat="1" applyFont="1" applyFill="1" applyBorder="1" applyAlignment="1">
      <alignment horizontal="center" wrapText="1"/>
    </xf>
    <xf numFmtId="3" fontId="8" fillId="0" borderId="141" xfId="1" applyNumberFormat="1" applyFont="1" applyFill="1" applyBorder="1" applyAlignment="1">
      <alignment horizontal="center" wrapText="1"/>
    </xf>
    <xf numFmtId="3" fontId="8" fillId="0" borderId="141" xfId="2" applyNumberFormat="1" applyFont="1" applyFill="1" applyBorder="1" applyAlignment="1">
      <alignment horizontal="center" wrapText="1"/>
    </xf>
    <xf numFmtId="3" fontId="8" fillId="0" borderId="140" xfId="2" applyNumberFormat="1" applyFont="1" applyFill="1" applyBorder="1" applyAlignment="1">
      <alignment horizontal="center" wrapText="1"/>
    </xf>
    <xf numFmtId="3" fontId="8" fillId="0" borderId="129" xfId="1" applyNumberFormat="1" applyFont="1" applyFill="1" applyBorder="1" applyAlignment="1">
      <alignment horizontal="center" wrapText="1"/>
    </xf>
    <xf numFmtId="3" fontId="4" fillId="0" borderId="141" xfId="0" applyNumberFormat="1" applyFont="1" applyFill="1" applyBorder="1" applyAlignment="1">
      <alignment horizontal="center"/>
    </xf>
    <xf numFmtId="3" fontId="8" fillId="0" borderId="140" xfId="1" applyNumberFormat="1" applyFont="1" applyFill="1" applyBorder="1" applyAlignment="1">
      <alignment horizontal="center" wrapText="1"/>
    </xf>
    <xf numFmtId="3" fontId="7" fillId="0" borderId="123" xfId="1" applyNumberFormat="1" applyFont="1" applyFill="1" applyBorder="1" applyAlignment="1">
      <alignment horizontal="left" wrapText="1"/>
    </xf>
    <xf numFmtId="3" fontId="8" fillId="0" borderId="123" xfId="1" applyNumberFormat="1" applyFont="1" applyFill="1" applyBorder="1" applyAlignment="1">
      <alignment horizontal="left" wrapText="1"/>
    </xf>
    <xf numFmtId="3" fontId="8" fillId="0" borderId="120" xfId="1" applyNumberFormat="1" applyFont="1" applyFill="1" applyBorder="1" applyAlignment="1">
      <alignment horizontal="left" wrapText="1"/>
    </xf>
    <xf numFmtId="0" fontId="4" fillId="0" borderId="113" xfId="0" applyFont="1" applyFill="1" applyBorder="1" applyAlignment="1">
      <alignment horizontal="center" wrapText="1"/>
    </xf>
    <xf numFmtId="3" fontId="1" fillId="0" borderId="113" xfId="0" applyNumberFormat="1" applyFont="1" applyFill="1" applyBorder="1" applyAlignment="1">
      <alignment horizontal="center"/>
    </xf>
    <xf numFmtId="3" fontId="1" fillId="0" borderId="109" xfId="0" applyNumberFormat="1" applyFont="1" applyFill="1" applyBorder="1" applyAlignment="1">
      <alignment horizontal="center"/>
    </xf>
    <xf numFmtId="3" fontId="1" fillId="0" borderId="112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wrapText="1"/>
    </xf>
    <xf numFmtId="0" fontId="4" fillId="0" borderId="102" xfId="0" applyFont="1" applyFill="1" applyBorder="1" applyAlignment="1">
      <alignment horizontal="center" wrapText="1"/>
    </xf>
    <xf numFmtId="3" fontId="1" fillId="0" borderId="141" xfId="0" applyNumberFormat="1" applyFont="1" applyFill="1" applyBorder="1" applyAlignment="1">
      <alignment horizontal="center"/>
    </xf>
    <xf numFmtId="3" fontId="7" fillId="0" borderId="123" xfId="1" applyNumberFormat="1" applyFont="1" applyFill="1" applyBorder="1" applyAlignment="1">
      <alignment horizontal="left" vertical="center" wrapText="1"/>
    </xf>
    <xf numFmtId="3" fontId="5" fillId="0" borderId="83" xfId="0" applyNumberFormat="1" applyFont="1" applyFill="1" applyBorder="1" applyAlignment="1">
      <alignment horizontal="center"/>
    </xf>
    <xf numFmtId="3" fontId="3" fillId="0" borderId="83" xfId="0" applyNumberFormat="1" applyFont="1" applyFill="1" applyBorder="1" applyAlignment="1">
      <alignment horizontal="center"/>
    </xf>
    <xf numFmtId="3" fontId="5" fillId="0" borderId="84" xfId="0" applyNumberFormat="1" applyFont="1" applyFill="1" applyBorder="1" applyAlignment="1">
      <alignment horizontal="center" vertical="center"/>
    </xf>
    <xf numFmtId="3" fontId="3" fillId="0" borderId="141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left" vertical="center" wrapText="1"/>
    </xf>
    <xf numFmtId="3" fontId="5" fillId="0" borderId="48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/>
    </xf>
    <xf numFmtId="3" fontId="4" fillId="0" borderId="63" xfId="0" applyNumberFormat="1" applyFont="1" applyFill="1" applyBorder="1" applyAlignment="1">
      <alignment horizontal="center"/>
    </xf>
    <xf numFmtId="3" fontId="5" fillId="0" borderId="63" xfId="0" applyNumberFormat="1" applyFont="1" applyFill="1" applyBorder="1" applyAlignment="1">
      <alignment horizontal="center"/>
    </xf>
    <xf numFmtId="3" fontId="4" fillId="0" borderId="65" xfId="0" applyNumberFormat="1" applyFont="1" applyFill="1" applyBorder="1" applyAlignment="1">
      <alignment horizontal="center"/>
    </xf>
    <xf numFmtId="3" fontId="5" fillId="0" borderId="160" xfId="0" applyNumberFormat="1" applyFont="1" applyFill="1" applyBorder="1" applyAlignment="1">
      <alignment horizontal="center" vertical="center" wrapText="1"/>
    </xf>
    <xf numFmtId="3" fontId="4" fillId="0" borderId="161" xfId="0" applyNumberFormat="1" applyFont="1" applyFill="1" applyBorder="1" applyAlignment="1">
      <alignment horizontal="center" wrapText="1"/>
    </xf>
    <xf numFmtId="3" fontId="4" fillId="0" borderId="162" xfId="0" applyNumberFormat="1" applyFont="1" applyFill="1" applyBorder="1" applyAlignment="1">
      <alignment horizontal="center" wrapText="1"/>
    </xf>
    <xf numFmtId="3" fontId="4" fillId="0" borderId="84" xfId="0" applyNumberFormat="1" applyFont="1" applyFill="1" applyBorder="1" applyAlignment="1">
      <alignment horizontal="center" wrapText="1"/>
    </xf>
    <xf numFmtId="3" fontId="4" fillId="0" borderId="129" xfId="0" applyNumberFormat="1" applyFont="1" applyFill="1" applyBorder="1" applyAlignment="1">
      <alignment horizontal="center"/>
    </xf>
    <xf numFmtId="3" fontId="4" fillId="0" borderId="160" xfId="0" applyNumberFormat="1" applyFont="1" applyFill="1" applyBorder="1" applyAlignment="1">
      <alignment horizontal="center" wrapText="1"/>
    </xf>
    <xf numFmtId="3" fontId="4" fillId="0" borderId="161" xfId="0" applyNumberFormat="1" applyFont="1" applyFill="1" applyBorder="1" applyAlignment="1">
      <alignment horizontal="left" wrapText="1"/>
    </xf>
    <xf numFmtId="3" fontId="4" fillId="0" borderId="83" xfId="0" applyNumberFormat="1" applyFont="1" applyFill="1" applyBorder="1" applyAlignment="1">
      <alignment horizontal="center" wrapText="1"/>
    </xf>
    <xf numFmtId="3" fontId="4" fillId="0" borderId="83" xfId="0" applyNumberFormat="1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center"/>
    </xf>
    <xf numFmtId="3" fontId="4" fillId="0" borderId="163" xfId="0" applyNumberFormat="1" applyFont="1" applyFill="1" applyBorder="1" applyAlignment="1">
      <alignment horizontal="center" wrapText="1"/>
    </xf>
    <xf numFmtId="3" fontId="11" fillId="0" borderId="102" xfId="0" applyNumberFormat="1" applyFont="1" applyFill="1" applyBorder="1" applyAlignment="1">
      <alignment horizontal="center" wrapText="1"/>
    </xf>
    <xf numFmtId="3" fontId="20" fillId="0" borderId="102" xfId="0" applyNumberFormat="1" applyFont="1" applyFill="1" applyBorder="1" applyAlignment="1">
      <alignment horizontal="center" wrapText="1"/>
    </xf>
    <xf numFmtId="3" fontId="3" fillId="0" borderId="141" xfId="0" applyNumberFormat="1" applyFont="1" applyFill="1" applyBorder="1" applyAlignment="1">
      <alignment horizontal="center" vertical="center"/>
    </xf>
    <xf numFmtId="3" fontId="3" fillId="0" borderId="140" xfId="0" applyNumberFormat="1" applyFont="1" applyFill="1" applyBorder="1" applyAlignment="1">
      <alignment horizontal="center" vertical="center"/>
    </xf>
    <xf numFmtId="3" fontId="3" fillId="0" borderId="129" xfId="0" applyNumberFormat="1" applyFont="1" applyFill="1" applyBorder="1" applyAlignment="1">
      <alignment horizontal="center" vertical="center"/>
    </xf>
    <xf numFmtId="3" fontId="3" fillId="0" borderId="114" xfId="0" applyNumberFormat="1" applyFont="1" applyFill="1" applyBorder="1" applyAlignment="1">
      <alignment horizontal="center" vertical="center"/>
    </xf>
    <xf numFmtId="3" fontId="3" fillId="0" borderId="115" xfId="0" applyNumberFormat="1" applyFont="1" applyFill="1" applyBorder="1" applyAlignment="1">
      <alignment horizontal="center" vertical="center"/>
    </xf>
    <xf numFmtId="3" fontId="4" fillId="0" borderId="108" xfId="0" applyNumberFormat="1" applyFont="1" applyFill="1" applyBorder="1" applyAlignment="1">
      <alignment horizontal="center" wrapText="1"/>
    </xf>
    <xf numFmtId="3" fontId="5" fillId="0" borderId="63" xfId="0" applyNumberFormat="1" applyFont="1" applyFill="1" applyBorder="1" applyAlignment="1">
      <alignment horizontal="center" vertical="center" wrapText="1"/>
    </xf>
    <xf numFmtId="3" fontId="4" fillId="0" borderId="63" xfId="0" applyNumberFormat="1" applyFont="1" applyFill="1" applyBorder="1" applyAlignment="1">
      <alignment horizontal="center" wrapText="1"/>
    </xf>
    <xf numFmtId="3" fontId="4" fillId="0" borderId="65" xfId="0" applyNumberFormat="1" applyFont="1" applyFill="1" applyBorder="1" applyAlignment="1">
      <alignment horizontal="center" wrapText="1"/>
    </xf>
    <xf numFmtId="3" fontId="4" fillId="0" borderId="28" xfId="0" applyNumberFormat="1" applyFont="1" applyFill="1" applyBorder="1" applyAlignment="1">
      <alignment horizontal="center" wrapText="1"/>
    </xf>
    <xf numFmtId="3" fontId="4" fillId="0" borderId="64" xfId="0" applyNumberFormat="1" applyFont="1" applyFill="1" applyBorder="1" applyAlignment="1">
      <alignment horizontal="center" wrapText="1"/>
    </xf>
    <xf numFmtId="3" fontId="43" fillId="0" borderId="108" xfId="0" applyNumberFormat="1" applyFont="1" applyFill="1" applyBorder="1" applyAlignment="1">
      <alignment horizontal="center" vertical="center" wrapText="1"/>
    </xf>
    <xf numFmtId="3" fontId="43" fillId="0" borderId="113" xfId="0" applyNumberFormat="1" applyFont="1" applyFill="1" applyBorder="1" applyAlignment="1">
      <alignment horizontal="center" vertical="center" wrapText="1"/>
    </xf>
    <xf numFmtId="3" fontId="43" fillId="0" borderId="109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wrapText="1"/>
    </xf>
    <xf numFmtId="3" fontId="3" fillId="0" borderId="123" xfId="1" applyNumberFormat="1" applyFont="1" applyFill="1" applyBorder="1"/>
    <xf numFmtId="3" fontId="3" fillId="0" borderId="128" xfId="1" applyNumberFormat="1" applyFont="1" applyFill="1" applyBorder="1" applyAlignment="1">
      <alignment horizontal="center" vertical="center"/>
    </xf>
    <xf numFmtId="3" fontId="3" fillId="0" borderId="113" xfId="1" applyNumberFormat="1" applyFont="1" applyFill="1" applyBorder="1" applyAlignment="1">
      <alignment horizontal="center"/>
    </xf>
    <xf numFmtId="3" fontId="3" fillId="0" borderId="83" xfId="1" applyNumberFormat="1" applyFont="1" applyFill="1" applyBorder="1" applyAlignment="1">
      <alignment horizontal="center" vertical="center" wrapText="1"/>
    </xf>
    <xf numFmtId="3" fontId="3" fillId="0" borderId="83" xfId="1" applyNumberFormat="1" applyFont="1" applyFill="1" applyBorder="1" applyAlignment="1">
      <alignment horizontal="center"/>
    </xf>
    <xf numFmtId="3" fontId="3" fillId="0" borderId="84" xfId="1" applyNumberFormat="1" applyFont="1" applyFill="1" applyBorder="1" applyAlignment="1">
      <alignment horizontal="center" vertical="center"/>
    </xf>
    <xf numFmtId="3" fontId="3" fillId="0" borderId="137" xfId="1" applyNumberFormat="1" applyFont="1" applyFill="1" applyBorder="1" applyAlignment="1">
      <alignment horizontal="center" vertical="center" wrapText="1"/>
    </xf>
    <xf numFmtId="0" fontId="4" fillId="0" borderId="113" xfId="0" applyNumberFormat="1" applyFont="1" applyFill="1" applyBorder="1" applyAlignment="1">
      <alignment horizontal="center"/>
    </xf>
    <xf numFmtId="0" fontId="5" fillId="0" borderId="113" xfId="0" applyNumberFormat="1" applyFont="1" applyFill="1" applyBorder="1" applyAlignment="1">
      <alignment horizontal="center"/>
    </xf>
    <xf numFmtId="3" fontId="11" fillId="0" borderId="113" xfId="0" applyNumberFormat="1" applyFont="1" applyFill="1" applyBorder="1" applyAlignment="1">
      <alignment horizontal="center"/>
    </xf>
    <xf numFmtId="0" fontId="4" fillId="0" borderId="144" xfId="0" applyNumberFormat="1" applyFont="1" applyFill="1" applyBorder="1" applyAlignment="1">
      <alignment horizontal="center"/>
    </xf>
    <xf numFmtId="0" fontId="4" fillId="0" borderId="129" xfId="0" applyNumberFormat="1" applyFont="1" applyFill="1" applyBorder="1" applyAlignment="1">
      <alignment horizontal="center"/>
    </xf>
    <xf numFmtId="0" fontId="1" fillId="0" borderId="116" xfId="0" applyNumberFormat="1" applyFont="1" applyFill="1" applyBorder="1" applyAlignment="1">
      <alignment horizontal="center"/>
    </xf>
    <xf numFmtId="3" fontId="3" fillId="0" borderId="38" xfId="1" applyNumberFormat="1" applyFont="1" applyFill="1" applyBorder="1" applyAlignment="1">
      <alignment horizontal="center" vertical="center" wrapText="1"/>
    </xf>
    <xf numFmtId="0" fontId="1" fillId="0" borderId="83" xfId="0" applyNumberFormat="1" applyFont="1" applyFill="1" applyBorder="1" applyAlignment="1">
      <alignment horizontal="center"/>
    </xf>
    <xf numFmtId="3" fontId="11" fillId="0" borderId="113" xfId="1" applyNumberFormat="1" applyFont="1" applyFill="1" applyBorder="1" applyAlignment="1">
      <alignment horizontal="center" wrapText="1"/>
    </xf>
    <xf numFmtId="3" fontId="11" fillId="0" borderId="123" xfId="1" applyNumberFormat="1" applyFont="1" applyFill="1" applyBorder="1" applyAlignment="1">
      <alignment horizontal="left" vertical="top" wrapText="1"/>
    </xf>
    <xf numFmtId="3" fontId="11" fillId="0" borderId="156" xfId="1" applyNumberFormat="1" applyFont="1" applyFill="1" applyBorder="1" applyAlignment="1">
      <alignment horizontal="left" vertical="top" wrapText="1"/>
    </xf>
    <xf numFmtId="3" fontId="11" fillId="0" borderId="38" xfId="1" applyNumberFormat="1" applyFont="1" applyFill="1" applyBorder="1" applyAlignment="1">
      <alignment horizontal="center" wrapText="1"/>
    </xf>
    <xf numFmtId="0" fontId="4" fillId="0" borderId="84" xfId="0" applyNumberFormat="1" applyFont="1" applyFill="1" applyBorder="1" applyAlignment="1">
      <alignment horizontal="center"/>
    </xf>
    <xf numFmtId="3" fontId="7" fillId="0" borderId="104" xfId="1" applyNumberFormat="1" applyFont="1" applyFill="1" applyBorder="1" applyAlignment="1">
      <alignment horizontal="left" wrapText="1"/>
    </xf>
    <xf numFmtId="3" fontId="5" fillId="0" borderId="63" xfId="0" applyNumberFormat="1" applyFont="1" applyFill="1" applyBorder="1" applyAlignment="1">
      <alignment horizontal="center" wrapText="1"/>
    </xf>
    <xf numFmtId="3" fontId="7" fillId="0" borderId="116" xfId="1" applyNumberFormat="1" applyFont="1" applyFill="1" applyBorder="1" applyAlignment="1">
      <alignment horizontal="center" vertical="center"/>
    </xf>
    <xf numFmtId="3" fontId="4" fillId="0" borderId="83" xfId="0" applyNumberFormat="1" applyFont="1" applyFill="1" applyBorder="1"/>
    <xf numFmtId="3" fontId="3" fillId="0" borderId="0" xfId="1" applyNumberFormat="1" applyFont="1" applyFill="1" applyBorder="1" applyAlignment="1">
      <alignment horizontal="center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3" fillId="0" borderId="113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11" fillId="0" borderId="169" xfId="1" applyNumberFormat="1" applyFont="1" applyFill="1" applyBorder="1" applyAlignment="1">
      <alignment horizontal="center" wrapText="1"/>
    </xf>
    <xf numFmtId="3" fontId="11" fillId="0" borderId="170" xfId="1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3" fontId="11" fillId="0" borderId="26" xfId="1" applyNumberFormat="1" applyFont="1" applyFill="1" applyBorder="1" applyAlignment="1">
      <alignment horizontal="left" vertical="top" wrapText="1"/>
    </xf>
    <xf numFmtId="3" fontId="11" fillId="0" borderId="171" xfId="1" applyNumberFormat="1" applyFont="1" applyFill="1" applyBorder="1" applyAlignment="1">
      <alignment horizontal="center" wrapText="1"/>
    </xf>
    <xf numFmtId="3" fontId="11" fillId="0" borderId="44" xfId="1" applyNumberFormat="1" applyFont="1" applyFill="1" applyBorder="1" applyAlignment="1">
      <alignment horizontal="center" wrapText="1"/>
    </xf>
    <xf numFmtId="0" fontId="1" fillId="0" borderId="45" xfId="0" applyNumberFormat="1" applyFont="1" applyFill="1" applyBorder="1" applyAlignment="1">
      <alignment horizontal="center"/>
    </xf>
    <xf numFmtId="3" fontId="11" fillId="0" borderId="16" xfId="1" applyNumberFormat="1" applyFont="1" applyFill="1" applyBorder="1" applyAlignment="1">
      <alignment horizontal="center" wrapText="1"/>
    </xf>
    <xf numFmtId="3" fontId="11" fillId="0" borderId="160" xfId="1" applyNumberFormat="1" applyFont="1" applyFill="1" applyBorder="1" applyAlignment="1">
      <alignment horizontal="center" wrapText="1"/>
    </xf>
    <xf numFmtId="3" fontId="1" fillId="0" borderId="116" xfId="0" applyNumberFormat="1" applyFont="1" applyFill="1" applyBorder="1" applyAlignment="1">
      <alignment horizontal="center"/>
    </xf>
    <xf numFmtId="3" fontId="3" fillId="0" borderId="16" xfId="1" applyNumberFormat="1" applyFont="1" applyFill="1" applyBorder="1" applyAlignment="1">
      <alignment horizontal="center" vertical="center" wrapText="1"/>
    </xf>
    <xf numFmtId="3" fontId="3" fillId="0" borderId="17" xfId="1" applyNumberFormat="1" applyFont="1" applyFill="1" applyBorder="1" applyAlignment="1">
      <alignment horizontal="center" vertical="center" wrapText="1"/>
    </xf>
    <xf numFmtId="3" fontId="3" fillId="0" borderId="16" xfId="1" applyNumberFormat="1" applyFont="1" applyFill="1" applyBorder="1" applyAlignment="1">
      <alignment horizontal="center"/>
    </xf>
    <xf numFmtId="3" fontId="5" fillId="0" borderId="113" xfId="0" applyNumberFormat="1" applyFont="1" applyFill="1" applyBorder="1" applyAlignment="1">
      <alignment horizontal="center" vertical="center"/>
    </xf>
    <xf numFmtId="3" fontId="3" fillId="0" borderId="45" xfId="1" applyNumberFormat="1" applyFont="1" applyFill="1" applyBorder="1" applyAlignment="1">
      <alignment horizontal="center" vertical="center" wrapText="1"/>
    </xf>
    <xf numFmtId="3" fontId="3" fillId="0" borderId="45" xfId="1" applyNumberFormat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horizontal="center"/>
    </xf>
    <xf numFmtId="3" fontId="11" fillId="0" borderId="173" xfId="1" applyNumberFormat="1" applyFont="1" applyFill="1" applyBorder="1" applyAlignment="1">
      <alignment horizontal="left" vertical="top" wrapText="1"/>
    </xf>
    <xf numFmtId="0" fontId="4" fillId="0" borderId="83" xfId="0" applyNumberFormat="1" applyFont="1" applyFill="1" applyBorder="1" applyAlignment="1">
      <alignment horizontal="center"/>
    </xf>
    <xf numFmtId="0" fontId="4" fillId="0" borderId="116" xfId="0" applyNumberFormat="1" applyFont="1" applyFill="1" applyBorder="1" applyAlignment="1">
      <alignment horizontal="center"/>
    </xf>
    <xf numFmtId="0" fontId="4" fillId="0" borderId="112" xfId="0" applyNumberFormat="1" applyFont="1" applyFill="1" applyBorder="1" applyAlignment="1">
      <alignment horizontal="center"/>
    </xf>
    <xf numFmtId="0" fontId="5" fillId="0" borderId="83" xfId="0" applyNumberFormat="1" applyFont="1" applyFill="1" applyBorder="1" applyAlignment="1">
      <alignment horizontal="center"/>
    </xf>
    <xf numFmtId="0" fontId="5" fillId="0" borderId="112" xfId="0" applyNumberFormat="1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/>
    </xf>
    <xf numFmtId="0" fontId="4" fillId="0" borderId="167" xfId="0" applyNumberFormat="1" applyFont="1" applyFill="1" applyBorder="1" applyAlignment="1">
      <alignment horizontal="center"/>
    </xf>
    <xf numFmtId="0" fontId="4" fillId="0" borderId="166" xfId="0" applyNumberFormat="1" applyFont="1" applyFill="1" applyBorder="1" applyAlignment="1">
      <alignment horizontal="center"/>
    </xf>
    <xf numFmtId="0" fontId="4" fillId="0" borderId="74" xfId="0" applyNumberFormat="1" applyFont="1" applyFill="1" applyBorder="1" applyAlignment="1">
      <alignment horizontal="center"/>
    </xf>
    <xf numFmtId="0" fontId="4" fillId="0" borderId="128" xfId="0" applyNumberFormat="1" applyFont="1" applyFill="1" applyBorder="1" applyAlignment="1">
      <alignment horizontal="center"/>
    </xf>
    <xf numFmtId="0" fontId="4" fillId="0" borderId="1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3" fontId="7" fillId="0" borderId="45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center"/>
    </xf>
    <xf numFmtId="0" fontId="5" fillId="0" borderId="109" xfId="0" applyNumberFormat="1" applyFont="1" applyBorder="1" applyAlignment="1">
      <alignment horizont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ill="1" applyBorder="1"/>
    <xf numFmtId="3" fontId="5" fillId="0" borderId="3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3" fontId="5" fillId="0" borderId="166" xfId="0" applyNumberFormat="1" applyFont="1" applyFill="1" applyBorder="1" applyAlignment="1">
      <alignment horizontal="center"/>
    </xf>
    <xf numFmtId="3" fontId="5" fillId="0" borderId="74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84" xfId="0" applyNumberFormat="1" applyFont="1" applyFill="1" applyBorder="1" applyAlignment="1">
      <alignment horizontal="center"/>
    </xf>
    <xf numFmtId="3" fontId="4" fillId="0" borderId="144" xfId="0" applyNumberFormat="1" applyFont="1" applyFill="1" applyBorder="1" applyAlignment="1">
      <alignment horizontal="center"/>
    </xf>
    <xf numFmtId="3" fontId="4" fillId="0" borderId="166" xfId="0" applyNumberFormat="1" applyFont="1" applyFill="1" applyBorder="1" applyAlignment="1">
      <alignment horizontal="center"/>
    </xf>
    <xf numFmtId="3" fontId="4" fillId="0" borderId="74" xfId="0" applyNumberFormat="1" applyFont="1" applyFill="1" applyBorder="1" applyAlignment="1">
      <alignment horizontal="center"/>
    </xf>
    <xf numFmtId="0" fontId="5" fillId="0" borderId="129" xfId="0" applyFont="1" applyFill="1" applyBorder="1" applyAlignment="1">
      <alignment horizontal="center" vertical="center" wrapText="1"/>
    </xf>
    <xf numFmtId="3" fontId="5" fillId="0" borderId="114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horizontal="center" vertical="center" wrapText="1"/>
    </xf>
    <xf numFmtId="3" fontId="4" fillId="25" borderId="109" xfId="0" applyNumberFormat="1" applyFont="1" applyFill="1" applyBorder="1"/>
    <xf numFmtId="3" fontId="4" fillId="0" borderId="109" xfId="0" applyNumberFormat="1" applyFont="1" applyBorder="1"/>
    <xf numFmtId="3" fontId="5" fillId="0" borderId="112" xfId="0" applyNumberFormat="1" applyFont="1" applyFill="1" applyBorder="1"/>
    <xf numFmtId="0" fontId="4" fillId="0" borderId="75" xfId="0" applyFont="1" applyBorder="1" applyAlignment="1">
      <alignment horizontal="left" wrapText="1"/>
    </xf>
    <xf numFmtId="0" fontId="4" fillId="0" borderId="76" xfId="0" applyFont="1" applyBorder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3" fontId="5" fillId="25" borderId="114" xfId="0" applyNumberFormat="1" applyFont="1" applyFill="1" applyBorder="1" applyAlignment="1">
      <alignment vertical="center"/>
    </xf>
    <xf numFmtId="3" fontId="5" fillId="0" borderId="114" xfId="0" applyNumberFormat="1" applyFont="1" applyFill="1" applyBorder="1" applyAlignment="1">
      <alignment vertical="center"/>
    </xf>
    <xf numFmtId="0" fontId="4" fillId="0" borderId="63" xfId="0" applyFont="1" applyFill="1" applyBorder="1" applyAlignment="1">
      <alignment horizontal="left" wrapText="1"/>
    </xf>
    <xf numFmtId="3" fontId="5" fillId="0" borderId="30" xfId="0" applyNumberFormat="1" applyFont="1" applyFill="1" applyBorder="1" applyAlignment="1">
      <alignment horizontal="center" wrapText="1"/>
    </xf>
    <xf numFmtId="0" fontId="4" fillId="0" borderId="65" xfId="0" applyFont="1" applyFill="1" applyBorder="1" applyAlignment="1">
      <alignment horizontal="left" wrapText="1"/>
    </xf>
    <xf numFmtId="0" fontId="5" fillId="0" borderId="64" xfId="0" applyFont="1" applyFill="1" applyBorder="1" applyAlignment="1">
      <alignment horizontal="center" vertical="center" wrapText="1"/>
    </xf>
    <xf numFmtId="3" fontId="5" fillId="0" borderId="114" xfId="0" applyNumberFormat="1" applyFont="1" applyFill="1" applyBorder="1" applyAlignment="1">
      <alignment horizontal="center" wrapText="1"/>
    </xf>
    <xf numFmtId="3" fontId="5" fillId="0" borderId="115" xfId="0" applyNumberFormat="1" applyFont="1" applyFill="1" applyBorder="1" applyAlignment="1">
      <alignment horizontal="center" wrapText="1"/>
    </xf>
    <xf numFmtId="3" fontId="20" fillId="0" borderId="109" xfId="0" applyNumberFormat="1" applyFont="1" applyFill="1" applyBorder="1" applyAlignment="1">
      <alignment horizontal="center" vertical="center" wrapText="1"/>
    </xf>
    <xf numFmtId="3" fontId="5" fillId="0" borderId="113" xfId="0" applyNumberFormat="1" applyFont="1" applyFill="1" applyBorder="1" applyAlignment="1">
      <alignment horizontal="center" vertical="center"/>
    </xf>
    <xf numFmtId="3" fontId="11" fillId="0" borderId="112" xfId="0" applyNumberFormat="1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wrapText="1"/>
    </xf>
    <xf numFmtId="3" fontId="11" fillId="0" borderId="83" xfId="0" applyNumberFormat="1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wrapText="1"/>
    </xf>
    <xf numFmtId="3" fontId="4" fillId="0" borderId="83" xfId="0" applyNumberFormat="1" applyFont="1" applyFill="1" applyBorder="1" applyAlignment="1">
      <alignment vertical="center"/>
    </xf>
    <xf numFmtId="3" fontId="43" fillId="0" borderId="99" xfId="0" applyNumberFormat="1" applyFont="1" applyFill="1" applyBorder="1" applyAlignment="1">
      <alignment horizontal="center" vertical="center" wrapText="1"/>
    </xf>
    <xf numFmtId="3" fontId="43" fillId="0" borderId="112" xfId="0" applyNumberFormat="1" applyFont="1" applyFill="1" applyBorder="1" applyAlignment="1">
      <alignment horizontal="center" vertical="center" wrapText="1"/>
    </xf>
    <xf numFmtId="3" fontId="3" fillId="0" borderId="83" xfId="1" applyNumberFormat="1" applyFont="1" applyFill="1" applyBorder="1" applyAlignment="1">
      <alignment vertical="center" wrapText="1"/>
    </xf>
    <xf numFmtId="3" fontId="11" fillId="0" borderId="162" xfId="0" applyNumberFormat="1" applyFont="1" applyFill="1" applyBorder="1" applyAlignment="1">
      <alignment horizontal="center" wrapText="1"/>
    </xf>
    <xf numFmtId="3" fontId="3" fillId="0" borderId="83" xfId="0" applyNumberFormat="1" applyFont="1" applyFill="1" applyBorder="1" applyAlignment="1">
      <alignment horizontal="center" vertical="center"/>
    </xf>
    <xf numFmtId="3" fontId="3" fillId="0" borderId="84" xfId="0" applyNumberFormat="1" applyFont="1" applyFill="1" applyBorder="1" applyAlignment="1">
      <alignment horizontal="center" vertical="center"/>
    </xf>
    <xf numFmtId="3" fontId="4" fillId="0" borderId="174" xfId="0" applyNumberFormat="1" applyFont="1" applyFill="1" applyBorder="1" applyAlignment="1">
      <alignment horizontal="center" wrapText="1"/>
    </xf>
    <xf numFmtId="3" fontId="43" fillId="0" borderId="116" xfId="0" applyNumberFormat="1" applyFont="1" applyFill="1" applyBorder="1" applyAlignment="1">
      <alignment horizontal="center" vertical="center" wrapText="1"/>
    </xf>
    <xf numFmtId="3" fontId="43" fillId="0" borderId="112" xfId="0" applyNumberFormat="1" applyFont="1" applyFill="1" applyBorder="1" applyAlignment="1">
      <alignment vertical="center" wrapText="1"/>
    </xf>
    <xf numFmtId="3" fontId="4" fillId="0" borderId="175" xfId="0" applyNumberFormat="1" applyFont="1" applyFill="1" applyBorder="1" applyAlignment="1">
      <alignment horizontal="center" wrapText="1"/>
    </xf>
    <xf numFmtId="3" fontId="5" fillId="0" borderId="175" xfId="0" applyNumberFormat="1" applyFont="1" applyFill="1" applyBorder="1" applyAlignment="1">
      <alignment horizontal="center" vertical="center" wrapText="1"/>
    </xf>
    <xf numFmtId="3" fontId="5" fillId="0" borderId="75" xfId="0" applyNumberFormat="1" applyFont="1" applyFill="1" applyBorder="1" applyAlignment="1">
      <alignment horizontal="center" vertical="center" wrapText="1"/>
    </xf>
    <xf numFmtId="3" fontId="5" fillId="0" borderId="83" xfId="0" applyNumberFormat="1" applyFont="1" applyFill="1" applyBorder="1" applyAlignment="1">
      <alignment horizontal="center" vertical="center"/>
    </xf>
    <xf numFmtId="3" fontId="3" fillId="0" borderId="144" xfId="0" applyNumberFormat="1" applyFont="1" applyFill="1" applyBorder="1" applyAlignment="1">
      <alignment horizontal="center"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horizontal="center"/>
    </xf>
    <xf numFmtId="3" fontId="4" fillId="0" borderId="113" xfId="0" applyNumberFormat="1" applyFont="1" applyFill="1" applyBorder="1"/>
    <xf numFmtId="3" fontId="4" fillId="0" borderId="31" xfId="0" applyNumberFormat="1" applyFont="1" applyFill="1" applyBorder="1" applyAlignment="1">
      <alignment wrapText="1"/>
    </xf>
    <xf numFmtId="3" fontId="4" fillId="0" borderId="104" xfId="0" applyNumberFormat="1" applyFont="1" applyFill="1" applyBorder="1" applyAlignment="1">
      <alignment horizontal="center"/>
    </xf>
    <xf numFmtId="3" fontId="4" fillId="0" borderId="176" xfId="0" applyNumberFormat="1" applyFont="1" applyFill="1" applyBorder="1" applyAlignment="1">
      <alignment horizontal="center" wrapText="1"/>
    </xf>
    <xf numFmtId="0" fontId="5" fillId="0" borderId="123" xfId="0" applyFont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7" fillId="0" borderId="0" xfId="1" applyNumberFormat="1" applyFont="1" applyFill="1" applyAlignment="1">
      <alignment horizontal="center"/>
    </xf>
    <xf numFmtId="3" fontId="5" fillId="0" borderId="14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4" fillId="0" borderId="112" xfId="0" applyNumberFormat="1" applyFont="1" applyFill="1" applyBorder="1" applyAlignment="1">
      <alignment horizontal="center" vertical="center" wrapText="1"/>
    </xf>
    <xf numFmtId="3" fontId="4" fillId="0" borderId="113" xfId="0" applyNumberFormat="1" applyFont="1" applyFill="1" applyBorder="1" applyAlignment="1">
      <alignment horizontal="center" vertical="center" wrapText="1"/>
    </xf>
    <xf numFmtId="3" fontId="4" fillId="0" borderId="109" xfId="0" applyNumberFormat="1" applyFont="1" applyFill="1" applyBorder="1" applyAlignment="1">
      <alignment horizontal="center" vertical="center" wrapText="1"/>
    </xf>
    <xf numFmtId="3" fontId="5" fillId="0" borderId="112" xfId="0" applyNumberFormat="1" applyFont="1" applyFill="1" applyBorder="1" applyAlignment="1">
      <alignment horizontal="center" vertical="center"/>
    </xf>
    <xf numFmtId="3" fontId="4" fillId="0" borderId="133" xfId="0" applyNumberFormat="1" applyFont="1" applyFill="1" applyBorder="1" applyAlignment="1">
      <alignment horizontal="left" wrapText="1"/>
    </xf>
    <xf numFmtId="3" fontId="5" fillId="0" borderId="83" xfId="0" applyNumberFormat="1" applyFont="1" applyFill="1" applyBorder="1"/>
    <xf numFmtId="3" fontId="7" fillId="0" borderId="177" xfId="1" applyNumberFormat="1" applyFont="1" applyFill="1" applyBorder="1" applyAlignment="1">
      <alignment horizontal="left" vertical="top" wrapText="1"/>
    </xf>
    <xf numFmtId="3" fontId="4" fillId="0" borderId="178" xfId="0" applyNumberFormat="1" applyFont="1" applyFill="1" applyBorder="1" applyAlignment="1">
      <alignment horizontal="center" wrapText="1"/>
    </xf>
    <xf numFmtId="3" fontId="4" fillId="0" borderId="179" xfId="0" applyNumberFormat="1" applyFont="1" applyFill="1" applyBorder="1" applyAlignment="1">
      <alignment horizontal="center" wrapText="1"/>
    </xf>
    <xf numFmtId="0" fontId="1" fillId="0" borderId="0" xfId="0" applyFont="1"/>
    <xf numFmtId="3" fontId="5" fillId="0" borderId="3" xfId="0" applyNumberFormat="1" applyFont="1" applyFill="1" applyBorder="1" applyAlignment="1">
      <alignment horizontal="center" wrapText="1"/>
    </xf>
    <xf numFmtId="3" fontId="5" fillId="0" borderId="101" xfId="0" applyNumberFormat="1" applyFont="1" applyFill="1" applyBorder="1" applyAlignment="1">
      <alignment horizontal="center" wrapText="1"/>
    </xf>
    <xf numFmtId="3" fontId="5" fillId="0" borderId="146" xfId="0" applyNumberFormat="1" applyFont="1" applyFill="1" applyBorder="1" applyAlignment="1">
      <alignment horizontal="center" wrapText="1"/>
    </xf>
    <xf numFmtId="3" fontId="5" fillId="0" borderId="15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2" xfId="0" applyNumberFormat="1" applyFont="1" applyFill="1" applyBorder="1" applyAlignment="1">
      <alignment horizontal="center" wrapText="1"/>
    </xf>
    <xf numFmtId="3" fontId="5" fillId="0" borderId="35" xfId="0" applyNumberFormat="1" applyFont="1" applyFill="1" applyBorder="1" applyAlignment="1">
      <alignment horizontal="center" wrapText="1"/>
    </xf>
    <xf numFmtId="3" fontId="5" fillId="0" borderId="147" xfId="0" applyNumberFormat="1" applyFont="1" applyFill="1" applyBorder="1" applyAlignment="1">
      <alignment horizontal="center" wrapText="1"/>
    </xf>
    <xf numFmtId="3" fontId="5" fillId="0" borderId="175" xfId="0" applyNumberFormat="1" applyFont="1" applyFill="1" applyBorder="1" applyAlignment="1">
      <alignment horizontal="center" wrapText="1"/>
    </xf>
    <xf numFmtId="3" fontId="5" fillId="0" borderId="142" xfId="0" applyNumberFormat="1" applyFont="1" applyFill="1" applyBorder="1" applyAlignment="1">
      <alignment horizontal="center" wrapText="1"/>
    </xf>
    <xf numFmtId="3" fontId="5" fillId="0" borderId="180" xfId="0" applyNumberFormat="1" applyFont="1" applyFill="1" applyBorder="1" applyAlignment="1">
      <alignment horizontal="center" wrapText="1"/>
    </xf>
    <xf numFmtId="3" fontId="5" fillId="0" borderId="182" xfId="0" applyNumberFormat="1" applyFont="1" applyFill="1" applyBorder="1" applyAlignment="1">
      <alignment horizontal="center" wrapText="1"/>
    </xf>
    <xf numFmtId="3" fontId="5" fillId="0" borderId="181" xfId="0" applyNumberFormat="1" applyFont="1" applyFill="1" applyBorder="1" applyAlignment="1">
      <alignment horizontal="center" wrapText="1"/>
    </xf>
    <xf numFmtId="0" fontId="5" fillId="0" borderId="0" xfId="0" applyFont="1"/>
    <xf numFmtId="3" fontId="7" fillId="0" borderId="114" xfId="2" applyNumberFormat="1" applyFont="1" applyFill="1" applyBorder="1" applyAlignment="1">
      <alignment horizontal="center" wrapText="1"/>
    </xf>
    <xf numFmtId="3" fontId="7" fillId="0" borderId="114" xfId="1" applyNumberFormat="1" applyFont="1" applyFill="1" applyBorder="1" applyAlignment="1">
      <alignment horizontal="center" wrapText="1"/>
    </xf>
    <xf numFmtId="3" fontId="7" fillId="0" borderId="115" xfId="1" applyNumberFormat="1" applyFont="1" applyFill="1" applyBorder="1" applyAlignment="1">
      <alignment horizontal="center" wrapText="1"/>
    </xf>
    <xf numFmtId="0" fontId="1" fillId="0" borderId="0" xfId="0" applyFont="1" applyFill="1"/>
    <xf numFmtId="3" fontId="5" fillId="0" borderId="122" xfId="0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center" wrapText="1"/>
    </xf>
    <xf numFmtId="3" fontId="5" fillId="0" borderId="33" xfId="0" applyNumberFormat="1" applyFont="1" applyFill="1" applyBorder="1" applyAlignment="1">
      <alignment horizontal="center" wrapText="1"/>
    </xf>
    <xf numFmtId="3" fontId="5" fillId="0" borderId="36" xfId="0" applyNumberFormat="1" applyFont="1" applyFill="1" applyBorder="1" applyAlignment="1">
      <alignment horizontal="center" wrapText="1"/>
    </xf>
    <xf numFmtId="3" fontId="5" fillId="0" borderId="112" xfId="0" applyNumberFormat="1" applyFont="1" applyFill="1" applyBorder="1" applyAlignment="1">
      <alignment horizontal="center" wrapText="1"/>
    </xf>
    <xf numFmtId="3" fontId="3" fillId="0" borderId="114" xfId="0" applyNumberFormat="1" applyFont="1" applyFill="1" applyBorder="1" applyAlignment="1">
      <alignment horizontal="center"/>
    </xf>
    <xf numFmtId="3" fontId="3" fillId="0" borderId="115" xfId="0" applyNumberFormat="1" applyFont="1" applyFill="1" applyBorder="1" applyAlignment="1">
      <alignment horizontal="center"/>
    </xf>
    <xf numFmtId="3" fontId="3" fillId="0" borderId="47" xfId="1" applyNumberFormat="1" applyFont="1" applyFill="1" applyBorder="1" applyAlignment="1">
      <alignment horizontal="center" wrapText="1"/>
    </xf>
    <xf numFmtId="3" fontId="3" fillId="0" borderId="48" xfId="1" applyNumberFormat="1" applyFont="1" applyFill="1" applyBorder="1" applyAlignment="1">
      <alignment horizontal="center" wrapText="1"/>
    </xf>
    <xf numFmtId="3" fontId="3" fillId="0" borderId="109" xfId="1" applyNumberFormat="1" applyFont="1" applyFill="1" applyBorder="1" applyAlignment="1">
      <alignment horizontal="center" wrapText="1"/>
    </xf>
    <xf numFmtId="3" fontId="3" fillId="0" borderId="112" xfId="1" applyNumberFormat="1" applyFont="1" applyFill="1" applyBorder="1" applyAlignment="1">
      <alignment horizontal="center" wrapText="1"/>
    </xf>
    <xf numFmtId="3" fontId="5" fillId="0" borderId="184" xfId="0" applyNumberFormat="1" applyFont="1" applyFill="1" applyBorder="1" applyAlignment="1">
      <alignment horizontal="center" wrapText="1"/>
    </xf>
    <xf numFmtId="3" fontId="5" fillId="0" borderId="139" xfId="0" applyNumberFormat="1" applyFont="1" applyFill="1" applyBorder="1" applyAlignment="1">
      <alignment horizontal="center" wrapText="1"/>
    </xf>
    <xf numFmtId="3" fontId="5" fillId="0" borderId="185" xfId="0" applyNumberFormat="1" applyFont="1" applyFill="1" applyBorder="1" applyAlignment="1">
      <alignment horizontal="center" wrapText="1"/>
    </xf>
    <xf numFmtId="3" fontId="5" fillId="0" borderId="183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61" xfId="0" applyNumberFormat="1" applyFont="1" applyFill="1" applyBorder="1" applyAlignment="1">
      <alignment horizontal="center" wrapText="1"/>
    </xf>
    <xf numFmtId="3" fontId="5" fillId="0" borderId="108" xfId="0" applyNumberFormat="1" applyFont="1" applyFill="1" applyBorder="1" applyAlignment="1">
      <alignment horizontal="center" wrapText="1"/>
    </xf>
    <xf numFmtId="3" fontId="5" fillId="0" borderId="71" xfId="0" applyNumberFormat="1" applyFont="1" applyFill="1" applyBorder="1" applyAlignment="1">
      <alignment horizontal="center" wrapText="1"/>
    </xf>
    <xf numFmtId="3" fontId="5" fillId="0" borderId="107" xfId="0" applyNumberFormat="1" applyFont="1" applyFill="1" applyBorder="1" applyAlignment="1">
      <alignment horizontal="center" wrapText="1"/>
    </xf>
    <xf numFmtId="3" fontId="5" fillId="0" borderId="49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centerContinuous" vertical="center"/>
    </xf>
    <xf numFmtId="0" fontId="42" fillId="0" borderId="109" xfId="0" applyFont="1" applyFill="1" applyBorder="1" applyAlignment="1">
      <alignment horizontal="center" vertical="center" wrapText="1"/>
    </xf>
    <xf numFmtId="0" fontId="42" fillId="0" borderId="1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12" xfId="0" applyFont="1" applyFill="1" applyBorder="1" applyAlignment="1">
      <alignment horizontal="center" wrapText="1"/>
    </xf>
    <xf numFmtId="0" fontId="42" fillId="0" borderId="115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3" fontId="3" fillId="0" borderId="115" xfId="0" applyNumberFormat="1" applyFont="1" applyFill="1" applyBorder="1" applyAlignment="1">
      <alignment horizontal="center" vertical="center" wrapText="1"/>
    </xf>
    <xf numFmtId="3" fontId="5" fillId="0" borderId="147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 wrapText="1"/>
    </xf>
    <xf numFmtId="3" fontId="5" fillId="0" borderId="138" xfId="0" applyNumberFormat="1" applyFont="1" applyFill="1" applyBorder="1" applyAlignment="1">
      <alignment horizontal="center" wrapText="1"/>
    </xf>
    <xf numFmtId="3" fontId="3" fillId="0" borderId="102" xfId="1" applyNumberFormat="1" applyFont="1" applyFill="1" applyBorder="1" applyAlignment="1">
      <alignment horizontal="center" wrapText="1"/>
    </xf>
    <xf numFmtId="3" fontId="3" fillId="0" borderId="140" xfId="1" applyNumberFormat="1" applyFont="1" applyFill="1" applyBorder="1" applyAlignment="1">
      <alignment horizontal="center" wrapText="1"/>
    </xf>
    <xf numFmtId="3" fontId="3" fillId="0" borderId="170" xfId="1" applyNumberFormat="1" applyFont="1" applyFill="1" applyBorder="1" applyAlignment="1">
      <alignment horizontal="center" wrapText="1"/>
    </xf>
    <xf numFmtId="3" fontId="3" fillId="0" borderId="159" xfId="1" applyNumberFormat="1" applyFont="1" applyFill="1" applyBorder="1" applyAlignment="1">
      <alignment horizontal="center" wrapText="1"/>
    </xf>
    <xf numFmtId="3" fontId="3" fillId="0" borderId="158" xfId="1" applyNumberFormat="1" applyFont="1" applyFill="1" applyBorder="1" applyAlignment="1">
      <alignment horizontal="center" wrapText="1"/>
    </xf>
    <xf numFmtId="3" fontId="3" fillId="0" borderId="139" xfId="1" applyNumberFormat="1" applyFont="1" applyFill="1" applyBorder="1" applyAlignment="1">
      <alignment horizontal="center" wrapText="1"/>
    </xf>
    <xf numFmtId="3" fontId="3" fillId="0" borderId="172" xfId="1" applyNumberFormat="1" applyFont="1" applyFill="1" applyBorder="1" applyAlignment="1">
      <alignment horizontal="center" wrapText="1"/>
    </xf>
    <xf numFmtId="3" fontId="1" fillId="0" borderId="137" xfId="0" applyNumberFormat="1" applyFont="1" applyFill="1" applyBorder="1" applyAlignment="1">
      <alignment horizontal="center"/>
    </xf>
    <xf numFmtId="3" fontId="5" fillId="0" borderId="18" xfId="0" applyNumberFormat="1" applyFont="1" applyFill="1" applyBorder="1"/>
    <xf numFmtId="3" fontId="3" fillId="0" borderId="116" xfId="0" applyNumberFormat="1" applyFont="1" applyFill="1" applyBorder="1" applyAlignment="1">
      <alignment horizontal="center" vertical="center"/>
    </xf>
    <xf numFmtId="3" fontId="3" fillId="0" borderId="128" xfId="0" applyNumberFormat="1" applyFont="1" applyFill="1" applyBorder="1" applyAlignment="1">
      <alignment horizontal="center" vertical="center"/>
    </xf>
    <xf numFmtId="3" fontId="5" fillId="0" borderId="108" xfId="0" applyNumberFormat="1" applyFont="1" applyFill="1" applyBorder="1" applyAlignment="1">
      <alignment horizontal="center" vertical="center" wrapText="1"/>
    </xf>
    <xf numFmtId="3" fontId="5" fillId="0" borderId="134" xfId="0" applyNumberFormat="1" applyFont="1" applyFill="1" applyBorder="1" applyAlignment="1">
      <alignment horizontal="center" wrapText="1"/>
    </xf>
    <xf numFmtId="3" fontId="4" fillId="0" borderId="10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3" fontId="4" fillId="0" borderId="186" xfId="0" applyNumberFormat="1" applyFont="1" applyFill="1" applyBorder="1" applyAlignment="1">
      <alignment horizontal="center"/>
    </xf>
    <xf numFmtId="3" fontId="4" fillId="0" borderId="187" xfId="0" applyNumberFormat="1" applyFont="1" applyFill="1" applyBorder="1" applyAlignment="1">
      <alignment horizontal="center" wrapText="1"/>
    </xf>
    <xf numFmtId="3" fontId="4" fillId="0" borderId="116" xfId="0" applyNumberFormat="1" applyFont="1" applyFill="1" applyBorder="1"/>
    <xf numFmtId="3" fontId="4" fillId="0" borderId="128" xfId="0" applyNumberFormat="1" applyFont="1" applyFill="1" applyBorder="1" applyAlignment="1">
      <alignment horizontal="center" wrapText="1"/>
    </xf>
    <xf numFmtId="3" fontId="18" fillId="26" borderId="153" xfId="0" applyNumberFormat="1" applyFont="1" applyFill="1" applyBorder="1" applyAlignment="1">
      <alignment horizontal="center" wrapText="1"/>
    </xf>
    <xf numFmtId="3" fontId="18" fillId="26" borderId="153" xfId="0" applyNumberFormat="1" applyFont="1" applyFill="1" applyBorder="1" applyAlignment="1">
      <alignment horizontal="center" vertical="center" wrapText="1"/>
    </xf>
    <xf numFmtId="3" fontId="18" fillId="26" borderId="127" xfId="0" applyNumberFormat="1" applyFont="1" applyFill="1" applyBorder="1" applyAlignment="1">
      <alignment horizontal="center" wrapText="1"/>
    </xf>
    <xf numFmtId="3" fontId="18" fillId="0" borderId="153" xfId="0" applyNumberFormat="1" applyFont="1" applyFill="1" applyBorder="1" applyAlignment="1">
      <alignment horizontal="center" wrapText="1"/>
    </xf>
    <xf numFmtId="3" fontId="18" fillId="0" borderId="153" xfId="0" applyNumberFormat="1" applyFont="1" applyFill="1" applyBorder="1" applyAlignment="1">
      <alignment horizontal="center" vertical="center" wrapText="1"/>
    </xf>
    <xf numFmtId="3" fontId="18" fillId="0" borderId="127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center" wrapText="1"/>
    </xf>
    <xf numFmtId="3" fontId="3" fillId="0" borderId="112" xfId="1" applyNumberFormat="1" applyFont="1" applyFill="1" applyBorder="1" applyAlignment="1">
      <alignment horizontal="center"/>
    </xf>
    <xf numFmtId="3" fontId="5" fillId="0" borderId="84" xfId="0" applyNumberFormat="1" applyFont="1" applyFill="1" applyBorder="1" applyAlignment="1">
      <alignment horizontal="center"/>
    </xf>
    <xf numFmtId="3" fontId="5" fillId="0" borderId="112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Continuous"/>
    </xf>
    <xf numFmtId="0" fontId="48" fillId="0" borderId="0" xfId="0" applyFont="1" applyBorder="1" applyAlignment="1">
      <alignment horizontal="center"/>
    </xf>
    <xf numFmtId="0" fontId="49" fillId="0" borderId="0" xfId="0" applyFont="1" applyBorder="1"/>
    <xf numFmtId="0" fontId="4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7" fillId="0" borderId="113" xfId="1" applyNumberFormat="1" applyFont="1" applyFill="1" applyBorder="1" applyAlignment="1">
      <alignment horizontal="left" vertical="top" wrapText="1"/>
    </xf>
    <xf numFmtId="3" fontId="3" fillId="0" borderId="0" xfId="1" applyNumberFormat="1" applyFont="1" applyFill="1" applyBorder="1" applyAlignment="1">
      <alignment horizontal="center"/>
    </xf>
    <xf numFmtId="3" fontId="3" fillId="0" borderId="100" xfId="0" applyNumberFormat="1" applyFont="1" applyFill="1" applyBorder="1" applyAlignment="1">
      <alignment horizontal="center" vertical="center" wrapText="1"/>
    </xf>
    <xf numFmtId="166" fontId="8" fillId="0" borderId="28" xfId="1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3" fontId="5" fillId="0" borderId="1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 wrapText="1"/>
    </xf>
    <xf numFmtId="0" fontId="4" fillId="0" borderId="109" xfId="0" applyFont="1" applyBorder="1" applyAlignment="1">
      <alignment horizontal="center" wrapText="1"/>
    </xf>
    <xf numFmtId="0" fontId="5" fillId="0" borderId="124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wrapText="1"/>
    </xf>
    <xf numFmtId="0" fontId="5" fillId="0" borderId="189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wrapText="1"/>
    </xf>
    <xf numFmtId="0" fontId="4" fillId="0" borderId="0" xfId="0" applyFont="1" applyFill="1" applyBorder="1"/>
    <xf numFmtId="0" fontId="5" fillId="0" borderId="0" xfId="0" applyFont="1" applyFill="1" applyBorder="1"/>
    <xf numFmtId="0" fontId="5" fillId="0" borderId="113" xfId="0" applyFont="1" applyBorder="1" applyAlignment="1">
      <alignment horizontal="left"/>
    </xf>
    <xf numFmtId="0" fontId="4" fillId="0" borderId="113" xfId="0" applyFont="1" applyBorder="1" applyAlignment="1">
      <alignment horizontal="left" indent="1"/>
    </xf>
    <xf numFmtId="0" fontId="4" fillId="0" borderId="129" xfId="0" applyFont="1" applyBorder="1" applyAlignment="1">
      <alignment horizontal="left" indent="1"/>
    </xf>
    <xf numFmtId="3" fontId="4" fillId="0" borderId="0" xfId="0" applyNumberFormat="1" applyFont="1" applyFill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3" fontId="4" fillId="0" borderId="81" xfId="0" applyNumberFormat="1" applyFont="1" applyFill="1" applyBorder="1" applyAlignment="1">
      <alignment horizontal="center" wrapText="1"/>
    </xf>
    <xf numFmtId="0" fontId="5" fillId="0" borderId="0" xfId="0" applyFont="1" applyBorder="1"/>
    <xf numFmtId="0" fontId="4" fillId="0" borderId="116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109" xfId="0" applyNumberFormat="1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5" fillId="0" borderId="109" xfId="0" applyNumberFormat="1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114" xfId="0" applyNumberFormat="1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3" fontId="5" fillId="0" borderId="10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5" fillId="0" borderId="109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13" xfId="0" applyNumberFormat="1" applyFont="1" applyFill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5" fillId="0" borderId="113" xfId="0" applyNumberFormat="1" applyFont="1" applyBorder="1" applyAlignment="1">
      <alignment horizontal="center"/>
    </xf>
    <xf numFmtId="0" fontId="5" fillId="0" borderId="141" xfId="0" applyNumberFormat="1" applyFont="1" applyBorder="1" applyAlignment="1">
      <alignment horizontal="center"/>
    </xf>
    <xf numFmtId="0" fontId="4" fillId="0" borderId="113" xfId="0" applyFont="1" applyBorder="1"/>
    <xf numFmtId="0" fontId="4" fillId="0" borderId="109" xfId="0" applyFont="1" applyBorder="1"/>
    <xf numFmtId="0" fontId="5" fillId="0" borderId="109" xfId="0" applyNumberFormat="1" applyFont="1" applyBorder="1"/>
    <xf numFmtId="0" fontId="4" fillId="0" borderId="112" xfId="0" applyFont="1" applyBorder="1"/>
    <xf numFmtId="0" fontId="4" fillId="0" borderId="141" xfId="0" applyFont="1" applyBorder="1"/>
    <xf numFmtId="0" fontId="4" fillId="0" borderId="113" xfId="0" applyNumberFormat="1" applyFont="1" applyBorder="1" applyAlignment="1">
      <alignment horizontal="center"/>
    </xf>
    <xf numFmtId="0" fontId="4" fillId="0" borderId="109" xfId="0" applyNumberFormat="1" applyFont="1" applyBorder="1" applyAlignment="1">
      <alignment horizontal="center"/>
    </xf>
    <xf numFmtId="0" fontId="4" fillId="0" borderId="141" xfId="0" applyNumberFormat="1" applyFont="1" applyBorder="1" applyAlignment="1">
      <alignment horizontal="center"/>
    </xf>
    <xf numFmtId="0" fontId="4" fillId="0" borderId="113" xfId="0" applyFont="1" applyBorder="1" applyAlignment="1">
      <alignment horizontal="center" wrapText="1"/>
    </xf>
    <xf numFmtId="0" fontId="4" fillId="0" borderId="112" xfId="0" applyFont="1" applyBorder="1" applyAlignment="1">
      <alignment horizontal="center"/>
    </xf>
    <xf numFmtId="0" fontId="4" fillId="0" borderId="141" xfId="0" applyFont="1" applyBorder="1" applyAlignment="1">
      <alignment horizontal="center" wrapText="1"/>
    </xf>
    <xf numFmtId="0" fontId="4" fillId="0" borderId="129" xfId="0" applyNumberFormat="1" applyFont="1" applyBorder="1" applyAlignment="1">
      <alignment horizontal="center"/>
    </xf>
    <xf numFmtId="0" fontId="4" fillId="0" borderId="114" xfId="0" applyNumberFormat="1" applyFont="1" applyBorder="1" applyAlignment="1">
      <alignment horizontal="center"/>
    </xf>
    <xf numFmtId="0" fontId="4" fillId="0" borderId="140" xfId="0" applyNumberFormat="1" applyFont="1" applyBorder="1" applyAlignment="1">
      <alignment horizontal="center"/>
    </xf>
    <xf numFmtId="0" fontId="4" fillId="0" borderId="129" xfId="0" applyFont="1" applyBorder="1" applyAlignment="1">
      <alignment horizontal="center" wrapText="1"/>
    </xf>
    <xf numFmtId="0" fontId="4" fillId="0" borderId="114" xfId="0" applyFont="1" applyBorder="1" applyAlignment="1">
      <alignment horizontal="center" wrapText="1"/>
    </xf>
    <xf numFmtId="0" fontId="4" fillId="0" borderId="115" xfId="0" applyFont="1" applyBorder="1" applyAlignment="1">
      <alignment horizontal="center"/>
    </xf>
    <xf numFmtId="0" fontId="4" fillId="0" borderId="140" xfId="0" applyFont="1" applyBorder="1" applyAlignment="1">
      <alignment horizontal="center" wrapText="1"/>
    </xf>
    <xf numFmtId="0" fontId="4" fillId="0" borderId="0" xfId="0" applyFont="1" applyBorder="1"/>
    <xf numFmtId="0" fontId="4" fillId="0" borderId="141" xfId="0" applyFont="1" applyFill="1" applyBorder="1"/>
    <xf numFmtId="0" fontId="4" fillId="0" borderId="113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0" borderId="141" xfId="0" applyFont="1" applyBorder="1" applyAlignment="1">
      <alignment horizontal="center"/>
    </xf>
    <xf numFmtId="3" fontId="3" fillId="0" borderId="113" xfId="0" applyNumberFormat="1" applyFont="1" applyFill="1" applyBorder="1" applyAlignment="1">
      <alignment horizontal="center" vertical="center" wrapText="1"/>
    </xf>
    <xf numFmtId="3" fontId="5" fillId="0" borderId="109" xfId="0" applyNumberFormat="1" applyFont="1" applyFill="1" applyBorder="1" applyAlignment="1">
      <alignment horizontal="center" vertical="center" wrapText="1"/>
    </xf>
    <xf numFmtId="3" fontId="3" fillId="0" borderId="109" xfId="0" applyNumberFormat="1" applyFont="1" applyFill="1" applyBorder="1" applyAlignment="1">
      <alignment horizontal="center" vertical="center" wrapText="1"/>
    </xf>
    <xf numFmtId="3" fontId="5" fillId="0" borderId="113" xfId="0" applyNumberFormat="1" applyFont="1" applyFill="1" applyBorder="1" applyAlignment="1">
      <alignment horizontal="center" vertical="center"/>
    </xf>
    <xf numFmtId="3" fontId="3" fillId="0" borderId="11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3" fontId="5" fillId="0" borderId="109" xfId="0" applyNumberFormat="1" applyFont="1" applyFill="1" applyBorder="1" applyAlignment="1">
      <alignment horizontal="center" vertical="center" wrapText="1"/>
    </xf>
    <xf numFmtId="3" fontId="3" fillId="0" borderId="10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distributed"/>
    </xf>
    <xf numFmtId="3" fontId="3" fillId="0" borderId="0" xfId="0" applyNumberFormat="1" applyFont="1" applyFill="1" applyAlignment="1">
      <alignment horizontal="center"/>
    </xf>
    <xf numFmtId="3" fontId="3" fillId="0" borderId="1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wrapText="1"/>
    </xf>
    <xf numFmtId="3" fontId="3" fillId="0" borderId="109" xfId="0" applyNumberFormat="1" applyFont="1" applyFill="1" applyBorder="1" applyAlignment="1">
      <alignment horizontal="center" vertical="center" wrapText="1"/>
    </xf>
    <xf numFmtId="3" fontId="4" fillId="0" borderId="104" xfId="0" applyNumberFormat="1" applyFont="1" applyFill="1" applyBorder="1" applyAlignment="1">
      <alignment horizontal="center" wrapText="1"/>
    </xf>
    <xf numFmtId="3" fontId="3" fillId="27" borderId="28" xfId="1" applyNumberFormat="1" applyFont="1" applyFill="1" applyBorder="1" applyAlignment="1">
      <alignment horizontal="left" wrapText="1"/>
    </xf>
    <xf numFmtId="3" fontId="7" fillId="27" borderId="28" xfId="1" applyNumberFormat="1" applyFont="1" applyFill="1" applyBorder="1" applyAlignment="1">
      <alignment horizontal="left" wrapText="1"/>
    </xf>
    <xf numFmtId="3" fontId="8" fillId="27" borderId="29" xfId="1" applyNumberFormat="1" applyFont="1" applyFill="1" applyBorder="1" applyAlignment="1">
      <alignment horizontal="left" wrapText="1"/>
    </xf>
    <xf numFmtId="0" fontId="8" fillId="0" borderId="109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8" fillId="0" borderId="73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5" fillId="0" borderId="108" xfId="0" applyNumberFormat="1" applyFont="1" applyFill="1" applyBorder="1" applyAlignment="1">
      <alignment horizontal="center" vertical="center" wrapText="1"/>
    </xf>
    <xf numFmtId="3" fontId="3" fillId="0" borderId="109" xfId="0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Alignment="1">
      <alignment horizontal="center"/>
    </xf>
    <xf numFmtId="3" fontId="3" fillId="0" borderId="10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3" fontId="4" fillId="0" borderId="153" xfId="0" applyNumberFormat="1" applyFont="1" applyFill="1" applyBorder="1" applyAlignment="1">
      <alignment horizontal="center"/>
    </xf>
    <xf numFmtId="3" fontId="4" fillId="0" borderId="186" xfId="0" applyNumberFormat="1" applyFont="1" applyFill="1" applyBorder="1" applyAlignment="1">
      <alignment horizontal="center" wrapText="1"/>
    </xf>
    <xf numFmtId="3" fontId="4" fillId="0" borderId="108" xfId="0" applyNumberFormat="1" applyFont="1" applyFill="1" applyBorder="1"/>
    <xf numFmtId="1" fontId="5" fillId="0" borderId="108" xfId="0" applyNumberFormat="1" applyFont="1" applyFill="1" applyBorder="1" applyAlignment="1">
      <alignment horizontal="center" vertical="center"/>
    </xf>
    <xf numFmtId="1" fontId="5" fillId="0" borderId="133" xfId="0" applyNumberFormat="1" applyFont="1" applyFill="1" applyBorder="1" applyAlignment="1">
      <alignment horizontal="center" vertical="center"/>
    </xf>
    <xf numFmtId="3" fontId="4" fillId="0" borderId="108" xfId="0" applyNumberFormat="1" applyFont="1" applyFill="1" applyBorder="1" applyAlignment="1">
      <alignment horizontal="center" vertical="center"/>
    </xf>
    <xf numFmtId="3" fontId="4" fillId="0" borderId="133" xfId="0" applyNumberFormat="1" applyFont="1" applyFill="1" applyBorder="1" applyAlignment="1">
      <alignment horizontal="center" vertical="center"/>
    </xf>
    <xf numFmtId="3" fontId="11" fillId="0" borderId="108" xfId="4" applyNumberFormat="1" applyFont="1" applyFill="1" applyBorder="1" applyAlignment="1">
      <alignment horizontal="center" vertical="center"/>
    </xf>
    <xf numFmtId="3" fontId="11" fillId="0" borderId="133" xfId="4" applyNumberFormat="1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wrapText="1"/>
    </xf>
    <xf numFmtId="0" fontId="19" fillId="0" borderId="108" xfId="0" applyFont="1" applyFill="1" applyBorder="1" applyAlignment="1">
      <alignment horizontal="center" wrapText="1"/>
    </xf>
    <xf numFmtId="0" fontId="18" fillId="0" borderId="133" xfId="0" applyFont="1" applyFill="1" applyBorder="1" applyAlignment="1">
      <alignment horizontal="center" wrapText="1"/>
    </xf>
    <xf numFmtId="0" fontId="18" fillId="0" borderId="116" xfId="0" applyFont="1" applyFill="1" applyBorder="1" applyAlignment="1">
      <alignment horizontal="center" wrapText="1"/>
    </xf>
    <xf numFmtId="0" fontId="19" fillId="0" borderId="116" xfId="0" applyFont="1" applyFill="1" applyBorder="1" applyAlignment="1">
      <alignment horizontal="center" wrapText="1"/>
    </xf>
    <xf numFmtId="0" fontId="18" fillId="0" borderId="12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1" xfId="0" applyFont="1" applyBorder="1" applyAlignment="1">
      <alignment horizontal="center" vertical="distributed"/>
    </xf>
    <xf numFmtId="0" fontId="3" fillId="0" borderId="83" xfId="0" applyFont="1" applyBorder="1" applyAlignment="1">
      <alignment horizontal="center" vertical="distributed"/>
    </xf>
    <xf numFmtId="3" fontId="43" fillId="0" borderId="10" xfId="0" applyNumberFormat="1" applyFont="1" applyBorder="1" applyAlignment="1">
      <alignment horizontal="center" vertical="center"/>
    </xf>
    <xf numFmtId="3" fontId="44" fillId="0" borderId="57" xfId="0" applyNumberFormat="1" applyFont="1" applyBorder="1" applyAlignment="1">
      <alignment horizontal="center" vertical="center"/>
    </xf>
    <xf numFmtId="3" fontId="44" fillId="0" borderId="58" xfId="0" applyNumberFormat="1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/>
    </xf>
    <xf numFmtId="3" fontId="44" fillId="0" borderId="16" xfId="0" applyNumberFormat="1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3" fontId="43" fillId="0" borderId="82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3" fontId="43" fillId="0" borderId="9" xfId="0" applyNumberFormat="1" applyFont="1" applyBorder="1" applyAlignment="1">
      <alignment horizontal="center" vertical="center"/>
    </xf>
    <xf numFmtId="3" fontId="43" fillId="0" borderId="57" xfId="0" applyNumberFormat="1" applyFont="1" applyBorder="1" applyAlignment="1">
      <alignment horizontal="center" vertical="center"/>
    </xf>
    <xf numFmtId="3" fontId="43" fillId="0" borderId="58" xfId="0" applyNumberFormat="1" applyFont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3" fontId="43" fillId="0" borderId="17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5" fillId="0" borderId="131" xfId="0" applyNumberFormat="1" applyFont="1" applyFill="1" applyBorder="1" applyAlignment="1">
      <alignment horizontal="center" vertical="top" wrapText="1"/>
    </xf>
    <xf numFmtId="3" fontId="5" fillId="0" borderId="42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3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79" xfId="0" applyNumberFormat="1" applyFont="1" applyFill="1" applyBorder="1" applyAlignment="1">
      <alignment horizontal="center" vertical="center" wrapText="1"/>
    </xf>
    <xf numFmtId="3" fontId="5" fillId="0" borderId="57" xfId="0" applyNumberFormat="1" applyFont="1" applyFill="1" applyBorder="1" applyAlignment="1">
      <alignment horizontal="center" vertical="center" wrapText="1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center" vertical="center"/>
    </xf>
    <xf numFmtId="3" fontId="3" fillId="0" borderId="82" xfId="0" applyNumberFormat="1" applyFont="1" applyFill="1" applyBorder="1" applyAlignment="1">
      <alignment horizontal="center" vertical="center" wrapText="1"/>
    </xf>
    <xf numFmtId="3" fontId="3" fillId="0" borderId="123" xfId="0" applyNumberFormat="1" applyFont="1" applyFill="1" applyBorder="1" applyAlignment="1">
      <alignment horizontal="center" vertical="center" wrapText="1"/>
    </xf>
    <xf numFmtId="3" fontId="5" fillId="0" borderId="8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62" xfId="0" applyNumberFormat="1" applyFont="1" applyFill="1" applyBorder="1" applyAlignment="1">
      <alignment horizontal="center" vertical="top" wrapText="1"/>
    </xf>
    <xf numFmtId="3" fontId="5" fillId="0" borderId="78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58" xfId="0" applyNumberFormat="1" applyFont="1" applyFill="1" applyBorder="1" applyAlignment="1">
      <alignment horizontal="center" vertical="center" wrapText="1"/>
    </xf>
    <xf numFmtId="3" fontId="42" fillId="0" borderId="0" xfId="180" applyNumberFormat="1" applyFont="1" applyFill="1" applyAlignment="1" applyProtection="1">
      <alignment horizontal="center" wrapText="1"/>
    </xf>
    <xf numFmtId="3" fontId="3" fillId="0" borderId="0" xfId="0" applyNumberFormat="1" applyFont="1" applyFill="1"/>
    <xf numFmtId="3" fontId="40" fillId="0" borderId="6" xfId="0" applyNumberFormat="1" applyFont="1" applyFill="1" applyBorder="1" applyAlignment="1">
      <alignment horizontal="center" vertical="center" wrapText="1"/>
    </xf>
    <xf numFmtId="3" fontId="40" fillId="0" borderId="14" xfId="0" applyNumberFormat="1" applyFont="1" applyFill="1" applyBorder="1" applyAlignment="1">
      <alignment horizontal="center" vertical="center" wrapText="1"/>
    </xf>
    <xf numFmtId="3" fontId="40" fillId="0" borderId="7" xfId="0" applyNumberFormat="1" applyFont="1" applyFill="1" applyBorder="1" applyAlignment="1">
      <alignment horizontal="center" vertical="center" wrapText="1"/>
    </xf>
    <xf numFmtId="3" fontId="40" fillId="0" borderId="79" xfId="0" applyNumberFormat="1" applyFont="1" applyFill="1" applyBorder="1" applyAlignment="1">
      <alignment horizontal="center" vertical="center" wrapText="1"/>
    </xf>
    <xf numFmtId="3" fontId="5" fillId="0" borderId="70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104" xfId="0" applyNumberFormat="1" applyFont="1" applyFill="1" applyBorder="1" applyAlignment="1">
      <alignment horizontal="center" vertical="center" wrapText="1"/>
    </xf>
    <xf numFmtId="3" fontId="40" fillId="0" borderId="70" xfId="0" applyNumberFormat="1" applyFont="1" applyFill="1" applyBorder="1" applyAlignment="1">
      <alignment horizontal="center" vertical="center" wrapText="1"/>
    </xf>
    <xf numFmtId="3" fontId="40" fillId="0" borderId="29" xfId="0" applyNumberFormat="1" applyFont="1" applyFill="1" applyBorder="1" applyAlignment="1">
      <alignment horizontal="center" vertical="center" wrapText="1"/>
    </xf>
    <xf numFmtId="3" fontId="5" fillId="0" borderId="12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3" fillId="0" borderId="81" xfId="0" applyNumberFormat="1" applyFont="1" applyFill="1" applyBorder="1" applyAlignment="1">
      <alignment horizontal="center" vertical="center" wrapText="1"/>
    </xf>
    <xf numFmtId="3" fontId="3" fillId="0" borderId="83" xfId="0" applyNumberFormat="1" applyFont="1" applyFill="1" applyBorder="1" applyAlignment="1">
      <alignment horizontal="center" vertical="center" wrapText="1"/>
    </xf>
    <xf numFmtId="3" fontId="43" fillId="0" borderId="82" xfId="0" applyNumberFormat="1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 vertical="center" wrapText="1"/>
    </xf>
    <xf numFmtId="3" fontId="4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41" xfId="0" applyNumberFormat="1" applyFont="1" applyFill="1" applyBorder="1" applyAlignment="1">
      <alignment horizontal="center" vertical="center" wrapText="1"/>
    </xf>
    <xf numFmtId="3" fontId="46" fillId="0" borderId="81" xfId="1" applyNumberFormat="1" applyFont="1" applyFill="1" applyBorder="1" applyAlignment="1">
      <alignment horizontal="center" vertical="top" wrapText="1"/>
    </xf>
    <xf numFmtId="3" fontId="46" fillId="0" borderId="83" xfId="1" applyNumberFormat="1" applyFont="1" applyFill="1" applyBorder="1" applyAlignment="1">
      <alignment horizontal="center" vertical="top" wrapText="1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79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70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8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center" vertical="center"/>
    </xf>
    <xf numFmtId="3" fontId="3" fillId="0" borderId="7" xfId="1" applyNumberFormat="1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 vertical="center"/>
    </xf>
    <xf numFmtId="3" fontId="3" fillId="0" borderId="79" xfId="1" applyNumberFormat="1" applyFont="1" applyFill="1" applyBorder="1" applyAlignment="1">
      <alignment horizontal="center" vertical="center"/>
    </xf>
    <xf numFmtId="3" fontId="46" fillId="0" borderId="9" xfId="1" applyNumberFormat="1" applyFont="1" applyFill="1" applyBorder="1" applyAlignment="1">
      <alignment horizontal="center" vertical="top" wrapText="1"/>
    </xf>
    <xf numFmtId="3" fontId="46" fillId="0" borderId="141" xfId="1" applyNumberFormat="1" applyFont="1" applyFill="1" applyBorder="1" applyAlignment="1">
      <alignment horizontal="center" vertical="top" wrapText="1"/>
    </xf>
    <xf numFmtId="3" fontId="5" fillId="0" borderId="70" xfId="0" applyNumberFormat="1" applyFont="1" applyFill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 vertical="center"/>
    </xf>
    <xf numFmtId="3" fontId="5" fillId="0" borderId="152" xfId="0" applyNumberFormat="1" applyFont="1" applyFill="1" applyBorder="1" applyAlignment="1">
      <alignment horizontal="center" vertical="center"/>
    </xf>
    <xf numFmtId="3" fontId="3" fillId="0" borderId="164" xfId="0" applyNumberFormat="1" applyFont="1" applyFill="1" applyBorder="1" applyAlignment="1">
      <alignment horizontal="center" vertical="center" wrapText="1"/>
    </xf>
    <xf numFmtId="3" fontId="3" fillId="0" borderId="16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7" fillId="0" borderId="152" xfId="1" applyNumberFormat="1" applyFont="1" applyFill="1" applyBorder="1" applyAlignment="1">
      <alignment horizontal="center" vertical="center" wrapText="1"/>
    </xf>
    <xf numFmtId="3" fontId="7" fillId="0" borderId="48" xfId="1" applyNumberFormat="1" applyFont="1" applyFill="1" applyBorder="1" applyAlignment="1">
      <alignment horizontal="center" vertical="center" wrapText="1"/>
    </xf>
    <xf numFmtId="3" fontId="5" fillId="0" borderId="164" xfId="0" applyNumberFormat="1" applyFont="1" applyFill="1" applyBorder="1" applyAlignment="1">
      <alignment horizontal="center" vertical="center" wrapText="1"/>
    </xf>
    <xf numFmtId="3" fontId="5" fillId="0" borderId="165" xfId="0" applyNumberFormat="1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3" fillId="0" borderId="89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5" fillId="0" borderId="89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188" xfId="0" applyNumberFormat="1" applyFont="1" applyFill="1" applyBorder="1" applyAlignment="1">
      <alignment horizontal="center" vertical="center" wrapText="1"/>
    </xf>
    <xf numFmtId="3" fontId="5" fillId="0" borderId="111" xfId="0" applyNumberFormat="1" applyFont="1" applyFill="1" applyBorder="1" applyAlignment="1">
      <alignment horizontal="center" vertical="center" wrapText="1"/>
    </xf>
    <xf numFmtId="3" fontId="5" fillId="0" borderId="56" xfId="0" applyNumberFormat="1" applyFont="1" applyFill="1" applyBorder="1" applyAlignment="1">
      <alignment horizontal="center" vertical="center" wrapText="1"/>
    </xf>
    <xf numFmtId="3" fontId="5" fillId="0" borderId="108" xfId="0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7" fillId="0" borderId="70" xfId="1" applyNumberFormat="1" applyFont="1" applyFill="1" applyBorder="1" applyAlignment="1">
      <alignment horizontal="center" vertical="center" wrapText="1"/>
    </xf>
    <xf numFmtId="3" fontId="7" fillId="0" borderId="26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center"/>
    </xf>
    <xf numFmtId="3" fontId="3" fillId="0" borderId="57" xfId="1" applyNumberFormat="1" applyFont="1" applyFill="1" applyBorder="1" applyAlignment="1">
      <alignment horizontal="center" vertical="center"/>
    </xf>
    <xf numFmtId="3" fontId="3" fillId="0" borderId="58" xfId="1" applyNumberFormat="1" applyFont="1" applyFill="1" applyBorder="1" applyAlignment="1">
      <alignment horizontal="center" vertical="center"/>
    </xf>
    <xf numFmtId="3" fontId="7" fillId="0" borderId="57" xfId="1" applyNumberFormat="1" applyFont="1" applyFill="1" applyBorder="1" applyAlignment="1">
      <alignment horizontal="center" vertical="center" wrapText="1"/>
    </xf>
    <xf numFmtId="3" fontId="7" fillId="0" borderId="58" xfId="1" applyNumberFormat="1" applyFont="1" applyFill="1" applyBorder="1" applyAlignment="1">
      <alignment horizontal="center" vertical="center" wrapText="1"/>
    </xf>
    <xf numFmtId="3" fontId="5" fillId="0" borderId="81" xfId="0" applyNumberFormat="1" applyFont="1" applyFill="1" applyBorder="1" applyAlignment="1">
      <alignment horizontal="center" vertical="center" wrapText="1"/>
    </xf>
    <xf numFmtId="3" fontId="5" fillId="0" borderId="83" xfId="0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 vertical="distributed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3" fontId="3" fillId="0" borderId="57" xfId="0" applyNumberFormat="1" applyFont="1" applyFill="1" applyBorder="1" applyAlignment="1">
      <alignment horizontal="center" vertical="center" wrapText="1"/>
    </xf>
    <xf numFmtId="3" fontId="3" fillId="0" borderId="109" xfId="0" applyNumberFormat="1" applyFont="1" applyFill="1" applyBorder="1" applyAlignment="1">
      <alignment horizontal="center" vertical="center" wrapText="1"/>
    </xf>
    <xf numFmtId="3" fontId="5" fillId="0" borderId="109" xfId="0" applyNumberFormat="1" applyFont="1" applyFill="1" applyBorder="1" applyAlignment="1">
      <alignment horizontal="center" vertical="center" wrapText="1"/>
    </xf>
    <xf numFmtId="3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7" fillId="0" borderId="22" xfId="1" applyNumberFormat="1" applyFont="1" applyFill="1" applyBorder="1" applyAlignment="1">
      <alignment horizontal="center" vertical="center" wrapText="1"/>
    </xf>
    <xf numFmtId="3" fontId="7" fillId="0" borderId="23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13" fillId="0" borderId="132" xfId="0" applyNumberFormat="1" applyFont="1" applyFill="1" applyBorder="1" applyAlignment="1">
      <alignment horizontal="center" vertical="center" wrapText="1"/>
    </xf>
    <xf numFmtId="3" fontId="13" fillId="0" borderId="54" xfId="0" applyNumberFormat="1" applyFont="1" applyFill="1" applyBorder="1" applyAlignment="1">
      <alignment horizontal="center" vertical="center" wrapText="1"/>
    </xf>
    <xf numFmtId="3" fontId="13" fillId="0" borderId="136" xfId="0" applyNumberFormat="1" applyFont="1" applyFill="1" applyBorder="1" applyAlignment="1">
      <alignment horizontal="center" vertical="center" wrapText="1"/>
    </xf>
    <xf numFmtId="3" fontId="3" fillId="0" borderId="55" xfId="0" applyNumberFormat="1" applyFont="1" applyFill="1" applyBorder="1" applyAlignment="1">
      <alignment horizontal="center" vertical="center"/>
    </xf>
    <xf numFmtId="3" fontId="5" fillId="0" borderId="141" xfId="0" applyNumberFormat="1" applyFont="1" applyFill="1" applyBorder="1" applyAlignment="1">
      <alignment horizontal="center" vertical="center" wrapText="1"/>
    </xf>
    <xf numFmtId="0" fontId="5" fillId="0" borderId="190" xfId="0" applyFont="1" applyBorder="1" applyAlignment="1">
      <alignment horizontal="center" vertical="center"/>
    </xf>
    <xf numFmtId="0" fontId="5" fillId="0" borderId="18" xfId="0" applyFont="1" applyBorder="1"/>
    <xf numFmtId="0" fontId="5" fillId="0" borderId="58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4" fillId="0" borderId="27" xfId="0" applyFont="1" applyBorder="1"/>
    <xf numFmtId="3" fontId="3" fillId="0" borderId="123" xfId="0" applyNumberFormat="1" applyFont="1" applyFill="1" applyBorder="1" applyAlignment="1">
      <alignment horizontal="center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3" fillId="0" borderId="70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3" fontId="3" fillId="0" borderId="152" xfId="0" applyNumberFormat="1" applyFont="1" applyFill="1" applyBorder="1" applyAlignment="1">
      <alignment horizontal="center" vertical="center"/>
    </xf>
    <xf numFmtId="3" fontId="43" fillId="0" borderId="82" xfId="0" applyNumberFormat="1" applyFont="1" applyFill="1" applyBorder="1" applyAlignment="1">
      <alignment horizontal="center" vertical="center"/>
    </xf>
    <xf numFmtId="3" fontId="43" fillId="0" borderId="13" xfId="0" applyNumberFormat="1" applyFont="1" applyFill="1" applyBorder="1" applyAlignment="1">
      <alignment horizontal="center" vertical="center"/>
    </xf>
    <xf numFmtId="3" fontId="43" fillId="0" borderId="9" xfId="0" applyNumberFormat="1" applyFont="1" applyFill="1" applyBorder="1" applyAlignment="1">
      <alignment horizontal="center" vertical="center"/>
    </xf>
    <xf numFmtId="3" fontId="46" fillId="0" borderId="81" xfId="1" applyNumberFormat="1" applyFont="1" applyFill="1" applyBorder="1" applyAlignment="1">
      <alignment horizontal="center" vertical="center" wrapText="1"/>
    </xf>
    <xf numFmtId="3" fontId="46" fillId="0" borderId="83" xfId="1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3" fillId="0" borderId="104" xfId="0" applyNumberFormat="1" applyFont="1" applyFill="1" applyBorder="1" applyAlignment="1">
      <alignment horizontal="center" vertical="center" wrapText="1"/>
    </xf>
    <xf numFmtId="3" fontId="46" fillId="0" borderId="164" xfId="1" applyNumberFormat="1" applyFont="1" applyFill="1" applyBorder="1" applyAlignment="1">
      <alignment horizontal="center" vertical="center" wrapText="1"/>
    </xf>
    <xf numFmtId="3" fontId="46" fillId="0" borderId="165" xfId="1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/>
    </xf>
    <xf numFmtId="3" fontId="3" fillId="0" borderId="82" xfId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>
      <alignment horizontal="center"/>
    </xf>
    <xf numFmtId="3" fontId="3" fillId="0" borderId="70" xfId="1" applyNumberFormat="1" applyFont="1" applyFill="1" applyBorder="1" applyAlignment="1">
      <alignment horizontal="center" vertical="center" wrapText="1"/>
    </xf>
    <xf numFmtId="3" fontId="3" fillId="0" borderId="29" xfId="1" applyNumberFormat="1" applyFont="1" applyFill="1" applyBorder="1" applyAlignment="1">
      <alignment horizontal="center" vertical="center" wrapText="1"/>
    </xf>
    <xf numFmtId="3" fontId="3" fillId="0" borderId="164" xfId="1" applyNumberFormat="1" applyFont="1" applyFill="1" applyBorder="1" applyAlignment="1">
      <alignment horizontal="center" vertical="center" wrapText="1"/>
    </xf>
    <xf numFmtId="3" fontId="3" fillId="0" borderId="165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center" vertical="center" wrapText="1"/>
    </xf>
    <xf numFmtId="3" fontId="3" fillId="0" borderId="113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56" xfId="1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distributed"/>
    </xf>
    <xf numFmtId="3" fontId="3" fillId="0" borderId="0" xfId="1" applyNumberFormat="1" applyFont="1" applyFill="1" applyAlignment="1">
      <alignment horizontal="center"/>
    </xf>
    <xf numFmtId="3" fontId="3" fillId="0" borderId="44" xfId="1" applyNumberFormat="1" applyFont="1" applyFill="1" applyBorder="1" applyAlignment="1">
      <alignment horizontal="center" vertical="center" wrapText="1"/>
    </xf>
    <xf numFmtId="3" fontId="3" fillId="0" borderId="26" xfId="1" applyNumberFormat="1" applyFont="1" applyFill="1" applyBorder="1" applyAlignment="1">
      <alignment horizontal="center" vertical="center" wrapText="1"/>
    </xf>
    <xf numFmtId="3" fontId="3" fillId="0" borderId="104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center" vertical="center"/>
    </xf>
    <xf numFmtId="3" fontId="10" fillId="0" borderId="0" xfId="1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 vertical="distributed"/>
    </xf>
    <xf numFmtId="3" fontId="3" fillId="0" borderId="39" xfId="1" applyNumberFormat="1" applyFont="1" applyFill="1" applyBorder="1" applyAlignment="1">
      <alignment horizontal="center" vertical="center" wrapText="1"/>
    </xf>
    <xf numFmtId="3" fontId="7" fillId="0" borderId="79" xfId="1" applyNumberFormat="1" applyFont="1" applyFill="1" applyBorder="1" applyAlignment="1">
      <alignment horizontal="center"/>
    </xf>
    <xf numFmtId="3" fontId="7" fillId="0" borderId="58" xfId="1" applyNumberFormat="1" applyFont="1" applyFill="1" applyBorder="1" applyAlignment="1">
      <alignment horizontal="center"/>
    </xf>
    <xf numFmtId="3" fontId="5" fillId="0" borderId="168" xfId="0" applyNumberFormat="1" applyFont="1" applyFill="1" applyBorder="1" applyAlignment="1">
      <alignment horizontal="center" vertical="center" wrapText="1"/>
    </xf>
    <xf numFmtId="3" fontId="5" fillId="0" borderId="60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13" fillId="0" borderId="53" xfId="0" applyNumberFormat="1" applyFont="1" applyFill="1" applyBorder="1" applyAlignment="1">
      <alignment horizontal="center" vertical="center" wrapText="1"/>
    </xf>
    <xf numFmtId="3" fontId="5" fillId="0" borderId="1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7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0" xfId="0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5" borderId="7" xfId="0" applyFont="1" applyFill="1" applyBorder="1" applyAlignment="1">
      <alignment horizontal="center" vertical="center" wrapText="1"/>
    </xf>
    <xf numFmtId="0" fontId="5" fillId="25" borderId="79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</cellXfs>
  <cellStyles count="181">
    <cellStyle name="20 % - Accent1 2" xfId="5"/>
    <cellStyle name="20 % - Accent1 3" xfId="6"/>
    <cellStyle name="20 % - Accent2 2" xfId="7"/>
    <cellStyle name="20 % - Accent2 3" xfId="8"/>
    <cellStyle name="20 % - Accent3 2" xfId="9"/>
    <cellStyle name="20 % - Accent3 3" xfId="10"/>
    <cellStyle name="20 % - Accent4 2" xfId="11"/>
    <cellStyle name="20 % - Accent4 3" xfId="12"/>
    <cellStyle name="20 % - Accent5 2" xfId="13"/>
    <cellStyle name="20 % - Accent5 3" xfId="14"/>
    <cellStyle name="20 % - Accent6 2" xfId="15"/>
    <cellStyle name="20 % - Accent6 3" xfId="16"/>
    <cellStyle name="40 % - Accent1 2" xfId="17"/>
    <cellStyle name="40 % - Accent1 3" xfId="18"/>
    <cellStyle name="40 % - Accent2 2" xfId="19"/>
    <cellStyle name="40 % - Accent2 3" xfId="20"/>
    <cellStyle name="40 % - Accent3 2" xfId="21"/>
    <cellStyle name="40 % - Accent3 3" xfId="22"/>
    <cellStyle name="40 % - Accent4 2" xfId="23"/>
    <cellStyle name="40 % - Accent4 3" xfId="24"/>
    <cellStyle name="40 % - Accent5 2" xfId="25"/>
    <cellStyle name="40 % - Accent5 3" xfId="26"/>
    <cellStyle name="40 % - Accent6 2" xfId="27"/>
    <cellStyle name="40 % - Accent6 3" xfId="28"/>
    <cellStyle name="60 % - Accent1 2" xfId="29"/>
    <cellStyle name="60 % - Accent1 3" xfId="30"/>
    <cellStyle name="60 % - Accent2 2" xfId="31"/>
    <cellStyle name="60 % - Accent2 3" xfId="32"/>
    <cellStyle name="60 % - Accent3 2" xfId="33"/>
    <cellStyle name="60 % - Accent3 3" xfId="34"/>
    <cellStyle name="60 % - Accent4 2" xfId="35"/>
    <cellStyle name="60 % - Accent4 3" xfId="36"/>
    <cellStyle name="60 % - Accent5 2" xfId="37"/>
    <cellStyle name="60 % - Accent5 3" xfId="38"/>
    <cellStyle name="60 % - Accent6 2" xfId="39"/>
    <cellStyle name="60 % - Accent6 3" xfId="40"/>
    <cellStyle name="Accent1 2" xfId="41"/>
    <cellStyle name="Accent1 3" xfId="42"/>
    <cellStyle name="Accent2 2" xfId="43"/>
    <cellStyle name="Accent2 3" xfId="44"/>
    <cellStyle name="Accent3 2" xfId="45"/>
    <cellStyle name="Accent3 3" xfId="46"/>
    <cellStyle name="Accent4 2" xfId="47"/>
    <cellStyle name="Accent4 3" xfId="48"/>
    <cellStyle name="Accent5 2" xfId="49"/>
    <cellStyle name="Accent5 3" xfId="50"/>
    <cellStyle name="Accent6 2" xfId="51"/>
    <cellStyle name="Accent6 3" xfId="52"/>
    <cellStyle name="Année" xfId="53"/>
    <cellStyle name="Avertissement 2" xfId="54"/>
    <cellStyle name="Avertissement 3" xfId="55"/>
    <cellStyle name="Calcul 2" xfId="56"/>
    <cellStyle name="Calcul 2 2" xfId="57"/>
    <cellStyle name="Calcul 2 3" xfId="58"/>
    <cellStyle name="Calcul 3" xfId="59"/>
    <cellStyle name="Calcul 3 2" xfId="60"/>
    <cellStyle name="Calcul 3 3" xfId="61"/>
    <cellStyle name="Cellule liée 2" xfId="62"/>
    <cellStyle name="Cellule liée 3" xfId="63"/>
    <cellStyle name="Comma0" xfId="64"/>
    <cellStyle name="Commentaire 2" xfId="65"/>
    <cellStyle name="Commentaire 2 2" xfId="66"/>
    <cellStyle name="Commentaire 2 2 2" xfId="67"/>
    <cellStyle name="Commentaire 2 2 3" xfId="68"/>
    <cellStyle name="Commentaire 2 3" xfId="69"/>
    <cellStyle name="Commentaire 2 3 2" xfId="70"/>
    <cellStyle name="Commentaire 2 3 3" xfId="71"/>
    <cellStyle name="Commentaire 2 4" xfId="72"/>
    <cellStyle name="Commentaire 2 4 2" xfId="73"/>
    <cellStyle name="Commentaire 2 4 3" xfId="74"/>
    <cellStyle name="Commentaire 2 5" xfId="75"/>
    <cellStyle name="Commentaire 2 5 2" xfId="76"/>
    <cellStyle name="Commentaire 2 5 3" xfId="77"/>
    <cellStyle name="Commentaire 2 6" xfId="78"/>
    <cellStyle name="Commentaire 2 7" xfId="79"/>
    <cellStyle name="Commentaire 3" xfId="80"/>
    <cellStyle name="Commentaire 3 2" xfId="81"/>
    <cellStyle name="Commentaire 3 2 2" xfId="82"/>
    <cellStyle name="Commentaire 3 2 3" xfId="83"/>
    <cellStyle name="Commentaire 3 3" xfId="84"/>
    <cellStyle name="Commentaire 3 3 2" xfId="85"/>
    <cellStyle name="Commentaire 3 3 3" xfId="86"/>
    <cellStyle name="Commentaire 3 4" xfId="87"/>
    <cellStyle name="Commentaire 3 4 2" xfId="88"/>
    <cellStyle name="Commentaire 3 4 3" xfId="89"/>
    <cellStyle name="Commentaire 3 5" xfId="90"/>
    <cellStyle name="Commentaire 3 5 2" xfId="91"/>
    <cellStyle name="Commentaire 3 5 3" xfId="92"/>
    <cellStyle name="Commentaire 3 6" xfId="93"/>
    <cellStyle name="Commentaire 3 7" xfId="94"/>
    <cellStyle name="Entrée 2" xfId="95"/>
    <cellStyle name="Entrée 2 2" xfId="96"/>
    <cellStyle name="Entrée 2 3" xfId="97"/>
    <cellStyle name="Entrée 3" xfId="98"/>
    <cellStyle name="Entrée 3 2" xfId="99"/>
    <cellStyle name="Entrée 3 3" xfId="100"/>
    <cellStyle name="Insatisfaisant" xfId="4" builtinId="27"/>
    <cellStyle name="Insatisfaisant 2" xfId="101"/>
    <cellStyle name="Insatisfaisant 3" xfId="102"/>
    <cellStyle name="Lien hypertexte" xfId="180" builtinId="8"/>
    <cellStyle name="Neutre 2" xfId="103"/>
    <cellStyle name="Neutre 3" xfId="104"/>
    <cellStyle name="Normal" xfId="0" builtinId="0"/>
    <cellStyle name="Normal 10" xfId="105"/>
    <cellStyle name="Normal 11" xfId="106"/>
    <cellStyle name="Normal 2" xfId="1"/>
    <cellStyle name="Normal 2 10" xfId="107"/>
    <cellStyle name="Normal 2 11" xfId="108"/>
    <cellStyle name="Normal 2 12" xfId="109"/>
    <cellStyle name="Normal 2 13" xfId="110"/>
    <cellStyle name="Normal 2 14" xfId="111"/>
    <cellStyle name="Normal 2 15" xfId="112"/>
    <cellStyle name="Normal 2 16" xfId="113"/>
    <cellStyle name="Normal 2 17" xfId="114"/>
    <cellStyle name="Normal 2 18" xfId="115"/>
    <cellStyle name="Normal 2 2" xfId="116"/>
    <cellStyle name="Normal 2 3" xfId="117"/>
    <cellStyle name="Normal 2 4" xfId="118"/>
    <cellStyle name="Normal 2 5" xfId="119"/>
    <cellStyle name="Normal 2 6" xfId="120"/>
    <cellStyle name="Normal 2 7" xfId="121"/>
    <cellStyle name="Normal 2 8" xfId="122"/>
    <cellStyle name="Normal 2 9" xfId="123"/>
    <cellStyle name="Normal 3" xfId="2"/>
    <cellStyle name="Normal 3 2" xfId="124"/>
    <cellStyle name="Normal 3 3" xfId="125"/>
    <cellStyle name="Normal 3 4" xfId="126"/>
    <cellStyle name="Normal 3 5" xfId="127"/>
    <cellStyle name="Normal 3 6" xfId="128"/>
    <cellStyle name="Normal 3 7" xfId="129"/>
    <cellStyle name="Normal 3 8" xfId="130"/>
    <cellStyle name="Normal 4" xfId="131"/>
    <cellStyle name="Normal 4 2" xfId="132"/>
    <cellStyle name="Normal 4 3" xfId="133"/>
    <cellStyle name="Normal 4 4" xfId="134"/>
    <cellStyle name="Normal 4 5" xfId="135"/>
    <cellStyle name="Normal 5" xfId="136"/>
    <cellStyle name="Normal 5 2" xfId="137"/>
    <cellStyle name="Normal 5 3" xfId="138"/>
    <cellStyle name="Normal 5 4" xfId="139"/>
    <cellStyle name="Normal 5 5" xfId="140"/>
    <cellStyle name="Normal 6" xfId="141"/>
    <cellStyle name="Normal 6 2" xfId="142"/>
    <cellStyle name="Normal 6 3" xfId="143"/>
    <cellStyle name="Normal 6 4" xfId="144"/>
    <cellStyle name="Normal 6 5" xfId="145"/>
    <cellStyle name="Normal 7" xfId="146"/>
    <cellStyle name="Normal 7 2" xfId="147"/>
    <cellStyle name="Normal 7 3" xfId="148"/>
    <cellStyle name="Normal 7 4" xfId="149"/>
    <cellStyle name="Normal 8" xfId="150"/>
    <cellStyle name="Normal 9" xfId="151"/>
    <cellStyle name="Pourcentage" xfId="3" builtinId="5"/>
    <cellStyle name="Satisfaisant 2" xfId="152"/>
    <cellStyle name="Satisfaisant 3" xfId="153"/>
    <cellStyle name="Sortie 2" xfId="154"/>
    <cellStyle name="Sortie 2 2" xfId="155"/>
    <cellStyle name="Sortie 2 3" xfId="156"/>
    <cellStyle name="Sortie 3" xfId="157"/>
    <cellStyle name="Sortie 3 2" xfId="158"/>
    <cellStyle name="Sortie 3 3" xfId="159"/>
    <cellStyle name="Texte explicatif 2" xfId="160"/>
    <cellStyle name="Texte explicatif 3" xfId="161"/>
    <cellStyle name="Titre 2" xfId="162"/>
    <cellStyle name="Titre 3" xfId="163"/>
    <cellStyle name="Titre 1 2" xfId="164"/>
    <cellStyle name="Titre 1 3" xfId="165"/>
    <cellStyle name="Titre 2 2" xfId="166"/>
    <cellStyle name="Titre 2 3" xfId="167"/>
    <cellStyle name="Titre 3 2" xfId="168"/>
    <cellStyle name="Titre 3 3" xfId="169"/>
    <cellStyle name="Titre 4 2" xfId="170"/>
    <cellStyle name="Titre 4 3" xfId="171"/>
    <cellStyle name="Total 2" xfId="172"/>
    <cellStyle name="Total 2 2" xfId="173"/>
    <cellStyle name="Total 2 3" xfId="174"/>
    <cellStyle name="Total 3" xfId="175"/>
    <cellStyle name="Total 3 2" xfId="176"/>
    <cellStyle name="Total 3 3" xfId="177"/>
    <cellStyle name="Vérification 2" xfId="178"/>
    <cellStyle name="Vérification 3" xfId="1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34\Annuaires%20Statistiques%202024\BASE%202011-2012\PUBLIC\PRIMAIRE\primaire%20pub%20personnel%202%20jan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ier-6"/>
    </sheetNames>
    <sheetDataSet>
      <sheetData sheetId="0">
        <row r="9">
          <cell r="B9">
            <v>379</v>
          </cell>
        </row>
        <row r="63">
          <cell r="P63">
            <v>18</v>
          </cell>
        </row>
        <row r="64">
          <cell r="P64">
            <v>43</v>
          </cell>
        </row>
        <row r="65">
          <cell r="P65">
            <v>3</v>
          </cell>
        </row>
        <row r="66">
          <cell r="P66">
            <v>30</v>
          </cell>
        </row>
        <row r="67">
          <cell r="P67">
            <v>6</v>
          </cell>
        </row>
        <row r="68">
          <cell r="P68">
            <v>0</v>
          </cell>
        </row>
        <row r="69">
          <cell r="P69">
            <v>6</v>
          </cell>
        </row>
        <row r="70">
          <cell r="P70">
            <v>8</v>
          </cell>
        </row>
        <row r="71">
          <cell r="P71">
            <v>17</v>
          </cell>
        </row>
        <row r="72">
          <cell r="P72">
            <v>15</v>
          </cell>
        </row>
        <row r="73">
          <cell r="P73">
            <v>23</v>
          </cell>
        </row>
        <row r="74">
          <cell r="P74">
            <v>19</v>
          </cell>
        </row>
        <row r="75">
          <cell r="P75">
            <v>19</v>
          </cell>
        </row>
        <row r="76">
          <cell r="P76">
            <v>38</v>
          </cell>
        </row>
        <row r="77">
          <cell r="P77">
            <v>20</v>
          </cell>
        </row>
        <row r="78">
          <cell r="P78">
            <v>97</v>
          </cell>
        </row>
        <row r="79">
          <cell r="P79">
            <v>4</v>
          </cell>
        </row>
        <row r="80">
          <cell r="P80">
            <v>24</v>
          </cell>
        </row>
        <row r="81">
          <cell r="P81">
            <v>9</v>
          </cell>
        </row>
        <row r="82">
          <cell r="P82">
            <v>30</v>
          </cell>
        </row>
        <row r="83">
          <cell r="P83">
            <v>0</v>
          </cell>
        </row>
        <row r="84">
          <cell r="P84">
            <v>16</v>
          </cell>
        </row>
        <row r="85">
          <cell r="P85">
            <v>0</v>
          </cell>
        </row>
        <row r="86">
          <cell r="P86">
            <v>13</v>
          </cell>
        </row>
        <row r="87">
          <cell r="P87">
            <v>17</v>
          </cell>
        </row>
        <row r="88">
          <cell r="P88">
            <v>11</v>
          </cell>
        </row>
        <row r="89">
          <cell r="P89">
            <v>1</v>
          </cell>
        </row>
        <row r="90">
          <cell r="P90">
            <v>6</v>
          </cell>
        </row>
        <row r="91">
          <cell r="P91">
            <v>5</v>
          </cell>
        </row>
        <row r="92">
          <cell r="P92">
            <v>8</v>
          </cell>
        </row>
        <row r="93">
          <cell r="P9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aff_excel()" TargetMode="Externa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javascript:aff_excel()" TargetMode="External"/><Relationship Id="rId4" Type="http://schemas.openxmlformats.org/officeDocument/2006/relationships/hyperlink" Target="javascript:aff_excel()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javascript:aff_excel()" TargetMode="External"/><Relationship Id="rId3" Type="http://schemas.openxmlformats.org/officeDocument/2006/relationships/hyperlink" Target="javascript:aff_excel()" TargetMode="External"/><Relationship Id="rId7" Type="http://schemas.openxmlformats.org/officeDocument/2006/relationships/hyperlink" Target="javascript:aff_excel()" TargetMode="Externa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6" Type="http://schemas.openxmlformats.org/officeDocument/2006/relationships/hyperlink" Target="javascript:aff_excel()" TargetMode="External"/><Relationship Id="rId11" Type="http://schemas.openxmlformats.org/officeDocument/2006/relationships/printerSettings" Target="../printerSettings/printerSettings8.bin"/><Relationship Id="rId5" Type="http://schemas.openxmlformats.org/officeDocument/2006/relationships/hyperlink" Target="javascript:aff_excel()" TargetMode="External"/><Relationship Id="rId10" Type="http://schemas.openxmlformats.org/officeDocument/2006/relationships/hyperlink" Target="javascript:aff_excel()" TargetMode="External"/><Relationship Id="rId4" Type="http://schemas.openxmlformats.org/officeDocument/2006/relationships/hyperlink" Target="javascript:aff_excel()" TargetMode="External"/><Relationship Id="rId9" Type="http://schemas.openxmlformats.org/officeDocument/2006/relationships/hyperlink" Target="javascript:aff_excel(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0" workbookViewId="0">
      <selection activeCell="C18" sqref="C18"/>
    </sheetView>
  </sheetViews>
  <sheetFormatPr baseColWidth="10" defaultRowHeight="14.5"/>
  <cols>
    <col min="1" max="1" width="91.453125" customWidth="1"/>
  </cols>
  <sheetData>
    <row r="1" spans="1:2" ht="30" customHeight="1">
      <c r="A1" s="869" t="s">
        <v>506</v>
      </c>
      <c r="B1" s="870"/>
    </row>
    <row r="2" spans="1:2" ht="15.5">
      <c r="A2" s="871" t="s">
        <v>507</v>
      </c>
      <c r="B2" s="872" t="s">
        <v>508</v>
      </c>
    </row>
    <row r="3" spans="1:2" ht="12.75" customHeight="1">
      <c r="A3" s="880" t="s">
        <v>521</v>
      </c>
      <c r="B3" s="873" t="s">
        <v>549</v>
      </c>
    </row>
    <row r="4" spans="1:2" ht="15.5">
      <c r="A4" s="871" t="s">
        <v>509</v>
      </c>
      <c r="B4" s="873"/>
    </row>
    <row r="5" spans="1:2" s="93" customFormat="1" ht="12.75" customHeight="1">
      <c r="A5" s="880" t="s">
        <v>523</v>
      </c>
      <c r="B5" s="873" t="s">
        <v>550</v>
      </c>
    </row>
    <row r="6" spans="1:2" ht="12.75" customHeight="1">
      <c r="A6" s="880" t="s">
        <v>534</v>
      </c>
      <c r="B6" s="873" t="s">
        <v>551</v>
      </c>
    </row>
    <row r="7" spans="1:2" ht="15.5">
      <c r="A7" s="874" t="s">
        <v>510</v>
      </c>
      <c r="B7" s="873"/>
    </row>
    <row r="8" spans="1:2" ht="12.75" customHeight="1">
      <c r="A8" s="880" t="s">
        <v>522</v>
      </c>
      <c r="B8" s="873" t="s">
        <v>552</v>
      </c>
    </row>
    <row r="9" spans="1:2" ht="12.75" customHeight="1">
      <c r="A9" s="880" t="s">
        <v>535</v>
      </c>
      <c r="B9" s="873" t="s">
        <v>553</v>
      </c>
    </row>
    <row r="10" spans="1:2" ht="12.75" customHeight="1">
      <c r="A10" s="880" t="s">
        <v>537</v>
      </c>
      <c r="B10" s="873" t="s">
        <v>554</v>
      </c>
    </row>
    <row r="11" spans="1:2" ht="12.75" customHeight="1">
      <c r="A11" s="880" t="s">
        <v>536</v>
      </c>
      <c r="B11" s="873" t="s">
        <v>555</v>
      </c>
    </row>
    <row r="12" spans="1:2" ht="15.5">
      <c r="A12" s="874" t="s">
        <v>511</v>
      </c>
      <c r="B12" s="873"/>
    </row>
    <row r="13" spans="1:2" s="93" customFormat="1" ht="12.75" customHeight="1">
      <c r="A13" s="880" t="s">
        <v>522</v>
      </c>
      <c r="B13" s="873" t="s">
        <v>556</v>
      </c>
    </row>
    <row r="14" spans="1:2" s="93" customFormat="1" ht="12.75" customHeight="1">
      <c r="A14" s="880" t="s">
        <v>535</v>
      </c>
      <c r="B14" s="873" t="s">
        <v>557</v>
      </c>
    </row>
    <row r="15" spans="1:2" s="93" customFormat="1" ht="12.75" customHeight="1">
      <c r="A15" s="880" t="s">
        <v>537</v>
      </c>
      <c r="B15" s="873" t="s">
        <v>558</v>
      </c>
    </row>
    <row r="16" spans="1:2" s="93" customFormat="1" ht="12.75" customHeight="1">
      <c r="A16" s="880" t="s">
        <v>536</v>
      </c>
      <c r="B16" s="873" t="s">
        <v>559</v>
      </c>
    </row>
    <row r="17" spans="1:2" ht="15.5">
      <c r="A17" s="874" t="s">
        <v>512</v>
      </c>
      <c r="B17" s="873"/>
    </row>
    <row r="18" spans="1:2" ht="12.75" customHeight="1">
      <c r="A18" s="880" t="s">
        <v>522</v>
      </c>
      <c r="B18" s="873" t="s">
        <v>565</v>
      </c>
    </row>
    <row r="19" spans="1:2" ht="12.75" customHeight="1">
      <c r="A19" s="880" t="s">
        <v>535</v>
      </c>
      <c r="B19" s="873" t="s">
        <v>560</v>
      </c>
    </row>
    <row r="20" spans="1:2" ht="12.75" customHeight="1">
      <c r="A20" s="880" t="s">
        <v>537</v>
      </c>
      <c r="B20" s="873" t="s">
        <v>561</v>
      </c>
    </row>
    <row r="21" spans="1:2" ht="12.75" customHeight="1">
      <c r="A21" s="880" t="s">
        <v>536</v>
      </c>
      <c r="B21" s="873" t="s">
        <v>562</v>
      </c>
    </row>
    <row r="22" spans="1:2" ht="15.5">
      <c r="A22" s="871" t="s">
        <v>513</v>
      </c>
      <c r="B22" s="872"/>
    </row>
    <row r="23" spans="1:2" ht="12.75" customHeight="1">
      <c r="A23" s="880" t="s">
        <v>523</v>
      </c>
      <c r="B23" s="873" t="s">
        <v>564</v>
      </c>
    </row>
    <row r="24" spans="1:2" s="93" customFormat="1" ht="12.75" customHeight="1">
      <c r="A24" s="880" t="s">
        <v>534</v>
      </c>
      <c r="B24" s="873" t="s">
        <v>563</v>
      </c>
    </row>
    <row r="25" spans="1:2" ht="15.5">
      <c r="A25" s="874" t="s">
        <v>514</v>
      </c>
      <c r="B25" s="872"/>
    </row>
    <row r="26" spans="1:2" ht="12.75" customHeight="1">
      <c r="A26" s="880" t="s">
        <v>522</v>
      </c>
      <c r="B26" s="873" t="s">
        <v>566</v>
      </c>
    </row>
    <row r="27" spans="1:2" ht="12.75" customHeight="1">
      <c r="A27" s="880" t="s">
        <v>535</v>
      </c>
      <c r="B27" s="873" t="s">
        <v>567</v>
      </c>
    </row>
    <row r="28" spans="1:2" ht="12.75" customHeight="1">
      <c r="A28" s="880" t="s">
        <v>537</v>
      </c>
      <c r="B28" s="873" t="s">
        <v>568</v>
      </c>
    </row>
    <row r="29" spans="1:2" ht="12.75" customHeight="1">
      <c r="A29" s="880" t="s">
        <v>536</v>
      </c>
      <c r="B29" s="873" t="s">
        <v>569</v>
      </c>
    </row>
    <row r="30" spans="1:2" ht="15.5">
      <c r="A30" s="874" t="s">
        <v>515</v>
      </c>
      <c r="B30" s="875"/>
    </row>
    <row r="31" spans="1:2" ht="12.75" customHeight="1">
      <c r="A31" s="880" t="s">
        <v>522</v>
      </c>
      <c r="B31" s="873" t="s">
        <v>575</v>
      </c>
    </row>
    <row r="32" spans="1:2" ht="12.75" customHeight="1">
      <c r="A32" s="880" t="s">
        <v>535</v>
      </c>
      <c r="B32" s="873" t="s">
        <v>570</v>
      </c>
    </row>
    <row r="33" spans="1:2" ht="12.75" customHeight="1">
      <c r="A33" s="880" t="s">
        <v>538</v>
      </c>
      <c r="B33" s="873" t="s">
        <v>571</v>
      </c>
    </row>
    <row r="34" spans="1:2" ht="15.5">
      <c r="A34" s="874" t="s">
        <v>516</v>
      </c>
      <c r="B34" s="875"/>
    </row>
    <row r="35" spans="1:2" ht="12.75" customHeight="1">
      <c r="A35" s="880" t="s">
        <v>522</v>
      </c>
      <c r="B35" s="873" t="s">
        <v>572</v>
      </c>
    </row>
    <row r="36" spans="1:2" ht="12.75" customHeight="1">
      <c r="A36" s="880" t="s">
        <v>535</v>
      </c>
      <c r="B36" s="873" t="s">
        <v>573</v>
      </c>
    </row>
    <row r="37" spans="1:2" ht="12.75" customHeight="1">
      <c r="A37" s="880" t="s">
        <v>538</v>
      </c>
      <c r="B37" s="873" t="s">
        <v>574</v>
      </c>
    </row>
    <row r="38" spans="1:2" ht="15.5">
      <c r="A38" s="874" t="s">
        <v>517</v>
      </c>
      <c r="B38" s="875"/>
    </row>
    <row r="39" spans="1:2" ht="12.75" customHeight="1">
      <c r="A39" s="880" t="s">
        <v>518</v>
      </c>
      <c r="B39" s="873">
        <v>135</v>
      </c>
    </row>
    <row r="40" spans="1:2" ht="12.75" customHeight="1">
      <c r="A40" s="880" t="s">
        <v>519</v>
      </c>
      <c r="B40" s="873">
        <v>136</v>
      </c>
    </row>
    <row r="41" spans="1:2" ht="12.75" customHeight="1">
      <c r="A41" s="880" t="s">
        <v>520</v>
      </c>
      <c r="B41" s="873">
        <v>137</v>
      </c>
    </row>
  </sheetData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orientation="landscape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5"/>
  <sheetViews>
    <sheetView showZeros="0" topLeftCell="O1" workbookViewId="0">
      <selection activeCell="P29" sqref="P29"/>
    </sheetView>
  </sheetViews>
  <sheetFormatPr baseColWidth="10" defaultColWidth="11.453125" defaultRowHeight="13"/>
  <cols>
    <col min="1" max="1" width="27.6328125" style="3" customWidth="1"/>
    <col min="2" max="2" width="8.54296875" style="3" customWidth="1"/>
    <col min="3" max="3" width="8.90625" style="3" customWidth="1"/>
    <col min="4" max="4" width="10.453125" style="3" customWidth="1"/>
    <col min="5" max="5" width="10.6328125" style="3" customWidth="1"/>
    <col min="6" max="6" width="8.6328125" style="3" customWidth="1"/>
    <col min="7" max="7" width="10.6328125" style="3" customWidth="1"/>
    <col min="8" max="8" width="10.54296875" style="3" customWidth="1"/>
    <col min="9" max="9" width="10.6328125" style="3" customWidth="1"/>
    <col min="10" max="11" width="10.08984375" style="3" customWidth="1"/>
    <col min="12" max="12" width="9.453125" style="792" customWidth="1"/>
    <col min="13" max="13" width="10.08984375" style="792" customWidth="1"/>
    <col min="14" max="14" width="1.6328125" style="3" customWidth="1"/>
    <col min="15" max="15" width="35.6328125" style="3" customWidth="1"/>
    <col min="16" max="20" width="8.6328125" style="3" customWidth="1"/>
    <col min="21" max="21" width="11.08984375" style="792" customWidth="1"/>
    <col min="22" max="22" width="12.90625" style="3" customWidth="1"/>
    <col min="23" max="23" width="13.90625" style="3" customWidth="1"/>
    <col min="24" max="24" width="19.08984375" style="3" customWidth="1"/>
    <col min="25" max="25" width="6.08984375" style="3" customWidth="1"/>
    <col min="26" max="16384" width="11.453125" style="3"/>
  </cols>
  <sheetData>
    <row r="1" spans="1:24" ht="25.5" customHeight="1">
      <c r="A1" s="1150" t="s">
        <v>372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57"/>
      <c r="O1" s="1016" t="s">
        <v>524</v>
      </c>
      <c r="P1" s="1016"/>
      <c r="Q1" s="1016"/>
      <c r="R1" s="1016"/>
      <c r="S1" s="1016"/>
      <c r="T1" s="1016"/>
      <c r="U1" s="1016"/>
      <c r="V1" s="1016"/>
      <c r="W1" s="1016"/>
      <c r="X1" s="1016"/>
    </row>
    <row r="2" spans="1:24">
      <c r="A2" s="1130" t="s">
        <v>373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O2" s="1017" t="s">
        <v>374</v>
      </c>
      <c r="P2" s="1017"/>
      <c r="Q2" s="1017"/>
      <c r="R2" s="1017"/>
      <c r="S2" s="1017"/>
      <c r="T2" s="1017"/>
      <c r="U2" s="1017"/>
      <c r="V2" s="1017"/>
      <c r="W2" s="1017"/>
      <c r="X2" s="1017"/>
    </row>
    <row r="3" spans="1:24">
      <c r="A3" s="1071" t="s">
        <v>187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O3" s="1017" t="s">
        <v>187</v>
      </c>
      <c r="P3" s="1017"/>
      <c r="Q3" s="1017"/>
      <c r="R3" s="1017"/>
      <c r="S3" s="1017"/>
      <c r="T3" s="1017"/>
      <c r="U3" s="1017"/>
      <c r="V3" s="1017"/>
      <c r="W3" s="1017"/>
      <c r="X3" s="1017"/>
    </row>
    <row r="4" spans="1:24" ht="13.5" thickBo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770"/>
      <c r="M4" s="770"/>
      <c r="O4" s="308"/>
      <c r="P4" s="308"/>
      <c r="Q4" s="308"/>
      <c r="R4" s="308"/>
      <c r="S4" s="308"/>
      <c r="T4" s="308"/>
      <c r="U4" s="768"/>
      <c r="V4" s="308"/>
      <c r="W4" s="308"/>
      <c r="X4" s="308"/>
    </row>
    <row r="5" spans="1:24" ht="19.5" customHeight="1">
      <c r="A5" s="1021" t="s">
        <v>91</v>
      </c>
      <c r="B5" s="1023" t="s">
        <v>488</v>
      </c>
      <c r="C5" s="1024"/>
      <c r="D5" s="1025" t="s">
        <v>489</v>
      </c>
      <c r="E5" s="1025"/>
      <c r="F5" s="1025" t="s">
        <v>490</v>
      </c>
      <c r="G5" s="1025"/>
      <c r="H5" s="1025" t="s">
        <v>491</v>
      </c>
      <c r="I5" s="1025"/>
      <c r="J5" s="1025" t="s">
        <v>492</v>
      </c>
      <c r="K5" s="1025"/>
      <c r="L5" s="1026" t="s">
        <v>1</v>
      </c>
      <c r="M5" s="1027"/>
      <c r="O5" s="1050" t="s">
        <v>91</v>
      </c>
      <c r="P5" s="1049" t="s">
        <v>221</v>
      </c>
      <c r="Q5" s="1026"/>
      <c r="R5" s="1026"/>
      <c r="S5" s="1026"/>
      <c r="T5" s="1026"/>
      <c r="U5" s="1027"/>
      <c r="V5" s="1036" t="s">
        <v>375</v>
      </c>
      <c r="W5" s="1114" t="s">
        <v>429</v>
      </c>
      <c r="X5" s="1032" t="s">
        <v>363</v>
      </c>
    </row>
    <row r="6" spans="1:24" ht="30" customHeight="1">
      <c r="A6" s="1022"/>
      <c r="B6" s="445" t="s">
        <v>99</v>
      </c>
      <c r="C6" s="445" t="s">
        <v>100</v>
      </c>
      <c r="D6" s="445" t="s">
        <v>99</v>
      </c>
      <c r="E6" s="445" t="s">
        <v>100</v>
      </c>
      <c r="F6" s="445" t="s">
        <v>99</v>
      </c>
      <c r="G6" s="445" t="s">
        <v>100</v>
      </c>
      <c r="H6" s="445" t="s">
        <v>99</v>
      </c>
      <c r="I6" s="445" t="s">
        <v>100</v>
      </c>
      <c r="J6" s="445" t="s">
        <v>99</v>
      </c>
      <c r="K6" s="445" t="s">
        <v>100</v>
      </c>
      <c r="L6" s="445" t="s">
        <v>99</v>
      </c>
      <c r="M6" s="444" t="s">
        <v>100</v>
      </c>
      <c r="O6" s="1051"/>
      <c r="P6" s="442" t="s">
        <v>371</v>
      </c>
      <c r="Q6" s="318" t="s">
        <v>364</v>
      </c>
      <c r="R6" s="318" t="s">
        <v>376</v>
      </c>
      <c r="S6" s="318" t="s">
        <v>377</v>
      </c>
      <c r="T6" s="318" t="s">
        <v>378</v>
      </c>
      <c r="U6" s="868" t="s">
        <v>1</v>
      </c>
      <c r="V6" s="1142"/>
      <c r="W6" s="1115"/>
      <c r="X6" s="1142"/>
    </row>
    <row r="7" spans="1:24">
      <c r="A7" s="181" t="s">
        <v>107</v>
      </c>
      <c r="B7" s="179">
        <f>SUM(B36:B40)</f>
        <v>11</v>
      </c>
      <c r="C7" s="179">
        <f t="shared" ref="C7:K7" si="0">SUM(C36:C40)</f>
        <v>5</v>
      </c>
      <c r="D7" s="179">
        <f t="shared" si="0"/>
        <v>347</v>
      </c>
      <c r="E7" s="179">
        <f t="shared" si="0"/>
        <v>190</v>
      </c>
      <c r="F7" s="179">
        <f t="shared" si="0"/>
        <v>1468</v>
      </c>
      <c r="G7" s="179">
        <f t="shared" si="0"/>
        <v>762</v>
      </c>
      <c r="H7" s="179">
        <f t="shared" si="0"/>
        <v>2381</v>
      </c>
      <c r="I7" s="179">
        <f t="shared" si="0"/>
        <v>1219</v>
      </c>
      <c r="J7" s="179">
        <f t="shared" si="0"/>
        <v>4058</v>
      </c>
      <c r="K7" s="179">
        <f t="shared" si="0"/>
        <v>2051</v>
      </c>
      <c r="L7" s="179">
        <f>+B7+D7+F7+H7+J7</f>
        <v>8265</v>
      </c>
      <c r="M7" s="180">
        <f>+C7+E7+G7+I7+K7</f>
        <v>4227</v>
      </c>
      <c r="O7" s="781" t="s">
        <v>107</v>
      </c>
      <c r="P7" s="506">
        <f t="shared" ref="P7:T7" si="1">SUM(P36:P40)</f>
        <v>4</v>
      </c>
      <c r="Q7" s="179">
        <f t="shared" si="1"/>
        <v>28</v>
      </c>
      <c r="R7" s="179">
        <f t="shared" si="1"/>
        <v>81</v>
      </c>
      <c r="S7" s="179">
        <f t="shared" si="1"/>
        <v>115</v>
      </c>
      <c r="T7" s="179">
        <f t="shared" si="1"/>
        <v>155</v>
      </c>
      <c r="U7" s="180">
        <f>SUM(U36:U40)</f>
        <v>383</v>
      </c>
      <c r="V7" s="596">
        <f>SUM(V36:V40)</f>
        <v>317</v>
      </c>
      <c r="W7" s="596">
        <f>SUM(W36:W40)</f>
        <v>338</v>
      </c>
      <c r="X7" s="509">
        <f>SUM(X36:X40)</f>
        <v>175</v>
      </c>
    </row>
    <row r="8" spans="1:24">
      <c r="A8" s="181" t="s">
        <v>39</v>
      </c>
      <c r="B8" s="179">
        <f>SUM(B42:B45)</f>
        <v>0</v>
      </c>
      <c r="C8" s="179">
        <f t="shared" ref="C8:K8" si="2">SUM(C42:C45)</f>
        <v>0</v>
      </c>
      <c r="D8" s="179">
        <f t="shared" si="2"/>
        <v>124</v>
      </c>
      <c r="E8" s="179">
        <f t="shared" si="2"/>
        <v>63</v>
      </c>
      <c r="F8" s="179">
        <f t="shared" si="2"/>
        <v>259</v>
      </c>
      <c r="G8" s="179">
        <f t="shared" si="2"/>
        <v>126</v>
      </c>
      <c r="H8" s="179">
        <f t="shared" si="2"/>
        <v>583</v>
      </c>
      <c r="I8" s="179">
        <f t="shared" si="2"/>
        <v>288</v>
      </c>
      <c r="J8" s="179">
        <f t="shared" si="2"/>
        <v>763</v>
      </c>
      <c r="K8" s="179">
        <f t="shared" si="2"/>
        <v>356</v>
      </c>
      <c r="L8" s="179">
        <f t="shared" ref="L8:M28" si="3">+B8+D8+F8+H8+J8</f>
        <v>1729</v>
      </c>
      <c r="M8" s="180">
        <f t="shared" si="3"/>
        <v>833</v>
      </c>
      <c r="O8" s="781" t="s">
        <v>39</v>
      </c>
      <c r="P8" s="506">
        <f t="shared" ref="P8:T8" si="4">SUM(P42:P45)</f>
        <v>0</v>
      </c>
      <c r="Q8" s="179">
        <f t="shared" si="4"/>
        <v>5</v>
      </c>
      <c r="R8" s="179">
        <f t="shared" si="4"/>
        <v>11</v>
      </c>
      <c r="S8" s="179">
        <f t="shared" si="4"/>
        <v>22</v>
      </c>
      <c r="T8" s="179">
        <f t="shared" si="4"/>
        <v>27</v>
      </c>
      <c r="U8" s="180">
        <f>SUM(U42:U45)</f>
        <v>65</v>
      </c>
      <c r="V8" s="596">
        <f>SUM(V42:V45)</f>
        <v>56</v>
      </c>
      <c r="W8" s="596">
        <f>SUM(W42:W45)</f>
        <v>51</v>
      </c>
      <c r="X8" s="509">
        <f>SUM(X42:X45)</f>
        <v>30</v>
      </c>
    </row>
    <row r="9" spans="1:24">
      <c r="A9" s="181" t="s">
        <v>8</v>
      </c>
      <c r="B9" s="179">
        <f>SUM(B47:B54)</f>
        <v>308</v>
      </c>
      <c r="C9" s="179">
        <f t="shared" ref="C9:K9" si="5">SUM(C47:C54)</f>
        <v>159</v>
      </c>
      <c r="D9" s="179">
        <f t="shared" si="5"/>
        <v>4229</v>
      </c>
      <c r="E9" s="179">
        <f t="shared" si="5"/>
        <v>2129</v>
      </c>
      <c r="F9" s="179">
        <f t="shared" si="5"/>
        <v>12506</v>
      </c>
      <c r="G9" s="179">
        <f t="shared" si="5"/>
        <v>6341</v>
      </c>
      <c r="H9" s="179">
        <f t="shared" si="5"/>
        <v>21904</v>
      </c>
      <c r="I9" s="179">
        <f t="shared" si="5"/>
        <v>10898</v>
      </c>
      <c r="J9" s="179">
        <f t="shared" si="5"/>
        <v>29829</v>
      </c>
      <c r="K9" s="179">
        <f t="shared" si="5"/>
        <v>14840</v>
      </c>
      <c r="L9" s="179">
        <f t="shared" si="3"/>
        <v>68776</v>
      </c>
      <c r="M9" s="180">
        <f t="shared" si="3"/>
        <v>34367</v>
      </c>
      <c r="O9" s="504" t="s">
        <v>8</v>
      </c>
      <c r="P9" s="506">
        <f t="shared" ref="P9:T9" si="6">SUM(P47:P54)</f>
        <v>42</v>
      </c>
      <c r="Q9" s="179">
        <f t="shared" si="6"/>
        <v>276</v>
      </c>
      <c r="R9" s="179">
        <f t="shared" si="6"/>
        <v>762</v>
      </c>
      <c r="S9" s="179">
        <f t="shared" si="6"/>
        <v>996</v>
      </c>
      <c r="T9" s="179">
        <f t="shared" si="6"/>
        <v>1264</v>
      </c>
      <c r="U9" s="180">
        <f>SUM(U47:U54)</f>
        <v>3340</v>
      </c>
      <c r="V9" s="596">
        <f>SUM(V47:V54)</f>
        <v>2937</v>
      </c>
      <c r="W9" s="596">
        <f>SUM(W47:W54)</f>
        <v>3188</v>
      </c>
      <c r="X9" s="509">
        <f>SUM(X47:X54)</f>
        <v>1285</v>
      </c>
    </row>
    <row r="10" spans="1:24">
      <c r="A10" s="181" t="s">
        <v>75</v>
      </c>
      <c r="B10" s="179">
        <f>SUM(B56:B61)</f>
        <v>51</v>
      </c>
      <c r="C10" s="179">
        <f t="shared" ref="C10:K10" si="7">SUM(C56:C61)</f>
        <v>30</v>
      </c>
      <c r="D10" s="179">
        <f t="shared" si="7"/>
        <v>564</v>
      </c>
      <c r="E10" s="179">
        <f t="shared" si="7"/>
        <v>285</v>
      </c>
      <c r="F10" s="179">
        <f t="shared" si="7"/>
        <v>1199</v>
      </c>
      <c r="G10" s="179">
        <f t="shared" si="7"/>
        <v>641</v>
      </c>
      <c r="H10" s="179">
        <f t="shared" si="7"/>
        <v>1256</v>
      </c>
      <c r="I10" s="179">
        <f t="shared" si="7"/>
        <v>647</v>
      </c>
      <c r="J10" s="179">
        <f t="shared" si="7"/>
        <v>1888</v>
      </c>
      <c r="K10" s="179">
        <f t="shared" si="7"/>
        <v>932</v>
      </c>
      <c r="L10" s="179">
        <f t="shared" si="3"/>
        <v>4958</v>
      </c>
      <c r="M10" s="180">
        <f t="shared" si="3"/>
        <v>2535</v>
      </c>
      <c r="O10" s="504" t="s">
        <v>75</v>
      </c>
      <c r="P10" s="506">
        <f t="shared" ref="P10:T10" si="8">SUM(P56:P61)</f>
        <v>7</v>
      </c>
      <c r="Q10" s="179">
        <f t="shared" si="8"/>
        <v>23</v>
      </c>
      <c r="R10" s="179">
        <f t="shared" si="8"/>
        <v>57</v>
      </c>
      <c r="S10" s="179">
        <f t="shared" si="8"/>
        <v>56</v>
      </c>
      <c r="T10" s="179">
        <f t="shared" si="8"/>
        <v>68</v>
      </c>
      <c r="U10" s="180">
        <f>SUM(U56:U61)</f>
        <v>211</v>
      </c>
      <c r="V10" s="596">
        <f>SUM(V56:V61)</f>
        <v>148</v>
      </c>
      <c r="W10" s="596">
        <f>SUM(W56:W61)</f>
        <v>177</v>
      </c>
      <c r="X10" s="509">
        <f>SUM(X56:X61)</f>
        <v>72</v>
      </c>
    </row>
    <row r="11" spans="1:24">
      <c r="A11" s="181" t="s">
        <v>38</v>
      </c>
      <c r="B11" s="179">
        <f>SUM(B63:B66)</f>
        <v>12</v>
      </c>
      <c r="C11" s="179">
        <f t="shared" ref="C11:K11" si="9">SUM(C63:C66)</f>
        <v>5</v>
      </c>
      <c r="D11" s="179">
        <f t="shared" si="9"/>
        <v>184</v>
      </c>
      <c r="E11" s="179">
        <f t="shared" si="9"/>
        <v>86</v>
      </c>
      <c r="F11" s="179">
        <f t="shared" si="9"/>
        <v>457</v>
      </c>
      <c r="G11" s="179">
        <f t="shared" si="9"/>
        <v>234</v>
      </c>
      <c r="H11" s="179">
        <f t="shared" si="9"/>
        <v>306</v>
      </c>
      <c r="I11" s="179">
        <f t="shared" si="9"/>
        <v>160</v>
      </c>
      <c r="J11" s="179">
        <f t="shared" si="9"/>
        <v>309</v>
      </c>
      <c r="K11" s="179">
        <f t="shared" si="9"/>
        <v>175</v>
      </c>
      <c r="L11" s="179">
        <f t="shared" si="3"/>
        <v>1268</v>
      </c>
      <c r="M11" s="180">
        <f t="shared" si="3"/>
        <v>660</v>
      </c>
      <c r="O11" s="504" t="s">
        <v>38</v>
      </c>
      <c r="P11" s="506">
        <f t="shared" ref="P11:T11" si="10">SUM(P63:P66)</f>
        <v>2</v>
      </c>
      <c r="Q11" s="179">
        <f t="shared" si="10"/>
        <v>3</v>
      </c>
      <c r="R11" s="179">
        <f t="shared" si="10"/>
        <v>9</v>
      </c>
      <c r="S11" s="179">
        <f t="shared" si="10"/>
        <v>6</v>
      </c>
      <c r="T11" s="179">
        <f t="shared" si="10"/>
        <v>8</v>
      </c>
      <c r="U11" s="180">
        <f>SUM(U63:U66)</f>
        <v>28</v>
      </c>
      <c r="V11" s="596">
        <f>SUM(V63:V66)</f>
        <v>23</v>
      </c>
      <c r="W11" s="596">
        <f>SUM(W63:W66)</f>
        <v>28</v>
      </c>
      <c r="X11" s="509">
        <f>SUM(X63:X66)</f>
        <v>13</v>
      </c>
    </row>
    <row r="12" spans="1:24">
      <c r="A12" s="181" t="s">
        <v>25</v>
      </c>
      <c r="B12" s="179">
        <f>SUM(B73:B75)</f>
        <v>1</v>
      </c>
      <c r="C12" s="179">
        <f t="shared" ref="C12:K12" si="11">SUM(C73:C75)</f>
        <v>1</v>
      </c>
      <c r="D12" s="179">
        <f t="shared" si="11"/>
        <v>213</v>
      </c>
      <c r="E12" s="179">
        <f t="shared" si="11"/>
        <v>114</v>
      </c>
      <c r="F12" s="179">
        <f t="shared" si="11"/>
        <v>715</v>
      </c>
      <c r="G12" s="179">
        <f t="shared" si="11"/>
        <v>374</v>
      </c>
      <c r="H12" s="179">
        <f t="shared" si="11"/>
        <v>864</v>
      </c>
      <c r="I12" s="179">
        <f t="shared" si="11"/>
        <v>438</v>
      </c>
      <c r="J12" s="179">
        <f t="shared" si="11"/>
        <v>932</v>
      </c>
      <c r="K12" s="179">
        <f t="shared" si="11"/>
        <v>482</v>
      </c>
      <c r="L12" s="179">
        <f t="shared" si="3"/>
        <v>2725</v>
      </c>
      <c r="M12" s="180">
        <f t="shared" si="3"/>
        <v>1409</v>
      </c>
      <c r="O12" s="504" t="s">
        <v>25</v>
      </c>
      <c r="P12" s="506">
        <f t="shared" ref="P12:T12" si="12">SUM(P73:P75)</f>
        <v>1</v>
      </c>
      <c r="Q12" s="179">
        <f t="shared" si="12"/>
        <v>7</v>
      </c>
      <c r="R12" s="179">
        <f t="shared" si="12"/>
        <v>22</v>
      </c>
      <c r="S12" s="179">
        <f t="shared" si="12"/>
        <v>28</v>
      </c>
      <c r="T12" s="179">
        <f t="shared" si="12"/>
        <v>28</v>
      </c>
      <c r="U12" s="180">
        <f>SUM(U73:U75)</f>
        <v>86</v>
      </c>
      <c r="V12" s="596">
        <f>SUM(V73:V75)</f>
        <v>73</v>
      </c>
      <c r="W12" s="596">
        <f>SUM(W73:W75)</f>
        <v>81</v>
      </c>
      <c r="X12" s="509">
        <f>SUM(X73:X75)</f>
        <v>32</v>
      </c>
    </row>
    <row r="13" spans="1:24">
      <c r="A13" s="181" t="s">
        <v>108</v>
      </c>
      <c r="B13" s="179">
        <f>SUM(B77:B85)</f>
        <v>136</v>
      </c>
      <c r="C13" s="179">
        <f t="shared" ref="C13:K13" si="13">SUM(C77:C85)</f>
        <v>72</v>
      </c>
      <c r="D13" s="179">
        <f t="shared" si="13"/>
        <v>945</v>
      </c>
      <c r="E13" s="179">
        <f t="shared" si="13"/>
        <v>493</v>
      </c>
      <c r="F13" s="179">
        <f t="shared" si="13"/>
        <v>1823</v>
      </c>
      <c r="G13" s="179">
        <f t="shared" si="13"/>
        <v>903</v>
      </c>
      <c r="H13" s="179">
        <f t="shared" si="13"/>
        <v>3183</v>
      </c>
      <c r="I13" s="179">
        <f t="shared" si="13"/>
        <v>1653</v>
      </c>
      <c r="J13" s="179">
        <f t="shared" si="13"/>
        <v>4610</v>
      </c>
      <c r="K13" s="179">
        <f t="shared" si="13"/>
        <v>2374</v>
      </c>
      <c r="L13" s="179">
        <f t="shared" si="3"/>
        <v>10697</v>
      </c>
      <c r="M13" s="180">
        <f t="shared" si="3"/>
        <v>5495</v>
      </c>
      <c r="O13" s="504" t="s">
        <v>108</v>
      </c>
      <c r="P13" s="506">
        <f t="shared" ref="P13:T13" si="14">SUM(P77:P85)</f>
        <v>8</v>
      </c>
      <c r="Q13" s="179">
        <f t="shared" si="14"/>
        <v>32</v>
      </c>
      <c r="R13" s="179">
        <f t="shared" si="14"/>
        <v>60</v>
      </c>
      <c r="S13" s="179">
        <f t="shared" si="14"/>
        <v>88</v>
      </c>
      <c r="T13" s="179">
        <f t="shared" si="14"/>
        <v>117</v>
      </c>
      <c r="U13" s="180">
        <f>SUM(U77:U85)</f>
        <v>305</v>
      </c>
      <c r="V13" s="596">
        <f>SUM(V77:V85)</f>
        <v>311</v>
      </c>
      <c r="W13" s="596">
        <f>SUM(W77:W85)</f>
        <v>321</v>
      </c>
      <c r="X13" s="509">
        <f>SUM(X77:X85)</f>
        <v>107</v>
      </c>
    </row>
    <row r="14" spans="1:24">
      <c r="A14" s="181" t="s">
        <v>109</v>
      </c>
      <c r="B14" s="179">
        <f>SUM(B87:B91)</f>
        <v>11</v>
      </c>
      <c r="C14" s="179">
        <f t="shared" ref="C14:K14" si="15">SUM(C87:C91)</f>
        <v>5</v>
      </c>
      <c r="D14" s="179">
        <f t="shared" si="15"/>
        <v>214</v>
      </c>
      <c r="E14" s="179">
        <f t="shared" si="15"/>
        <v>109</v>
      </c>
      <c r="F14" s="179">
        <f t="shared" si="15"/>
        <v>386</v>
      </c>
      <c r="G14" s="179">
        <f t="shared" si="15"/>
        <v>194</v>
      </c>
      <c r="H14" s="179">
        <f t="shared" si="15"/>
        <v>514</v>
      </c>
      <c r="I14" s="179">
        <f t="shared" si="15"/>
        <v>265</v>
      </c>
      <c r="J14" s="179">
        <f t="shared" si="15"/>
        <v>695</v>
      </c>
      <c r="K14" s="179">
        <f t="shared" si="15"/>
        <v>308</v>
      </c>
      <c r="L14" s="179">
        <f t="shared" si="3"/>
        <v>1820</v>
      </c>
      <c r="M14" s="180">
        <f t="shared" si="3"/>
        <v>881</v>
      </c>
      <c r="O14" s="504" t="s">
        <v>109</v>
      </c>
      <c r="P14" s="506">
        <f t="shared" ref="P14:T14" si="16">SUM(P87:P91)</f>
        <v>1</v>
      </c>
      <c r="Q14" s="179">
        <f t="shared" si="16"/>
        <v>8</v>
      </c>
      <c r="R14" s="179">
        <f t="shared" si="16"/>
        <v>11</v>
      </c>
      <c r="S14" s="179">
        <f t="shared" si="16"/>
        <v>13</v>
      </c>
      <c r="T14" s="179">
        <f t="shared" si="16"/>
        <v>20</v>
      </c>
      <c r="U14" s="180">
        <f>SUM(U87:U91)</f>
        <v>53</v>
      </c>
      <c r="V14" s="596">
        <f>SUM(V87:V91)</f>
        <v>52</v>
      </c>
      <c r="W14" s="596">
        <f>SUM(W87:W91)</f>
        <v>63</v>
      </c>
      <c r="X14" s="509">
        <f>SUM(X87:X91)</f>
        <v>21</v>
      </c>
    </row>
    <row r="15" spans="1:24">
      <c r="A15" s="181" t="s">
        <v>73</v>
      </c>
      <c r="B15" s="179">
        <f t="shared" ref="B15:K15" si="17">SUM(B93:B99)</f>
        <v>36</v>
      </c>
      <c r="C15" s="179">
        <f t="shared" si="17"/>
        <v>22</v>
      </c>
      <c r="D15" s="179">
        <f t="shared" si="17"/>
        <v>594</v>
      </c>
      <c r="E15" s="179">
        <f t="shared" si="17"/>
        <v>277</v>
      </c>
      <c r="F15" s="179">
        <f t="shared" si="17"/>
        <v>2988</v>
      </c>
      <c r="G15" s="179">
        <f t="shared" si="17"/>
        <v>1512</v>
      </c>
      <c r="H15" s="179">
        <f t="shared" si="17"/>
        <v>3875</v>
      </c>
      <c r="I15" s="179">
        <f t="shared" si="17"/>
        <v>1968</v>
      </c>
      <c r="J15" s="179">
        <f t="shared" si="17"/>
        <v>4872</v>
      </c>
      <c r="K15" s="179">
        <f t="shared" si="17"/>
        <v>2434</v>
      </c>
      <c r="L15" s="179">
        <f t="shared" si="3"/>
        <v>12365</v>
      </c>
      <c r="M15" s="180">
        <f t="shared" si="3"/>
        <v>6213</v>
      </c>
      <c r="O15" s="504" t="s">
        <v>73</v>
      </c>
      <c r="P15" s="506">
        <f t="shared" ref="P15:T15" si="18">SUM(P93:P99)</f>
        <v>10</v>
      </c>
      <c r="Q15" s="179">
        <f t="shared" si="18"/>
        <v>37</v>
      </c>
      <c r="R15" s="179">
        <f t="shared" si="18"/>
        <v>133</v>
      </c>
      <c r="S15" s="179">
        <f t="shared" si="18"/>
        <v>142</v>
      </c>
      <c r="T15" s="179">
        <f t="shared" si="18"/>
        <v>162</v>
      </c>
      <c r="U15" s="180">
        <f>SUM(U93:U99)</f>
        <v>484</v>
      </c>
      <c r="V15" s="596">
        <f>SUM(V93:V99)</f>
        <v>418</v>
      </c>
      <c r="W15" s="596">
        <f>SUM(W93:W99)</f>
        <v>530</v>
      </c>
      <c r="X15" s="509">
        <f>SUM(X93:X99)</f>
        <v>145</v>
      </c>
    </row>
    <row r="16" spans="1:24">
      <c r="A16" s="181" t="s">
        <v>66</v>
      </c>
      <c r="B16" s="179">
        <f>SUM(B101:B103)</f>
        <v>0</v>
      </c>
      <c r="C16" s="179">
        <f t="shared" ref="C16:K16" si="19">SUM(C101:C103)</f>
        <v>0</v>
      </c>
      <c r="D16" s="179">
        <f t="shared" si="19"/>
        <v>73</v>
      </c>
      <c r="E16" s="179">
        <f t="shared" si="19"/>
        <v>43</v>
      </c>
      <c r="F16" s="179">
        <f t="shared" si="19"/>
        <v>111</v>
      </c>
      <c r="G16" s="179">
        <f t="shared" si="19"/>
        <v>46</v>
      </c>
      <c r="H16" s="179">
        <f t="shared" si="19"/>
        <v>231</v>
      </c>
      <c r="I16" s="179">
        <f t="shared" si="19"/>
        <v>127</v>
      </c>
      <c r="J16" s="179">
        <f t="shared" si="19"/>
        <v>458</v>
      </c>
      <c r="K16" s="179">
        <f t="shared" si="19"/>
        <v>229</v>
      </c>
      <c r="L16" s="179">
        <f t="shared" si="3"/>
        <v>873</v>
      </c>
      <c r="M16" s="180">
        <f t="shared" si="3"/>
        <v>445</v>
      </c>
      <c r="O16" s="504" t="s">
        <v>66</v>
      </c>
      <c r="P16" s="506">
        <f t="shared" ref="P16:T16" si="20">SUM(P101:P103)</f>
        <v>0</v>
      </c>
      <c r="Q16" s="179">
        <f t="shared" si="20"/>
        <v>4</v>
      </c>
      <c r="R16" s="179">
        <f t="shared" si="20"/>
        <v>5</v>
      </c>
      <c r="S16" s="179">
        <f t="shared" si="20"/>
        <v>11</v>
      </c>
      <c r="T16" s="179">
        <f t="shared" si="20"/>
        <v>17</v>
      </c>
      <c r="U16" s="180">
        <f>SUM(U101:U103)</f>
        <v>37</v>
      </c>
      <c r="V16" s="596">
        <f>SUM(V101:V103)</f>
        <v>26</v>
      </c>
      <c r="W16" s="596">
        <f>SUM(W101:W103)</f>
        <v>31</v>
      </c>
      <c r="X16" s="509">
        <f>SUM(X101:X103)</f>
        <v>18</v>
      </c>
    </row>
    <row r="17" spans="1:24">
      <c r="A17" s="181" t="s">
        <v>56</v>
      </c>
      <c r="B17" s="179">
        <f>SUM(B110:B115)</f>
        <v>43</v>
      </c>
      <c r="C17" s="179">
        <f t="shared" ref="C17:K17" si="21">SUM(C110:C115)</f>
        <v>25</v>
      </c>
      <c r="D17" s="179">
        <f t="shared" si="21"/>
        <v>667</v>
      </c>
      <c r="E17" s="179">
        <f t="shared" si="21"/>
        <v>360</v>
      </c>
      <c r="F17" s="179">
        <f t="shared" si="21"/>
        <v>1785</v>
      </c>
      <c r="G17" s="179">
        <f t="shared" si="21"/>
        <v>913</v>
      </c>
      <c r="H17" s="179">
        <f t="shared" si="21"/>
        <v>2366</v>
      </c>
      <c r="I17" s="179">
        <f t="shared" si="21"/>
        <v>1222</v>
      </c>
      <c r="J17" s="179">
        <f t="shared" si="21"/>
        <v>3524</v>
      </c>
      <c r="K17" s="179">
        <f t="shared" si="21"/>
        <v>1759</v>
      </c>
      <c r="L17" s="179">
        <f t="shared" si="3"/>
        <v>8385</v>
      </c>
      <c r="M17" s="180">
        <f t="shared" si="3"/>
        <v>4279</v>
      </c>
      <c r="O17" s="504" t="s">
        <v>56</v>
      </c>
      <c r="P17" s="506">
        <f t="shared" ref="P17:T17" si="22">SUM(P110:P115)</f>
        <v>6</v>
      </c>
      <c r="Q17" s="179">
        <f t="shared" si="22"/>
        <v>44</v>
      </c>
      <c r="R17" s="179">
        <f t="shared" si="22"/>
        <v>96</v>
      </c>
      <c r="S17" s="179">
        <f t="shared" si="22"/>
        <v>113</v>
      </c>
      <c r="T17" s="179">
        <f t="shared" si="22"/>
        <v>137</v>
      </c>
      <c r="U17" s="180">
        <f>SUM(U110:U115)</f>
        <v>396</v>
      </c>
      <c r="V17" s="596">
        <f>SUM(V110:V115)</f>
        <v>304</v>
      </c>
      <c r="W17" s="596">
        <f>SUM(W110:W115)</f>
        <v>316</v>
      </c>
      <c r="X17" s="509">
        <f>SUM(X110:X115)</f>
        <v>139</v>
      </c>
    </row>
    <row r="18" spans="1:24">
      <c r="A18" s="181" t="s">
        <v>20</v>
      </c>
      <c r="B18" s="179">
        <f>SUM(B117:B118)</f>
        <v>3</v>
      </c>
      <c r="C18" s="179">
        <f t="shared" ref="C18:K18" si="23">SUM(C117:C118)</f>
        <v>1</v>
      </c>
      <c r="D18" s="179">
        <f t="shared" si="23"/>
        <v>95</v>
      </c>
      <c r="E18" s="179">
        <f t="shared" si="23"/>
        <v>46</v>
      </c>
      <c r="F18" s="179">
        <f t="shared" si="23"/>
        <v>211</v>
      </c>
      <c r="G18" s="179">
        <f t="shared" si="23"/>
        <v>112</v>
      </c>
      <c r="H18" s="179">
        <f t="shared" si="23"/>
        <v>715</v>
      </c>
      <c r="I18" s="179">
        <f t="shared" si="23"/>
        <v>388</v>
      </c>
      <c r="J18" s="179">
        <f t="shared" si="23"/>
        <v>1291</v>
      </c>
      <c r="K18" s="179">
        <f t="shared" si="23"/>
        <v>644</v>
      </c>
      <c r="L18" s="179">
        <f t="shared" si="3"/>
        <v>2315</v>
      </c>
      <c r="M18" s="180">
        <f t="shared" si="3"/>
        <v>1191</v>
      </c>
      <c r="O18" s="504" t="s">
        <v>20</v>
      </c>
      <c r="P18" s="506">
        <f t="shared" ref="P18:T18" si="24">SUM(P117:P118)</f>
        <v>1</v>
      </c>
      <c r="Q18" s="179">
        <f t="shared" si="24"/>
        <v>5</v>
      </c>
      <c r="R18" s="179">
        <f t="shared" si="24"/>
        <v>13</v>
      </c>
      <c r="S18" s="179">
        <f t="shared" si="24"/>
        <v>23</v>
      </c>
      <c r="T18" s="179">
        <f t="shared" si="24"/>
        <v>36</v>
      </c>
      <c r="U18" s="180">
        <f>SUM(U117:U118)</f>
        <v>78</v>
      </c>
      <c r="V18" s="596">
        <f>SUM(V117:V118)</f>
        <v>66</v>
      </c>
      <c r="W18" s="596">
        <f>SUM(W117:W118)</f>
        <v>82</v>
      </c>
      <c r="X18" s="509">
        <f>SUM(X117:X118)</f>
        <v>38</v>
      </c>
    </row>
    <row r="19" spans="1:24">
      <c r="A19" s="181" t="s">
        <v>26</v>
      </c>
      <c r="B19" s="179">
        <f>SUM(B120:B124)</f>
        <v>74</v>
      </c>
      <c r="C19" s="179">
        <f t="shared" ref="C19:K19" si="25">SUM(C120:C124)</f>
        <v>36</v>
      </c>
      <c r="D19" s="179">
        <f t="shared" si="25"/>
        <v>888</v>
      </c>
      <c r="E19" s="179">
        <f t="shared" si="25"/>
        <v>439</v>
      </c>
      <c r="F19" s="179">
        <f t="shared" si="25"/>
        <v>2257</v>
      </c>
      <c r="G19" s="179">
        <f t="shared" si="25"/>
        <v>1160</v>
      </c>
      <c r="H19" s="179">
        <f t="shared" si="25"/>
        <v>3287</v>
      </c>
      <c r="I19" s="179">
        <f t="shared" si="25"/>
        <v>1665</v>
      </c>
      <c r="J19" s="179">
        <f t="shared" si="25"/>
        <v>3970</v>
      </c>
      <c r="K19" s="179">
        <f t="shared" si="25"/>
        <v>2050</v>
      </c>
      <c r="L19" s="179">
        <f t="shared" si="3"/>
        <v>10476</v>
      </c>
      <c r="M19" s="180">
        <f t="shared" si="3"/>
        <v>5350</v>
      </c>
      <c r="O19" s="504" t="s">
        <v>26</v>
      </c>
      <c r="P19" s="506">
        <f t="shared" ref="P19:T19" si="26">SUM(P120:P124)</f>
        <v>12</v>
      </c>
      <c r="Q19" s="179">
        <f t="shared" si="26"/>
        <v>45</v>
      </c>
      <c r="R19" s="179">
        <f t="shared" si="26"/>
        <v>125</v>
      </c>
      <c r="S19" s="179">
        <f t="shared" si="26"/>
        <v>143</v>
      </c>
      <c r="T19" s="179">
        <f t="shared" si="26"/>
        <v>159</v>
      </c>
      <c r="U19" s="180">
        <f>SUM(U120:U124)</f>
        <v>484</v>
      </c>
      <c r="V19" s="596">
        <f>SUM(V120:V124)</f>
        <v>374</v>
      </c>
      <c r="W19" s="596">
        <f>SUM(W120:W124)</f>
        <v>378</v>
      </c>
      <c r="X19" s="509">
        <f>SUM(X120:X124)</f>
        <v>186</v>
      </c>
    </row>
    <row r="20" spans="1:24">
      <c r="A20" s="181" t="s">
        <v>36</v>
      </c>
      <c r="B20" s="179">
        <f t="shared" ref="B20:K20" si="27">SUM(B126:B132)</f>
        <v>71</v>
      </c>
      <c r="C20" s="179">
        <f t="shared" si="27"/>
        <v>43</v>
      </c>
      <c r="D20" s="179">
        <f t="shared" si="27"/>
        <v>576</v>
      </c>
      <c r="E20" s="179">
        <f t="shared" si="27"/>
        <v>294</v>
      </c>
      <c r="F20" s="179">
        <f t="shared" si="27"/>
        <v>1146</v>
      </c>
      <c r="G20" s="179">
        <f t="shared" si="27"/>
        <v>587</v>
      </c>
      <c r="H20" s="179">
        <f t="shared" si="27"/>
        <v>2101</v>
      </c>
      <c r="I20" s="179">
        <f t="shared" si="27"/>
        <v>1086</v>
      </c>
      <c r="J20" s="179">
        <f t="shared" si="27"/>
        <v>4234</v>
      </c>
      <c r="K20" s="179">
        <f t="shared" si="27"/>
        <v>2090</v>
      </c>
      <c r="L20" s="179">
        <f t="shared" si="3"/>
        <v>8128</v>
      </c>
      <c r="M20" s="180">
        <f t="shared" si="3"/>
        <v>4100</v>
      </c>
      <c r="O20" s="504" t="s">
        <v>36</v>
      </c>
      <c r="P20" s="506">
        <f t="shared" ref="P20:T20" si="28">SUM(P126:P132)</f>
        <v>6</v>
      </c>
      <c r="Q20" s="179">
        <f t="shared" si="28"/>
        <v>27</v>
      </c>
      <c r="R20" s="179">
        <f t="shared" si="28"/>
        <v>62</v>
      </c>
      <c r="S20" s="179">
        <f t="shared" si="28"/>
        <v>74</v>
      </c>
      <c r="T20" s="179">
        <f t="shared" si="28"/>
        <v>143</v>
      </c>
      <c r="U20" s="180">
        <f>SUM(U126:U132)</f>
        <v>312</v>
      </c>
      <c r="V20" s="596">
        <f>SUM(V126:V132)</f>
        <v>259</v>
      </c>
      <c r="W20" s="596">
        <f>SUM(W126:W132)</f>
        <v>290</v>
      </c>
      <c r="X20" s="509">
        <f>SUM(X126:X132)</f>
        <v>120</v>
      </c>
    </row>
    <row r="21" spans="1:24">
      <c r="A21" s="181" t="s">
        <v>43</v>
      </c>
      <c r="B21" s="179">
        <f>SUM(B134:B136)</f>
        <v>0</v>
      </c>
      <c r="C21" s="179">
        <f t="shared" ref="C21:K21" si="29">SUM(C134:C136)</f>
        <v>0</v>
      </c>
      <c r="D21" s="179">
        <f t="shared" si="29"/>
        <v>245</v>
      </c>
      <c r="E21" s="179">
        <f t="shared" si="29"/>
        <v>127</v>
      </c>
      <c r="F21" s="179">
        <f t="shared" si="29"/>
        <v>756</v>
      </c>
      <c r="G21" s="179">
        <f t="shared" si="29"/>
        <v>366</v>
      </c>
      <c r="H21" s="179">
        <f t="shared" si="29"/>
        <v>629</v>
      </c>
      <c r="I21" s="179">
        <f t="shared" si="29"/>
        <v>319</v>
      </c>
      <c r="J21" s="179">
        <f t="shared" si="29"/>
        <v>1558</v>
      </c>
      <c r="K21" s="179">
        <f t="shared" si="29"/>
        <v>812</v>
      </c>
      <c r="L21" s="179">
        <f t="shared" si="3"/>
        <v>3188</v>
      </c>
      <c r="M21" s="180">
        <f t="shared" si="3"/>
        <v>1624</v>
      </c>
      <c r="O21" s="504" t="s">
        <v>43</v>
      </c>
      <c r="P21" s="506">
        <f t="shared" ref="P21:T21" si="30">SUM(P134:P136)</f>
        <v>0</v>
      </c>
      <c r="Q21" s="179">
        <f t="shared" si="30"/>
        <v>10</v>
      </c>
      <c r="R21" s="179">
        <f t="shared" si="30"/>
        <v>22</v>
      </c>
      <c r="S21" s="179">
        <f t="shared" si="30"/>
        <v>21</v>
      </c>
      <c r="T21" s="179">
        <f t="shared" si="30"/>
        <v>38</v>
      </c>
      <c r="U21" s="180">
        <f>SUM(U134:U136)</f>
        <v>91</v>
      </c>
      <c r="V21" s="596">
        <f>SUM(V134:V136)</f>
        <v>83</v>
      </c>
      <c r="W21" s="596">
        <f>SUM(W134:W136)</f>
        <v>83</v>
      </c>
      <c r="X21" s="509">
        <f>SUM(X134:X136)</f>
        <v>33</v>
      </c>
    </row>
    <row r="22" spans="1:24">
      <c r="A22" s="181" t="s">
        <v>16</v>
      </c>
      <c r="B22" s="179">
        <f>SUM(B138:B140)</f>
        <v>0</v>
      </c>
      <c r="C22" s="179">
        <f t="shared" ref="C22:K22" si="31">SUM(C138:C140)</f>
        <v>0</v>
      </c>
      <c r="D22" s="179">
        <f t="shared" si="31"/>
        <v>207</v>
      </c>
      <c r="E22" s="179">
        <f t="shared" si="31"/>
        <v>106</v>
      </c>
      <c r="F22" s="179">
        <f t="shared" si="31"/>
        <v>415</v>
      </c>
      <c r="G22" s="179">
        <f t="shared" si="31"/>
        <v>202</v>
      </c>
      <c r="H22" s="179">
        <f t="shared" si="31"/>
        <v>911</v>
      </c>
      <c r="I22" s="179">
        <f t="shared" si="31"/>
        <v>447</v>
      </c>
      <c r="J22" s="179">
        <f t="shared" si="31"/>
        <v>1788</v>
      </c>
      <c r="K22" s="179">
        <f t="shared" si="31"/>
        <v>899</v>
      </c>
      <c r="L22" s="179">
        <f t="shared" si="3"/>
        <v>3321</v>
      </c>
      <c r="M22" s="180">
        <f t="shared" si="3"/>
        <v>1654</v>
      </c>
      <c r="O22" s="504" t="s">
        <v>16</v>
      </c>
      <c r="P22" s="506">
        <f t="shared" ref="P22:T22" si="32">SUM(P138:P140)</f>
        <v>0</v>
      </c>
      <c r="Q22" s="179">
        <f t="shared" si="32"/>
        <v>12</v>
      </c>
      <c r="R22" s="179">
        <f t="shared" si="32"/>
        <v>30</v>
      </c>
      <c r="S22" s="179">
        <f t="shared" si="32"/>
        <v>43</v>
      </c>
      <c r="T22" s="179">
        <f t="shared" si="32"/>
        <v>70</v>
      </c>
      <c r="U22" s="180">
        <f>SUM(U138:U140)</f>
        <v>155</v>
      </c>
      <c r="V22" s="596">
        <f>SUM(V138:V140)</f>
        <v>130</v>
      </c>
      <c r="W22" s="596">
        <f>SUM(W138:W140)</f>
        <v>147</v>
      </c>
      <c r="X22" s="509">
        <f>SUM(X138:X140)</f>
        <v>83</v>
      </c>
    </row>
    <row r="23" spans="1:24">
      <c r="A23" s="181" t="s">
        <v>60</v>
      </c>
      <c r="B23" s="179">
        <f>SUM(B142:B146)</f>
        <v>0</v>
      </c>
      <c r="C23" s="179">
        <f t="shared" ref="C23:K23" si="33">SUM(C142:C146)</f>
        <v>0</v>
      </c>
      <c r="D23" s="179">
        <f t="shared" si="33"/>
        <v>24</v>
      </c>
      <c r="E23" s="179">
        <f t="shared" si="33"/>
        <v>13</v>
      </c>
      <c r="F23" s="179">
        <f t="shared" si="33"/>
        <v>260</v>
      </c>
      <c r="G23" s="179">
        <f t="shared" si="33"/>
        <v>145</v>
      </c>
      <c r="H23" s="179">
        <f t="shared" si="33"/>
        <v>299</v>
      </c>
      <c r="I23" s="179">
        <f t="shared" si="33"/>
        <v>150</v>
      </c>
      <c r="J23" s="179">
        <f t="shared" si="33"/>
        <v>132</v>
      </c>
      <c r="K23" s="179">
        <f t="shared" si="33"/>
        <v>58</v>
      </c>
      <c r="L23" s="179">
        <f t="shared" si="3"/>
        <v>715</v>
      </c>
      <c r="M23" s="180">
        <f t="shared" si="3"/>
        <v>366</v>
      </c>
      <c r="O23" s="504" t="s">
        <v>60</v>
      </c>
      <c r="P23" s="506">
        <f t="shared" ref="P23:T23" si="34">SUM(P142:P146)</f>
        <v>0</v>
      </c>
      <c r="Q23" s="179">
        <f t="shared" si="34"/>
        <v>1</v>
      </c>
      <c r="R23" s="179">
        <f t="shared" si="34"/>
        <v>6</v>
      </c>
      <c r="S23" s="179">
        <f t="shared" si="34"/>
        <v>8</v>
      </c>
      <c r="T23" s="179">
        <f t="shared" si="34"/>
        <v>3</v>
      </c>
      <c r="U23" s="180">
        <f>SUM(U142:U146)</f>
        <v>18</v>
      </c>
      <c r="V23" s="597">
        <f>SUM(V142:V146)</f>
        <v>11</v>
      </c>
      <c r="W23" s="597">
        <f>SUM(W142:W146)</f>
        <v>19</v>
      </c>
      <c r="X23" s="599">
        <f>SUM(X142:X146)</f>
        <v>9</v>
      </c>
    </row>
    <row r="24" spans="1:24">
      <c r="A24" s="181" t="s">
        <v>77</v>
      </c>
      <c r="B24" s="179">
        <f>SUM(B153:B157)</f>
        <v>25</v>
      </c>
      <c r="C24" s="179">
        <f t="shared" ref="C24:K24" si="35">SUM(C153:C157)</f>
        <v>12</v>
      </c>
      <c r="D24" s="179">
        <f t="shared" si="35"/>
        <v>562</v>
      </c>
      <c r="E24" s="179">
        <f t="shared" si="35"/>
        <v>279</v>
      </c>
      <c r="F24" s="179">
        <f t="shared" si="35"/>
        <v>472</v>
      </c>
      <c r="G24" s="179">
        <f t="shared" si="35"/>
        <v>264</v>
      </c>
      <c r="H24" s="179">
        <f t="shared" si="35"/>
        <v>1012</v>
      </c>
      <c r="I24" s="179">
        <f t="shared" si="35"/>
        <v>519</v>
      </c>
      <c r="J24" s="179">
        <f t="shared" si="35"/>
        <v>1663</v>
      </c>
      <c r="K24" s="179">
        <f t="shared" si="35"/>
        <v>827</v>
      </c>
      <c r="L24" s="179">
        <f t="shared" si="3"/>
        <v>3734</v>
      </c>
      <c r="M24" s="180">
        <f t="shared" si="3"/>
        <v>1901</v>
      </c>
      <c r="O24" s="504" t="s">
        <v>77</v>
      </c>
      <c r="P24" s="506">
        <f t="shared" ref="P24:T24" si="36">SUM(P153:P157)</f>
        <v>5</v>
      </c>
      <c r="Q24" s="179">
        <f t="shared" si="36"/>
        <v>23</v>
      </c>
      <c r="R24" s="179">
        <f t="shared" si="36"/>
        <v>29</v>
      </c>
      <c r="S24" s="179">
        <f t="shared" si="36"/>
        <v>42</v>
      </c>
      <c r="T24" s="179">
        <f t="shared" si="36"/>
        <v>61</v>
      </c>
      <c r="U24" s="180">
        <f>SUM(U153:U157)</f>
        <v>160</v>
      </c>
      <c r="V24" s="596">
        <f>SUM(V153:V157)</f>
        <v>134</v>
      </c>
      <c r="W24" s="596">
        <f>SUM(W153:W157)</f>
        <v>135</v>
      </c>
      <c r="X24" s="509">
        <f>SUM(X153:X157)</f>
        <v>62</v>
      </c>
    </row>
    <row r="25" spans="1:24">
      <c r="A25" s="181" t="s">
        <v>30</v>
      </c>
      <c r="B25" s="179">
        <f>SUM(B159:B162)</f>
        <v>27</v>
      </c>
      <c r="C25" s="179">
        <f t="shared" ref="C25:K25" si="37">SUM(C159:C162)</f>
        <v>9</v>
      </c>
      <c r="D25" s="179">
        <f t="shared" si="37"/>
        <v>390</v>
      </c>
      <c r="E25" s="179">
        <f t="shared" si="37"/>
        <v>209</v>
      </c>
      <c r="F25" s="179">
        <f t="shared" si="37"/>
        <v>2409</v>
      </c>
      <c r="G25" s="179">
        <f t="shared" si="37"/>
        <v>1231</v>
      </c>
      <c r="H25" s="179">
        <f t="shared" si="37"/>
        <v>2664</v>
      </c>
      <c r="I25" s="179">
        <f t="shared" si="37"/>
        <v>1376</v>
      </c>
      <c r="J25" s="179">
        <f t="shared" si="37"/>
        <v>3907</v>
      </c>
      <c r="K25" s="179">
        <f t="shared" si="37"/>
        <v>2023</v>
      </c>
      <c r="L25" s="179">
        <f t="shared" si="3"/>
        <v>9397</v>
      </c>
      <c r="M25" s="180">
        <f t="shared" si="3"/>
        <v>4848</v>
      </c>
      <c r="O25" s="504" t="s">
        <v>30</v>
      </c>
      <c r="P25" s="506">
        <f t="shared" ref="P25:T25" si="38">SUM(P159:P162)</f>
        <v>7</v>
      </c>
      <c r="Q25" s="179">
        <f t="shared" si="38"/>
        <v>25</v>
      </c>
      <c r="R25" s="179">
        <f t="shared" si="38"/>
        <v>132</v>
      </c>
      <c r="S25" s="179">
        <f t="shared" si="38"/>
        <v>138</v>
      </c>
      <c r="T25" s="179">
        <f t="shared" si="38"/>
        <v>173</v>
      </c>
      <c r="U25" s="180">
        <f>SUM(U159:U162)</f>
        <v>475</v>
      </c>
      <c r="V25" s="596">
        <f>SUM(V159:V162)</f>
        <v>334</v>
      </c>
      <c r="W25" s="596">
        <f>SUM(W159:W162)</f>
        <v>354</v>
      </c>
      <c r="X25" s="509">
        <f>SUM(X159:X162)</f>
        <v>194</v>
      </c>
    </row>
    <row r="26" spans="1:24">
      <c r="A26" s="181" t="s">
        <v>61</v>
      </c>
      <c r="B26" s="179">
        <f>SUM(B164:B170)</f>
        <v>57</v>
      </c>
      <c r="C26" s="179">
        <f t="shared" ref="C26:K26" si="39">SUM(C164:C170)</f>
        <v>32</v>
      </c>
      <c r="D26" s="179">
        <f t="shared" si="39"/>
        <v>290</v>
      </c>
      <c r="E26" s="179">
        <f t="shared" si="39"/>
        <v>142</v>
      </c>
      <c r="F26" s="179">
        <f t="shared" si="39"/>
        <v>821</v>
      </c>
      <c r="G26" s="179">
        <f t="shared" si="39"/>
        <v>428</v>
      </c>
      <c r="H26" s="179">
        <f t="shared" si="39"/>
        <v>1434</v>
      </c>
      <c r="I26" s="179">
        <f t="shared" si="39"/>
        <v>720</v>
      </c>
      <c r="J26" s="179">
        <f t="shared" si="39"/>
        <v>1984</v>
      </c>
      <c r="K26" s="179">
        <f t="shared" si="39"/>
        <v>980</v>
      </c>
      <c r="L26" s="179">
        <f t="shared" si="3"/>
        <v>4586</v>
      </c>
      <c r="M26" s="180">
        <f t="shared" si="3"/>
        <v>2302</v>
      </c>
      <c r="O26" s="504" t="s">
        <v>61</v>
      </c>
      <c r="P26" s="506">
        <f t="shared" ref="P26:T26" si="40">SUM(P164:P170)</f>
        <v>6</v>
      </c>
      <c r="Q26" s="179">
        <f t="shared" si="40"/>
        <v>17</v>
      </c>
      <c r="R26" s="179">
        <f t="shared" si="40"/>
        <v>39</v>
      </c>
      <c r="S26" s="179">
        <f t="shared" si="40"/>
        <v>57</v>
      </c>
      <c r="T26" s="179">
        <f t="shared" si="40"/>
        <v>67</v>
      </c>
      <c r="U26" s="180">
        <f>SUM(U164:U170)</f>
        <v>186</v>
      </c>
      <c r="V26" s="596">
        <f>SUM(V164:V170)</f>
        <v>140</v>
      </c>
      <c r="W26" s="596">
        <f>SUM(W164:W170)</f>
        <v>157</v>
      </c>
      <c r="X26" s="509">
        <f>SUM(X164:X170)</f>
        <v>84</v>
      </c>
    </row>
    <row r="27" spans="1:24">
      <c r="A27" s="181" t="s">
        <v>110</v>
      </c>
      <c r="B27" s="179">
        <f>SUM(B172:B178)</f>
        <v>21</v>
      </c>
      <c r="C27" s="179">
        <f>SUM(C172:C178)</f>
        <v>10</v>
      </c>
      <c r="D27" s="179">
        <f t="shared" ref="D27:K27" si="41">SUM(D172:D178)</f>
        <v>899</v>
      </c>
      <c r="E27" s="179">
        <f t="shared" si="41"/>
        <v>480</v>
      </c>
      <c r="F27" s="179">
        <f t="shared" si="41"/>
        <v>992</v>
      </c>
      <c r="G27" s="179">
        <f t="shared" si="41"/>
        <v>502</v>
      </c>
      <c r="H27" s="179">
        <f t="shared" si="41"/>
        <v>2448</v>
      </c>
      <c r="I27" s="179">
        <f t="shared" si="41"/>
        <v>1209</v>
      </c>
      <c r="J27" s="179">
        <f t="shared" si="41"/>
        <v>4090</v>
      </c>
      <c r="K27" s="179">
        <f t="shared" si="41"/>
        <v>1997</v>
      </c>
      <c r="L27" s="179">
        <f t="shared" si="3"/>
        <v>8450</v>
      </c>
      <c r="M27" s="180">
        <f t="shared" si="3"/>
        <v>4198</v>
      </c>
      <c r="O27" s="504" t="s">
        <v>110</v>
      </c>
      <c r="P27" s="506">
        <f t="shared" ref="P27:T27" si="42">SUM(P172:P178)</f>
        <v>4</v>
      </c>
      <c r="Q27" s="179">
        <f t="shared" si="42"/>
        <v>54</v>
      </c>
      <c r="R27" s="179">
        <f t="shared" si="42"/>
        <v>75</v>
      </c>
      <c r="S27" s="179">
        <f t="shared" si="42"/>
        <v>121</v>
      </c>
      <c r="T27" s="179">
        <f t="shared" si="42"/>
        <v>179</v>
      </c>
      <c r="U27" s="180">
        <f>SUM(U172:U178)</f>
        <v>433</v>
      </c>
      <c r="V27" s="596">
        <f>SUM(V172:V178)</f>
        <v>369</v>
      </c>
      <c r="W27" s="596">
        <f>SUM(W172:W178)</f>
        <v>384</v>
      </c>
      <c r="X27" s="509">
        <f>SUM(X172:X178)</f>
        <v>187</v>
      </c>
    </row>
    <row r="28" spans="1:24" ht="14.25" customHeight="1">
      <c r="A28" s="181" t="s">
        <v>44</v>
      </c>
      <c r="B28" s="179">
        <f>SUM(B180:B185)</f>
        <v>17</v>
      </c>
      <c r="C28" s="179">
        <f t="shared" ref="C28:K28" si="43">SUM(C180:C185)</f>
        <v>7</v>
      </c>
      <c r="D28" s="179">
        <f t="shared" si="43"/>
        <v>487</v>
      </c>
      <c r="E28" s="179">
        <f t="shared" si="43"/>
        <v>247</v>
      </c>
      <c r="F28" s="179">
        <f t="shared" si="43"/>
        <v>935</v>
      </c>
      <c r="G28" s="179">
        <f t="shared" si="43"/>
        <v>462</v>
      </c>
      <c r="H28" s="179">
        <f t="shared" si="43"/>
        <v>1492</v>
      </c>
      <c r="I28" s="179">
        <f t="shared" si="43"/>
        <v>752</v>
      </c>
      <c r="J28" s="179">
        <f t="shared" si="43"/>
        <v>2180</v>
      </c>
      <c r="K28" s="179">
        <f t="shared" si="43"/>
        <v>1100</v>
      </c>
      <c r="L28" s="179">
        <f t="shared" si="3"/>
        <v>5111</v>
      </c>
      <c r="M28" s="180">
        <f t="shared" si="3"/>
        <v>2568</v>
      </c>
      <c r="O28" s="504" t="s">
        <v>44</v>
      </c>
      <c r="P28" s="506">
        <f t="shared" ref="P28:T28" si="44">SUM(P180:P185)</f>
        <v>2</v>
      </c>
      <c r="Q28" s="179">
        <f t="shared" si="44"/>
        <v>19</v>
      </c>
      <c r="R28" s="179">
        <f t="shared" si="44"/>
        <v>31</v>
      </c>
      <c r="S28" s="179">
        <f t="shared" si="44"/>
        <v>47</v>
      </c>
      <c r="T28" s="179">
        <f t="shared" si="44"/>
        <v>65</v>
      </c>
      <c r="U28" s="180">
        <f>SUM(U180:U185)</f>
        <v>164</v>
      </c>
      <c r="V28" s="596">
        <f>SUM(V180:V185)</f>
        <v>142</v>
      </c>
      <c r="W28" s="596">
        <f>SUM(W180:W185)</f>
        <v>141</v>
      </c>
      <c r="X28" s="509">
        <f>SUM(X180:X185)</f>
        <v>77</v>
      </c>
    </row>
    <row r="29" spans="1:24" ht="18" customHeight="1" thickBot="1">
      <c r="A29" s="120" t="s">
        <v>3</v>
      </c>
      <c r="B29" s="187">
        <f>SUM(B7:B28)</f>
        <v>904</v>
      </c>
      <c r="C29" s="187">
        <f t="shared" ref="C29:M29" si="45">SUM(C7:C28)</f>
        <v>474</v>
      </c>
      <c r="D29" s="187">
        <f t="shared" si="45"/>
        <v>12817</v>
      </c>
      <c r="E29" s="187">
        <f t="shared" si="45"/>
        <v>6531</v>
      </c>
      <c r="F29" s="187">
        <f t="shared" si="45"/>
        <v>34371</v>
      </c>
      <c r="G29" s="187">
        <f t="shared" si="45"/>
        <v>17505</v>
      </c>
      <c r="H29" s="187">
        <f t="shared" si="45"/>
        <v>54455</v>
      </c>
      <c r="I29" s="187">
        <f t="shared" si="45"/>
        <v>27516</v>
      </c>
      <c r="J29" s="187">
        <f t="shared" si="45"/>
        <v>78735</v>
      </c>
      <c r="K29" s="187">
        <f t="shared" si="45"/>
        <v>39420</v>
      </c>
      <c r="L29" s="187">
        <f t="shared" si="45"/>
        <v>181282</v>
      </c>
      <c r="M29" s="188">
        <f t="shared" si="45"/>
        <v>91446</v>
      </c>
      <c r="O29" s="245" t="s">
        <v>3</v>
      </c>
      <c r="P29" s="450">
        <f t="shared" ref="P29:T29" si="46">SUM(P7:P28)</f>
        <v>124</v>
      </c>
      <c r="Q29" s="187">
        <f t="shared" si="46"/>
        <v>705</v>
      </c>
      <c r="R29" s="187">
        <f t="shared" si="46"/>
        <v>1811</v>
      </c>
      <c r="S29" s="187">
        <f t="shared" si="46"/>
        <v>2307</v>
      </c>
      <c r="T29" s="187">
        <f t="shared" si="46"/>
        <v>2997</v>
      </c>
      <c r="U29" s="188">
        <f>SUM(U7:U28)</f>
        <v>7944</v>
      </c>
      <c r="V29" s="598">
        <f>SUM(V7:V28)</f>
        <v>6707</v>
      </c>
      <c r="W29" s="598">
        <f>SUM(W7:W28)</f>
        <v>7294</v>
      </c>
      <c r="X29" s="457">
        <f>SUM(X7:X28)</f>
        <v>3110</v>
      </c>
    </row>
    <row r="30" spans="1:24" ht="15" customHeight="1">
      <c r="A30" s="1017" t="s">
        <v>379</v>
      </c>
      <c r="B30" s="1017"/>
      <c r="C30" s="1017"/>
      <c r="D30" s="1017"/>
      <c r="E30" s="1017"/>
      <c r="F30" s="1017"/>
      <c r="G30" s="1017"/>
      <c r="H30" s="1017"/>
      <c r="I30" s="1017"/>
      <c r="J30" s="1017"/>
      <c r="K30" s="1017"/>
      <c r="L30" s="1017"/>
      <c r="M30" s="1017"/>
      <c r="O30" s="1017" t="s">
        <v>380</v>
      </c>
      <c r="P30" s="1017"/>
      <c r="Q30" s="1017"/>
      <c r="R30" s="1017"/>
      <c r="S30" s="1017"/>
      <c r="T30" s="1017"/>
      <c r="U30" s="1017"/>
      <c r="V30" s="1017"/>
      <c r="W30" s="1017"/>
      <c r="X30" s="1017"/>
    </row>
    <row r="31" spans="1:24">
      <c r="A31" s="1018" t="s">
        <v>187</v>
      </c>
      <c r="B31" s="1018"/>
      <c r="C31" s="1018"/>
      <c r="D31" s="1018"/>
      <c r="E31" s="1018"/>
      <c r="F31" s="1018"/>
      <c r="G31" s="1018"/>
      <c r="H31" s="1018"/>
      <c r="I31" s="1018"/>
      <c r="J31" s="1018"/>
      <c r="K31" s="1018"/>
      <c r="L31" s="1018"/>
      <c r="M31" s="1018"/>
      <c r="O31" s="1017" t="s">
        <v>187</v>
      </c>
      <c r="P31" s="1017"/>
      <c r="Q31" s="1017"/>
      <c r="R31" s="1017"/>
      <c r="S31" s="1017"/>
      <c r="T31" s="1017"/>
      <c r="U31" s="1017"/>
      <c r="V31" s="1017"/>
      <c r="W31" s="1017"/>
      <c r="X31" s="1017"/>
    </row>
    <row r="32" spans="1:24" ht="13.5" thickBot="1">
      <c r="O32" s="10"/>
      <c r="P32" s="10"/>
      <c r="Q32" s="10"/>
      <c r="R32" s="10"/>
      <c r="S32" s="10"/>
      <c r="T32" s="10"/>
      <c r="U32" s="106"/>
      <c r="V32" s="77"/>
      <c r="W32" s="246"/>
      <c r="X32" s="77"/>
    </row>
    <row r="33" spans="1:24" ht="15" customHeight="1">
      <c r="A33" s="1083" t="s">
        <v>7</v>
      </c>
      <c r="B33" s="1023" t="s">
        <v>488</v>
      </c>
      <c r="C33" s="1024"/>
      <c r="D33" s="1025" t="s">
        <v>489</v>
      </c>
      <c r="E33" s="1025"/>
      <c r="F33" s="1025" t="s">
        <v>490</v>
      </c>
      <c r="G33" s="1025"/>
      <c r="H33" s="1025" t="s">
        <v>491</v>
      </c>
      <c r="I33" s="1025"/>
      <c r="J33" s="1025" t="s">
        <v>492</v>
      </c>
      <c r="K33" s="1025"/>
      <c r="L33" s="1026" t="s">
        <v>1</v>
      </c>
      <c r="M33" s="1027"/>
      <c r="O33" s="1069" t="s">
        <v>7</v>
      </c>
      <c r="P33" s="1059" t="s">
        <v>221</v>
      </c>
      <c r="Q33" s="1060"/>
      <c r="R33" s="1060"/>
      <c r="S33" s="1060"/>
      <c r="T33" s="1060"/>
      <c r="U33" s="1149"/>
      <c r="V33" s="1036" t="s">
        <v>375</v>
      </c>
      <c r="W33" s="1114" t="s">
        <v>429</v>
      </c>
      <c r="X33" s="1032" t="s">
        <v>363</v>
      </c>
    </row>
    <row r="34" spans="1:24" ht="35.25" customHeight="1">
      <c r="A34" s="1084"/>
      <c r="B34" s="311" t="s">
        <v>99</v>
      </c>
      <c r="C34" s="311" t="s">
        <v>100</v>
      </c>
      <c r="D34" s="311" t="s">
        <v>99</v>
      </c>
      <c r="E34" s="311" t="s">
        <v>100</v>
      </c>
      <c r="F34" s="311" t="s">
        <v>99</v>
      </c>
      <c r="G34" s="311" t="s">
        <v>100</v>
      </c>
      <c r="H34" s="311" t="s">
        <v>99</v>
      </c>
      <c r="I34" s="311" t="s">
        <v>100</v>
      </c>
      <c r="J34" s="311" t="s">
        <v>99</v>
      </c>
      <c r="K34" s="247" t="s">
        <v>100</v>
      </c>
      <c r="L34" s="445" t="s">
        <v>99</v>
      </c>
      <c r="M34" s="444" t="s">
        <v>100</v>
      </c>
      <c r="O34" s="1148"/>
      <c r="P34" s="442" t="s">
        <v>371</v>
      </c>
      <c r="Q34" s="878" t="s">
        <v>364</v>
      </c>
      <c r="R34" s="878" t="s">
        <v>376</v>
      </c>
      <c r="S34" s="878" t="s">
        <v>377</v>
      </c>
      <c r="T34" s="76" t="s">
        <v>378</v>
      </c>
      <c r="U34" s="203" t="s">
        <v>1</v>
      </c>
      <c r="V34" s="1142"/>
      <c r="W34" s="1115"/>
      <c r="X34" s="1142"/>
    </row>
    <row r="35" spans="1:24" ht="12.75" customHeight="1">
      <c r="A35" s="189" t="s">
        <v>107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726"/>
      <c r="O35" s="600" t="s">
        <v>107</v>
      </c>
      <c r="P35" s="510"/>
      <c r="Q35" s="192"/>
      <c r="R35" s="192"/>
      <c r="S35" s="192"/>
      <c r="T35" s="248"/>
      <c r="U35" s="445"/>
      <c r="V35" s="601"/>
      <c r="W35" s="606"/>
      <c r="X35" s="601"/>
    </row>
    <row r="36" spans="1:24">
      <c r="A36" s="68" t="s">
        <v>270</v>
      </c>
      <c r="B36" s="194">
        <v>3</v>
      </c>
      <c r="C36" s="194">
        <v>1</v>
      </c>
      <c r="D36" s="194">
        <v>186</v>
      </c>
      <c r="E36" s="194">
        <v>105</v>
      </c>
      <c r="F36" s="194">
        <v>453</v>
      </c>
      <c r="G36" s="194">
        <v>237</v>
      </c>
      <c r="H36" s="194">
        <v>773</v>
      </c>
      <c r="I36" s="194">
        <v>388</v>
      </c>
      <c r="J36" s="194">
        <v>1380</v>
      </c>
      <c r="K36" s="194">
        <v>704</v>
      </c>
      <c r="L36" s="179">
        <f t="shared" ref="L36:M66" si="47">+B36+D36+F36+H36+J36</f>
        <v>2795</v>
      </c>
      <c r="M36" s="180">
        <f t="shared" si="47"/>
        <v>1435</v>
      </c>
      <c r="O36" s="89" t="s">
        <v>270</v>
      </c>
      <c r="P36" s="602">
        <v>1</v>
      </c>
      <c r="Q36" s="249">
        <v>16</v>
      </c>
      <c r="R36" s="249">
        <v>39</v>
      </c>
      <c r="S36" s="249">
        <v>47</v>
      </c>
      <c r="T36" s="250">
        <v>62</v>
      </c>
      <c r="U36" s="522">
        <f>SUM(P36:T36)</f>
        <v>165</v>
      </c>
      <c r="V36" s="161">
        <v>127</v>
      </c>
      <c r="W36" s="607">
        <v>128</v>
      </c>
      <c r="X36" s="161">
        <v>70</v>
      </c>
    </row>
    <row r="37" spans="1:24">
      <c r="A37" s="68" t="s">
        <v>271</v>
      </c>
      <c r="B37" s="194">
        <v>0</v>
      </c>
      <c r="C37" s="194">
        <v>0</v>
      </c>
      <c r="D37" s="194">
        <v>49</v>
      </c>
      <c r="E37" s="194">
        <v>31</v>
      </c>
      <c r="F37" s="194">
        <v>310</v>
      </c>
      <c r="G37" s="194">
        <v>166</v>
      </c>
      <c r="H37" s="194">
        <v>604</v>
      </c>
      <c r="I37" s="194">
        <v>306</v>
      </c>
      <c r="J37" s="194">
        <v>1221</v>
      </c>
      <c r="K37" s="194">
        <v>632</v>
      </c>
      <c r="L37" s="179">
        <f t="shared" si="47"/>
        <v>2184</v>
      </c>
      <c r="M37" s="180">
        <f t="shared" si="47"/>
        <v>1135</v>
      </c>
      <c r="O37" s="89" t="s">
        <v>271</v>
      </c>
      <c r="P37" s="603">
        <v>0</v>
      </c>
      <c r="Q37" s="240">
        <v>4</v>
      </c>
      <c r="R37" s="240">
        <v>19</v>
      </c>
      <c r="S37" s="240">
        <v>33</v>
      </c>
      <c r="T37" s="240">
        <v>46</v>
      </c>
      <c r="U37" s="522">
        <f t="shared" ref="U37:U66" si="48">SUM(P37:T37)</f>
        <v>102</v>
      </c>
      <c r="V37" s="22">
        <v>73</v>
      </c>
      <c r="W37" s="607">
        <v>82</v>
      </c>
      <c r="X37" s="161">
        <v>55</v>
      </c>
    </row>
    <row r="38" spans="1:24">
      <c r="A38" s="68" t="s">
        <v>272</v>
      </c>
      <c r="B38" s="194">
        <v>0</v>
      </c>
      <c r="C38" s="194">
        <v>0</v>
      </c>
      <c r="D38" s="194">
        <v>7</v>
      </c>
      <c r="E38" s="194">
        <v>5</v>
      </c>
      <c r="F38" s="194">
        <v>60</v>
      </c>
      <c r="G38" s="194">
        <v>29</v>
      </c>
      <c r="H38" s="194">
        <v>219</v>
      </c>
      <c r="I38" s="194">
        <v>113</v>
      </c>
      <c r="J38" s="194">
        <v>253</v>
      </c>
      <c r="K38" s="194">
        <v>140</v>
      </c>
      <c r="L38" s="179">
        <f t="shared" si="47"/>
        <v>539</v>
      </c>
      <c r="M38" s="180">
        <f t="shared" si="47"/>
        <v>287</v>
      </c>
      <c r="O38" s="89" t="s">
        <v>272</v>
      </c>
      <c r="P38" s="603">
        <v>0</v>
      </c>
      <c r="Q38" s="240">
        <v>1</v>
      </c>
      <c r="R38" s="240">
        <v>2</v>
      </c>
      <c r="S38" s="240">
        <v>6</v>
      </c>
      <c r="T38" s="240">
        <v>7</v>
      </c>
      <c r="U38" s="522">
        <f t="shared" si="48"/>
        <v>16</v>
      </c>
      <c r="V38" s="22">
        <v>13</v>
      </c>
      <c r="W38" s="607">
        <v>12</v>
      </c>
      <c r="X38" s="161">
        <v>6</v>
      </c>
    </row>
    <row r="39" spans="1:24">
      <c r="A39" s="68" t="s">
        <v>273</v>
      </c>
      <c r="B39" s="194">
        <v>0</v>
      </c>
      <c r="C39" s="194">
        <v>0</v>
      </c>
      <c r="D39" s="194">
        <v>0</v>
      </c>
      <c r="E39" s="194">
        <v>0</v>
      </c>
      <c r="F39" s="194">
        <v>45</v>
      </c>
      <c r="G39" s="194">
        <v>24</v>
      </c>
      <c r="H39" s="194">
        <v>58</v>
      </c>
      <c r="I39" s="194">
        <v>28</v>
      </c>
      <c r="J39" s="194">
        <v>67</v>
      </c>
      <c r="K39" s="194">
        <v>40</v>
      </c>
      <c r="L39" s="179">
        <f t="shared" si="47"/>
        <v>170</v>
      </c>
      <c r="M39" s="180">
        <f t="shared" si="47"/>
        <v>92</v>
      </c>
      <c r="O39" s="89" t="s">
        <v>273</v>
      </c>
      <c r="P39" s="603">
        <v>0</v>
      </c>
      <c r="Q39" s="240">
        <v>0</v>
      </c>
      <c r="R39" s="240">
        <v>1</v>
      </c>
      <c r="S39" s="240">
        <v>1</v>
      </c>
      <c r="T39" s="240">
        <v>1</v>
      </c>
      <c r="U39" s="522">
        <f t="shared" si="48"/>
        <v>3</v>
      </c>
      <c r="V39" s="22">
        <v>4</v>
      </c>
      <c r="W39" s="607">
        <v>4</v>
      </c>
      <c r="X39" s="161">
        <v>1</v>
      </c>
    </row>
    <row r="40" spans="1:24">
      <c r="A40" s="68" t="s">
        <v>274</v>
      </c>
      <c r="B40" s="194">
        <v>8</v>
      </c>
      <c r="C40" s="194">
        <v>4</v>
      </c>
      <c r="D40" s="194">
        <v>105</v>
      </c>
      <c r="E40" s="194">
        <v>49</v>
      </c>
      <c r="F40" s="194">
        <v>600</v>
      </c>
      <c r="G40" s="194">
        <v>306</v>
      </c>
      <c r="H40" s="194">
        <v>727</v>
      </c>
      <c r="I40" s="194">
        <v>384</v>
      </c>
      <c r="J40" s="194">
        <v>1137</v>
      </c>
      <c r="K40" s="194">
        <v>535</v>
      </c>
      <c r="L40" s="179">
        <f t="shared" si="47"/>
        <v>2577</v>
      </c>
      <c r="M40" s="180">
        <f t="shared" si="47"/>
        <v>1278</v>
      </c>
      <c r="O40" s="89" t="s">
        <v>274</v>
      </c>
      <c r="P40" s="603">
        <v>3</v>
      </c>
      <c r="Q40" s="240">
        <v>7</v>
      </c>
      <c r="R40" s="240">
        <v>20</v>
      </c>
      <c r="S40" s="240">
        <v>28</v>
      </c>
      <c r="T40" s="240">
        <v>39</v>
      </c>
      <c r="U40" s="522">
        <f t="shared" si="48"/>
        <v>97</v>
      </c>
      <c r="V40" s="22">
        <v>100</v>
      </c>
      <c r="W40" s="607">
        <v>112</v>
      </c>
      <c r="X40" s="161">
        <v>43</v>
      </c>
    </row>
    <row r="41" spans="1:24">
      <c r="A41" s="67" t="s">
        <v>39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80"/>
      <c r="O41" s="88" t="s">
        <v>39</v>
      </c>
      <c r="P41" s="604"/>
      <c r="Q41" s="251"/>
      <c r="R41" s="251"/>
      <c r="S41" s="251"/>
      <c r="T41" s="251"/>
      <c r="U41" s="522"/>
      <c r="V41" s="22"/>
      <c r="W41" s="607"/>
      <c r="X41" s="161"/>
    </row>
    <row r="42" spans="1:24">
      <c r="A42" s="68" t="s">
        <v>40</v>
      </c>
      <c r="B42" s="194">
        <v>0</v>
      </c>
      <c r="C42" s="194">
        <v>0</v>
      </c>
      <c r="D42" s="194">
        <v>0</v>
      </c>
      <c r="E42" s="194">
        <v>0</v>
      </c>
      <c r="F42" s="194">
        <v>66</v>
      </c>
      <c r="G42" s="194">
        <v>28</v>
      </c>
      <c r="H42" s="194">
        <v>143</v>
      </c>
      <c r="I42" s="194">
        <v>76</v>
      </c>
      <c r="J42" s="194">
        <v>267</v>
      </c>
      <c r="K42" s="194">
        <v>118</v>
      </c>
      <c r="L42" s="179">
        <f t="shared" si="47"/>
        <v>476</v>
      </c>
      <c r="M42" s="180">
        <f t="shared" si="47"/>
        <v>222</v>
      </c>
      <c r="O42" s="89" t="s">
        <v>40</v>
      </c>
      <c r="P42" s="603">
        <v>0</v>
      </c>
      <c r="Q42" s="240">
        <v>0</v>
      </c>
      <c r="R42" s="240">
        <v>3</v>
      </c>
      <c r="S42" s="240">
        <v>7</v>
      </c>
      <c r="T42" s="240">
        <v>10</v>
      </c>
      <c r="U42" s="522">
        <f t="shared" si="48"/>
        <v>20</v>
      </c>
      <c r="V42" s="22">
        <v>16</v>
      </c>
      <c r="W42" s="607">
        <v>14</v>
      </c>
      <c r="X42" s="161">
        <v>10</v>
      </c>
    </row>
    <row r="43" spans="1:24">
      <c r="A43" s="68" t="s">
        <v>275</v>
      </c>
      <c r="B43" s="194">
        <v>0</v>
      </c>
      <c r="C43" s="194">
        <v>0</v>
      </c>
      <c r="D43" s="194">
        <v>99</v>
      </c>
      <c r="E43" s="194">
        <v>52</v>
      </c>
      <c r="F43" s="194">
        <v>134</v>
      </c>
      <c r="G43" s="194">
        <v>64</v>
      </c>
      <c r="H43" s="194">
        <v>277</v>
      </c>
      <c r="I43" s="194">
        <v>123</v>
      </c>
      <c r="J43" s="194">
        <v>353</v>
      </c>
      <c r="K43" s="194">
        <v>175</v>
      </c>
      <c r="L43" s="179">
        <f t="shared" si="47"/>
        <v>863</v>
      </c>
      <c r="M43" s="180">
        <f t="shared" si="47"/>
        <v>414</v>
      </c>
      <c r="O43" s="89" t="s">
        <v>275</v>
      </c>
      <c r="P43" s="603">
        <v>0</v>
      </c>
      <c r="Q43" s="240">
        <v>3</v>
      </c>
      <c r="R43" s="240">
        <v>4</v>
      </c>
      <c r="S43" s="240">
        <v>8</v>
      </c>
      <c r="T43" s="240">
        <v>10</v>
      </c>
      <c r="U43" s="522">
        <f t="shared" si="48"/>
        <v>25</v>
      </c>
      <c r="V43" s="22">
        <v>21</v>
      </c>
      <c r="W43" s="607">
        <v>22</v>
      </c>
      <c r="X43" s="161">
        <v>10</v>
      </c>
    </row>
    <row r="44" spans="1:24">
      <c r="A44" s="68" t="s">
        <v>42</v>
      </c>
      <c r="B44" s="194">
        <v>0</v>
      </c>
      <c r="C44" s="194">
        <v>0</v>
      </c>
      <c r="D44" s="194">
        <v>25</v>
      </c>
      <c r="E44" s="194">
        <v>11</v>
      </c>
      <c r="F44" s="194">
        <v>48</v>
      </c>
      <c r="G44" s="194">
        <v>28</v>
      </c>
      <c r="H44" s="194">
        <v>94</v>
      </c>
      <c r="I44" s="194">
        <v>54</v>
      </c>
      <c r="J44" s="194">
        <v>31</v>
      </c>
      <c r="K44" s="194">
        <v>7</v>
      </c>
      <c r="L44" s="179">
        <f t="shared" si="47"/>
        <v>198</v>
      </c>
      <c r="M44" s="180">
        <f t="shared" si="47"/>
        <v>100</v>
      </c>
      <c r="O44" s="89" t="s">
        <v>42</v>
      </c>
      <c r="P44" s="603">
        <v>0</v>
      </c>
      <c r="Q44" s="240">
        <v>2</v>
      </c>
      <c r="R44" s="240">
        <v>3</v>
      </c>
      <c r="S44" s="240">
        <v>4</v>
      </c>
      <c r="T44" s="240">
        <v>3</v>
      </c>
      <c r="U44" s="522">
        <f t="shared" si="48"/>
        <v>12</v>
      </c>
      <c r="V44" s="22">
        <v>13</v>
      </c>
      <c r="W44" s="607">
        <v>9</v>
      </c>
      <c r="X44" s="161">
        <v>6</v>
      </c>
    </row>
    <row r="45" spans="1:24">
      <c r="A45" s="68" t="s">
        <v>10</v>
      </c>
      <c r="B45" s="194">
        <v>0</v>
      </c>
      <c r="C45" s="194">
        <v>0</v>
      </c>
      <c r="D45" s="194">
        <v>0</v>
      </c>
      <c r="E45" s="194">
        <v>0</v>
      </c>
      <c r="F45" s="194">
        <v>11</v>
      </c>
      <c r="G45" s="194">
        <v>6</v>
      </c>
      <c r="H45" s="194">
        <v>69</v>
      </c>
      <c r="I45" s="194">
        <v>35</v>
      </c>
      <c r="J45" s="194">
        <v>112</v>
      </c>
      <c r="K45" s="194">
        <v>56</v>
      </c>
      <c r="L45" s="179">
        <f t="shared" si="47"/>
        <v>192</v>
      </c>
      <c r="M45" s="180">
        <f t="shared" si="47"/>
        <v>97</v>
      </c>
      <c r="O45" s="89" t="s">
        <v>10</v>
      </c>
      <c r="P45" s="603">
        <v>0</v>
      </c>
      <c r="Q45" s="240">
        <v>0</v>
      </c>
      <c r="R45" s="240">
        <v>1</v>
      </c>
      <c r="S45" s="240">
        <v>3</v>
      </c>
      <c r="T45" s="240">
        <v>4</v>
      </c>
      <c r="U45" s="522">
        <f t="shared" si="48"/>
        <v>8</v>
      </c>
      <c r="V45" s="22">
        <v>6</v>
      </c>
      <c r="W45" s="607">
        <v>6</v>
      </c>
      <c r="X45" s="161">
        <v>4</v>
      </c>
    </row>
    <row r="46" spans="1:24">
      <c r="A46" s="67" t="s">
        <v>8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80"/>
      <c r="O46" s="88" t="s">
        <v>8</v>
      </c>
      <c r="P46" s="604"/>
      <c r="Q46" s="251"/>
      <c r="R46" s="251"/>
      <c r="S46" s="251"/>
      <c r="T46" s="251"/>
      <c r="U46" s="522"/>
      <c r="V46" s="22"/>
      <c r="W46" s="607"/>
      <c r="X46" s="161"/>
    </row>
    <row r="47" spans="1:24">
      <c r="A47" s="68" t="s">
        <v>276</v>
      </c>
      <c r="B47" s="194">
        <v>8</v>
      </c>
      <c r="C47" s="194">
        <v>4</v>
      </c>
      <c r="D47" s="194">
        <v>487</v>
      </c>
      <c r="E47" s="194">
        <v>243</v>
      </c>
      <c r="F47" s="194">
        <v>1696</v>
      </c>
      <c r="G47" s="194">
        <v>829</v>
      </c>
      <c r="H47" s="194">
        <v>2513</v>
      </c>
      <c r="I47" s="194">
        <v>1250</v>
      </c>
      <c r="J47" s="194">
        <v>3988</v>
      </c>
      <c r="K47" s="194">
        <v>1976</v>
      </c>
      <c r="L47" s="179">
        <f t="shared" si="47"/>
        <v>8692</v>
      </c>
      <c r="M47" s="180">
        <f t="shared" si="47"/>
        <v>4302</v>
      </c>
      <c r="O47" s="89" t="s">
        <v>276</v>
      </c>
      <c r="P47" s="603">
        <v>4</v>
      </c>
      <c r="Q47" s="240">
        <v>41</v>
      </c>
      <c r="R47" s="240">
        <v>128</v>
      </c>
      <c r="S47" s="240">
        <v>141</v>
      </c>
      <c r="T47" s="240">
        <v>194</v>
      </c>
      <c r="U47" s="522">
        <f t="shared" si="48"/>
        <v>508</v>
      </c>
      <c r="V47" s="22">
        <v>389</v>
      </c>
      <c r="W47" s="607">
        <v>462</v>
      </c>
      <c r="X47" s="161">
        <v>200</v>
      </c>
    </row>
    <row r="48" spans="1:24">
      <c r="A48" s="68" t="s">
        <v>277</v>
      </c>
      <c r="B48" s="194">
        <v>0</v>
      </c>
      <c r="C48" s="194">
        <v>0</v>
      </c>
      <c r="D48" s="194">
        <v>60</v>
      </c>
      <c r="E48" s="194">
        <v>32</v>
      </c>
      <c r="F48" s="194">
        <v>20</v>
      </c>
      <c r="G48" s="194">
        <v>12</v>
      </c>
      <c r="H48" s="194">
        <v>59</v>
      </c>
      <c r="I48" s="194">
        <v>21</v>
      </c>
      <c r="J48" s="194">
        <v>194</v>
      </c>
      <c r="K48" s="194">
        <v>101</v>
      </c>
      <c r="L48" s="179">
        <f t="shared" si="47"/>
        <v>333</v>
      </c>
      <c r="M48" s="180">
        <f t="shared" si="47"/>
        <v>166</v>
      </c>
      <c r="O48" s="89" t="s">
        <v>277</v>
      </c>
      <c r="P48" s="603">
        <v>0</v>
      </c>
      <c r="Q48" s="240">
        <v>4</v>
      </c>
      <c r="R48" s="240">
        <v>1</v>
      </c>
      <c r="S48" s="240">
        <v>3</v>
      </c>
      <c r="T48" s="240">
        <v>9</v>
      </c>
      <c r="U48" s="522">
        <f t="shared" si="48"/>
        <v>17</v>
      </c>
      <c r="V48" s="22">
        <v>16</v>
      </c>
      <c r="W48" s="607">
        <v>15</v>
      </c>
      <c r="X48" s="161">
        <v>12</v>
      </c>
    </row>
    <row r="49" spans="1:24">
      <c r="A49" s="68" t="s">
        <v>278</v>
      </c>
      <c r="B49" s="194">
        <v>0</v>
      </c>
      <c r="C49" s="194">
        <v>0</v>
      </c>
      <c r="D49" s="194">
        <v>70</v>
      </c>
      <c r="E49" s="194">
        <v>34</v>
      </c>
      <c r="F49" s="194">
        <v>66</v>
      </c>
      <c r="G49" s="194">
        <v>39</v>
      </c>
      <c r="H49" s="194">
        <v>228</v>
      </c>
      <c r="I49" s="194">
        <v>111</v>
      </c>
      <c r="J49" s="194">
        <v>468</v>
      </c>
      <c r="K49" s="194">
        <v>233</v>
      </c>
      <c r="L49" s="179">
        <f t="shared" si="47"/>
        <v>832</v>
      </c>
      <c r="M49" s="180">
        <f t="shared" si="47"/>
        <v>417</v>
      </c>
      <c r="O49" s="89" t="s">
        <v>278</v>
      </c>
      <c r="P49" s="603">
        <v>0</v>
      </c>
      <c r="Q49" s="240">
        <v>5</v>
      </c>
      <c r="R49" s="240">
        <v>6</v>
      </c>
      <c r="S49" s="240">
        <v>15</v>
      </c>
      <c r="T49" s="240">
        <v>26</v>
      </c>
      <c r="U49" s="522">
        <f t="shared" si="48"/>
        <v>52</v>
      </c>
      <c r="V49" s="22">
        <v>35</v>
      </c>
      <c r="W49" s="607">
        <v>38</v>
      </c>
      <c r="X49" s="161">
        <v>30</v>
      </c>
    </row>
    <row r="50" spans="1:24" ht="13.5" customHeight="1">
      <c r="A50" s="68" t="s">
        <v>279</v>
      </c>
      <c r="B50" s="194">
        <v>0</v>
      </c>
      <c r="C50" s="194">
        <v>0</v>
      </c>
      <c r="D50" s="194">
        <v>24</v>
      </c>
      <c r="E50" s="194">
        <v>11</v>
      </c>
      <c r="F50" s="194">
        <v>130</v>
      </c>
      <c r="G50" s="194">
        <v>68</v>
      </c>
      <c r="H50" s="194">
        <v>204</v>
      </c>
      <c r="I50" s="194">
        <v>101</v>
      </c>
      <c r="J50" s="194">
        <v>351</v>
      </c>
      <c r="K50" s="194">
        <v>171</v>
      </c>
      <c r="L50" s="179">
        <f t="shared" si="47"/>
        <v>709</v>
      </c>
      <c r="M50" s="180">
        <f t="shared" si="47"/>
        <v>351</v>
      </c>
      <c r="O50" s="89" t="s">
        <v>279</v>
      </c>
      <c r="P50" s="603">
        <v>0</v>
      </c>
      <c r="Q50" s="240">
        <v>3</v>
      </c>
      <c r="R50" s="240">
        <v>11</v>
      </c>
      <c r="S50" s="240">
        <v>11</v>
      </c>
      <c r="T50" s="240">
        <v>16</v>
      </c>
      <c r="U50" s="522">
        <f t="shared" si="48"/>
        <v>41</v>
      </c>
      <c r="V50" s="22">
        <v>36</v>
      </c>
      <c r="W50" s="607">
        <v>33</v>
      </c>
      <c r="X50" s="161">
        <v>19</v>
      </c>
    </row>
    <row r="51" spans="1:24" ht="13.5" customHeight="1">
      <c r="A51" s="68" t="s">
        <v>280</v>
      </c>
      <c r="B51" s="194">
        <v>9</v>
      </c>
      <c r="C51" s="194">
        <v>1</v>
      </c>
      <c r="D51" s="194">
        <v>580</v>
      </c>
      <c r="E51" s="194">
        <v>310</v>
      </c>
      <c r="F51" s="194">
        <v>2243</v>
      </c>
      <c r="G51" s="194">
        <v>1123</v>
      </c>
      <c r="H51" s="194">
        <v>3928</v>
      </c>
      <c r="I51" s="194">
        <v>1972</v>
      </c>
      <c r="J51" s="194">
        <v>5256</v>
      </c>
      <c r="K51" s="194">
        <v>2645</v>
      </c>
      <c r="L51" s="179">
        <f t="shared" si="47"/>
        <v>12016</v>
      </c>
      <c r="M51" s="180">
        <f t="shared" si="47"/>
        <v>6051</v>
      </c>
      <c r="O51" s="89" t="s">
        <v>280</v>
      </c>
      <c r="P51" s="603">
        <v>4</v>
      </c>
      <c r="Q51" s="240">
        <v>37</v>
      </c>
      <c r="R51" s="240">
        <v>128</v>
      </c>
      <c r="S51" s="240">
        <v>169</v>
      </c>
      <c r="T51" s="240">
        <v>219</v>
      </c>
      <c r="U51" s="522">
        <f t="shared" si="48"/>
        <v>557</v>
      </c>
      <c r="V51" s="22">
        <v>529</v>
      </c>
      <c r="W51" s="607">
        <v>534</v>
      </c>
      <c r="X51" s="161">
        <v>241</v>
      </c>
    </row>
    <row r="52" spans="1:24" ht="13.5" customHeight="1">
      <c r="A52" s="68" t="s">
        <v>281</v>
      </c>
      <c r="B52" s="194">
        <v>66</v>
      </c>
      <c r="C52" s="194">
        <v>35</v>
      </c>
      <c r="D52" s="194">
        <v>335</v>
      </c>
      <c r="E52" s="194">
        <v>169</v>
      </c>
      <c r="F52" s="194">
        <v>1519</v>
      </c>
      <c r="G52" s="194">
        <v>770</v>
      </c>
      <c r="H52" s="194">
        <v>3372</v>
      </c>
      <c r="I52" s="194">
        <v>1636</v>
      </c>
      <c r="J52" s="194">
        <v>4161</v>
      </c>
      <c r="K52" s="194">
        <v>2003</v>
      </c>
      <c r="L52" s="179">
        <f t="shared" si="47"/>
        <v>9453</v>
      </c>
      <c r="M52" s="180">
        <f t="shared" si="47"/>
        <v>4613</v>
      </c>
      <c r="O52" s="89" t="s">
        <v>281</v>
      </c>
      <c r="P52" s="603">
        <v>4</v>
      </c>
      <c r="Q52" s="240">
        <v>34</v>
      </c>
      <c r="R52" s="240">
        <v>117</v>
      </c>
      <c r="S52" s="240">
        <v>171</v>
      </c>
      <c r="T52" s="240">
        <v>208</v>
      </c>
      <c r="U52" s="522">
        <f t="shared" si="48"/>
        <v>534</v>
      </c>
      <c r="V52" s="22">
        <v>412</v>
      </c>
      <c r="W52" s="607">
        <v>471</v>
      </c>
      <c r="X52" s="161">
        <v>217</v>
      </c>
    </row>
    <row r="53" spans="1:24" ht="17.25" customHeight="1">
      <c r="A53" s="68" t="s">
        <v>282</v>
      </c>
      <c r="B53" s="194">
        <v>225</v>
      </c>
      <c r="C53" s="194">
        <v>119</v>
      </c>
      <c r="D53" s="194">
        <v>2561</v>
      </c>
      <c r="E53" s="194">
        <v>1277</v>
      </c>
      <c r="F53" s="194">
        <v>6615</v>
      </c>
      <c r="G53" s="194">
        <v>3381</v>
      </c>
      <c r="H53" s="194">
        <v>11153</v>
      </c>
      <c r="I53" s="194">
        <v>5589</v>
      </c>
      <c r="J53" s="194">
        <v>14373</v>
      </c>
      <c r="K53" s="194">
        <v>7221</v>
      </c>
      <c r="L53" s="179">
        <f t="shared" si="47"/>
        <v>34927</v>
      </c>
      <c r="M53" s="180">
        <f t="shared" si="47"/>
        <v>17587</v>
      </c>
      <c r="O53" s="89" t="s">
        <v>282</v>
      </c>
      <c r="P53" s="605">
        <v>30</v>
      </c>
      <c r="Q53" s="239">
        <v>144</v>
      </c>
      <c r="R53" s="239">
        <v>351</v>
      </c>
      <c r="S53" s="239">
        <v>458</v>
      </c>
      <c r="T53" s="239">
        <v>537</v>
      </c>
      <c r="U53" s="522">
        <f t="shared" si="48"/>
        <v>1520</v>
      </c>
      <c r="V53" s="22">
        <v>1436</v>
      </c>
      <c r="W53" s="607">
        <v>1540</v>
      </c>
      <c r="X53" s="161">
        <v>504</v>
      </c>
    </row>
    <row r="54" spans="1:24">
      <c r="A54" s="252" t="s">
        <v>22</v>
      </c>
      <c r="B54" s="194">
        <v>0</v>
      </c>
      <c r="C54" s="194">
        <v>0</v>
      </c>
      <c r="D54" s="194">
        <v>112</v>
      </c>
      <c r="E54" s="194">
        <v>53</v>
      </c>
      <c r="F54" s="194">
        <v>217</v>
      </c>
      <c r="G54" s="194">
        <v>119</v>
      </c>
      <c r="H54" s="194">
        <v>447</v>
      </c>
      <c r="I54" s="194">
        <v>218</v>
      </c>
      <c r="J54" s="194">
        <v>1038</v>
      </c>
      <c r="K54" s="194">
        <v>490</v>
      </c>
      <c r="L54" s="179">
        <f t="shared" si="47"/>
        <v>1814</v>
      </c>
      <c r="M54" s="180">
        <f t="shared" si="47"/>
        <v>880</v>
      </c>
      <c r="O54" s="196" t="s">
        <v>22</v>
      </c>
      <c r="P54" s="519">
        <v>0</v>
      </c>
      <c r="Q54" s="194">
        <v>8</v>
      </c>
      <c r="R54" s="194">
        <v>20</v>
      </c>
      <c r="S54" s="194">
        <v>28</v>
      </c>
      <c r="T54" s="194">
        <v>55</v>
      </c>
      <c r="U54" s="522">
        <f t="shared" si="48"/>
        <v>111</v>
      </c>
      <c r="V54" s="22">
        <v>84</v>
      </c>
      <c r="W54" s="607">
        <v>95</v>
      </c>
      <c r="X54" s="161">
        <v>62</v>
      </c>
    </row>
    <row r="55" spans="1:24">
      <c r="A55" s="253" t="s">
        <v>75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80"/>
      <c r="O55" s="292" t="s">
        <v>75</v>
      </c>
      <c r="P55" s="506"/>
      <c r="Q55" s="179"/>
      <c r="R55" s="179"/>
      <c r="S55" s="179"/>
      <c r="T55" s="179"/>
      <c r="U55" s="522"/>
      <c r="V55" s="22"/>
      <c r="W55" s="607"/>
      <c r="X55" s="161"/>
    </row>
    <row r="56" spans="1:24">
      <c r="A56" s="68" t="s">
        <v>365</v>
      </c>
      <c r="B56" s="194">
        <v>6</v>
      </c>
      <c r="C56" s="194">
        <v>5</v>
      </c>
      <c r="D56" s="194">
        <v>117</v>
      </c>
      <c r="E56" s="194">
        <v>58</v>
      </c>
      <c r="F56" s="194">
        <v>391</v>
      </c>
      <c r="G56" s="194">
        <v>202</v>
      </c>
      <c r="H56" s="194">
        <v>431</v>
      </c>
      <c r="I56" s="194">
        <v>225</v>
      </c>
      <c r="J56" s="194">
        <v>642</v>
      </c>
      <c r="K56" s="194">
        <v>315</v>
      </c>
      <c r="L56" s="179">
        <f t="shared" si="47"/>
        <v>1587</v>
      </c>
      <c r="M56" s="180">
        <f t="shared" si="47"/>
        <v>805</v>
      </c>
      <c r="O56" s="89" t="s">
        <v>365</v>
      </c>
      <c r="P56" s="519">
        <v>2</v>
      </c>
      <c r="Q56" s="194">
        <v>6</v>
      </c>
      <c r="R56" s="194">
        <v>13</v>
      </c>
      <c r="S56" s="194">
        <v>14</v>
      </c>
      <c r="T56" s="194">
        <v>17</v>
      </c>
      <c r="U56" s="522">
        <f t="shared" si="48"/>
        <v>52</v>
      </c>
      <c r="V56" s="22">
        <v>46</v>
      </c>
      <c r="W56" s="607">
        <v>55</v>
      </c>
      <c r="X56" s="161">
        <v>19</v>
      </c>
    </row>
    <row r="57" spans="1:24">
      <c r="A57" s="68" t="s">
        <v>284</v>
      </c>
      <c r="B57" s="194">
        <v>0</v>
      </c>
      <c r="C57" s="194">
        <v>0</v>
      </c>
      <c r="D57" s="194">
        <v>12</v>
      </c>
      <c r="E57" s="194">
        <v>8</v>
      </c>
      <c r="F57" s="194">
        <v>169</v>
      </c>
      <c r="G57" s="194">
        <v>88</v>
      </c>
      <c r="H57" s="194">
        <v>223</v>
      </c>
      <c r="I57" s="194">
        <v>114</v>
      </c>
      <c r="J57" s="194">
        <v>339</v>
      </c>
      <c r="K57" s="194">
        <v>176</v>
      </c>
      <c r="L57" s="179">
        <f t="shared" si="47"/>
        <v>743</v>
      </c>
      <c r="M57" s="180">
        <f t="shared" si="47"/>
        <v>386</v>
      </c>
      <c r="O57" s="89" t="s">
        <v>284</v>
      </c>
      <c r="P57" s="602">
        <v>0</v>
      </c>
      <c r="Q57" s="249">
        <v>2</v>
      </c>
      <c r="R57" s="249">
        <v>11</v>
      </c>
      <c r="S57" s="249">
        <v>10</v>
      </c>
      <c r="T57" s="249">
        <v>12</v>
      </c>
      <c r="U57" s="522">
        <f t="shared" si="48"/>
        <v>35</v>
      </c>
      <c r="V57" s="22">
        <v>20</v>
      </c>
      <c r="W57" s="607">
        <v>26</v>
      </c>
      <c r="X57" s="161">
        <v>12</v>
      </c>
    </row>
    <row r="58" spans="1:24">
      <c r="A58" s="68" t="s">
        <v>285</v>
      </c>
      <c r="B58" s="194">
        <v>0</v>
      </c>
      <c r="C58" s="194">
        <v>0</v>
      </c>
      <c r="D58" s="194">
        <v>0</v>
      </c>
      <c r="E58" s="194">
        <v>0</v>
      </c>
      <c r="F58" s="194">
        <v>274</v>
      </c>
      <c r="G58" s="194">
        <v>144</v>
      </c>
      <c r="H58" s="194">
        <v>310</v>
      </c>
      <c r="I58" s="194">
        <v>162</v>
      </c>
      <c r="J58" s="194">
        <v>392</v>
      </c>
      <c r="K58" s="194">
        <v>184</v>
      </c>
      <c r="L58" s="179">
        <f t="shared" si="47"/>
        <v>976</v>
      </c>
      <c r="M58" s="180">
        <f t="shared" si="47"/>
        <v>490</v>
      </c>
      <c r="O58" s="89" t="s">
        <v>285</v>
      </c>
      <c r="P58" s="603">
        <v>0</v>
      </c>
      <c r="Q58" s="240">
        <v>0</v>
      </c>
      <c r="R58" s="240">
        <v>14</v>
      </c>
      <c r="S58" s="240">
        <v>14</v>
      </c>
      <c r="T58" s="240">
        <v>16</v>
      </c>
      <c r="U58" s="522">
        <f t="shared" si="48"/>
        <v>44</v>
      </c>
      <c r="V58" s="22">
        <v>25</v>
      </c>
      <c r="W58" s="607">
        <v>31</v>
      </c>
      <c r="X58" s="161">
        <v>14</v>
      </c>
    </row>
    <row r="59" spans="1:24">
      <c r="A59" s="68" t="s">
        <v>286</v>
      </c>
      <c r="B59" s="194">
        <v>40</v>
      </c>
      <c r="C59" s="194">
        <v>24</v>
      </c>
      <c r="D59" s="194">
        <v>138</v>
      </c>
      <c r="E59" s="194">
        <v>64</v>
      </c>
      <c r="F59" s="194">
        <v>162</v>
      </c>
      <c r="G59" s="194">
        <v>96</v>
      </c>
      <c r="H59" s="194">
        <v>126</v>
      </c>
      <c r="I59" s="194">
        <v>69</v>
      </c>
      <c r="J59" s="194">
        <v>125</v>
      </c>
      <c r="K59" s="194">
        <v>52</v>
      </c>
      <c r="L59" s="179">
        <f t="shared" si="47"/>
        <v>591</v>
      </c>
      <c r="M59" s="180">
        <f t="shared" si="47"/>
        <v>305</v>
      </c>
      <c r="O59" s="89" t="s">
        <v>286</v>
      </c>
      <c r="P59" s="603">
        <v>4</v>
      </c>
      <c r="Q59" s="240">
        <v>6</v>
      </c>
      <c r="R59" s="240">
        <v>6</v>
      </c>
      <c r="S59" s="240">
        <v>6</v>
      </c>
      <c r="T59" s="240">
        <v>7</v>
      </c>
      <c r="U59" s="522">
        <f t="shared" si="48"/>
        <v>29</v>
      </c>
      <c r="V59" s="22">
        <v>22</v>
      </c>
      <c r="W59" s="607">
        <v>28</v>
      </c>
      <c r="X59" s="161">
        <v>9</v>
      </c>
    </row>
    <row r="60" spans="1:24">
      <c r="A60" s="68" t="s">
        <v>287</v>
      </c>
      <c r="B60" s="194">
        <v>5</v>
      </c>
      <c r="C60" s="194">
        <v>1</v>
      </c>
      <c r="D60" s="194">
        <v>0</v>
      </c>
      <c r="E60" s="194">
        <v>0</v>
      </c>
      <c r="F60" s="194">
        <v>122</v>
      </c>
      <c r="G60" s="194">
        <v>64</v>
      </c>
      <c r="H60" s="194">
        <v>107</v>
      </c>
      <c r="I60" s="194">
        <v>49</v>
      </c>
      <c r="J60" s="194">
        <v>146</v>
      </c>
      <c r="K60" s="194">
        <v>72</v>
      </c>
      <c r="L60" s="179">
        <f t="shared" si="47"/>
        <v>380</v>
      </c>
      <c r="M60" s="180">
        <f t="shared" si="47"/>
        <v>186</v>
      </c>
      <c r="O60" s="89" t="s">
        <v>287</v>
      </c>
      <c r="P60" s="603">
        <v>1</v>
      </c>
      <c r="Q60" s="240">
        <v>0</v>
      </c>
      <c r="R60" s="240">
        <v>7</v>
      </c>
      <c r="S60" s="240">
        <v>6</v>
      </c>
      <c r="T60" s="240">
        <v>7</v>
      </c>
      <c r="U60" s="522">
        <f t="shared" si="48"/>
        <v>21</v>
      </c>
      <c r="V60" s="22">
        <v>15</v>
      </c>
      <c r="W60" s="607">
        <v>17</v>
      </c>
      <c r="X60" s="161">
        <v>7</v>
      </c>
    </row>
    <row r="61" spans="1:24">
      <c r="A61" s="68" t="s">
        <v>288</v>
      </c>
      <c r="B61" s="194">
        <v>0</v>
      </c>
      <c r="C61" s="194">
        <v>0</v>
      </c>
      <c r="D61" s="194">
        <v>297</v>
      </c>
      <c r="E61" s="194">
        <v>155</v>
      </c>
      <c r="F61" s="194">
        <v>81</v>
      </c>
      <c r="G61" s="194">
        <v>47</v>
      </c>
      <c r="H61" s="194">
        <v>59</v>
      </c>
      <c r="I61" s="194">
        <v>28</v>
      </c>
      <c r="J61" s="194">
        <v>244</v>
      </c>
      <c r="K61" s="194">
        <v>133</v>
      </c>
      <c r="L61" s="179">
        <f t="shared" si="47"/>
        <v>681</v>
      </c>
      <c r="M61" s="180">
        <f t="shared" si="47"/>
        <v>363</v>
      </c>
      <c r="O61" s="89" t="s">
        <v>288</v>
      </c>
      <c r="P61" s="603">
        <v>0</v>
      </c>
      <c r="Q61" s="240">
        <v>9</v>
      </c>
      <c r="R61" s="240">
        <v>6</v>
      </c>
      <c r="S61" s="240">
        <v>6</v>
      </c>
      <c r="T61" s="240">
        <v>9</v>
      </c>
      <c r="U61" s="522">
        <f t="shared" si="48"/>
        <v>30</v>
      </c>
      <c r="V61" s="22">
        <v>20</v>
      </c>
      <c r="W61" s="607">
        <v>20</v>
      </c>
      <c r="X61" s="161">
        <v>11</v>
      </c>
    </row>
    <row r="62" spans="1:24">
      <c r="A62" s="67" t="s">
        <v>38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80"/>
      <c r="O62" s="88" t="s">
        <v>38</v>
      </c>
      <c r="P62" s="604"/>
      <c r="Q62" s="251"/>
      <c r="R62" s="251"/>
      <c r="S62" s="251"/>
      <c r="T62" s="251"/>
      <c r="U62" s="522"/>
      <c r="V62" s="22"/>
      <c r="W62" s="607"/>
      <c r="X62" s="161"/>
    </row>
    <row r="63" spans="1:24">
      <c r="A63" s="68" t="s">
        <v>342</v>
      </c>
      <c r="B63" s="194">
        <v>12</v>
      </c>
      <c r="C63" s="194">
        <v>5</v>
      </c>
      <c r="D63" s="194">
        <v>18</v>
      </c>
      <c r="E63" s="194">
        <v>14</v>
      </c>
      <c r="F63" s="194">
        <v>220</v>
      </c>
      <c r="G63" s="194">
        <v>115</v>
      </c>
      <c r="H63" s="194">
        <v>127</v>
      </c>
      <c r="I63" s="194">
        <v>63</v>
      </c>
      <c r="J63" s="194">
        <v>194</v>
      </c>
      <c r="K63" s="194">
        <v>115</v>
      </c>
      <c r="L63" s="179">
        <f t="shared" si="47"/>
        <v>571</v>
      </c>
      <c r="M63" s="180">
        <f t="shared" si="47"/>
        <v>312</v>
      </c>
      <c r="O63" s="89" t="s">
        <v>342</v>
      </c>
      <c r="P63" s="603">
        <v>2</v>
      </c>
      <c r="Q63" s="240">
        <v>0</v>
      </c>
      <c r="R63" s="240">
        <v>5</v>
      </c>
      <c r="S63" s="240">
        <v>2</v>
      </c>
      <c r="T63" s="240">
        <v>5</v>
      </c>
      <c r="U63" s="522">
        <f t="shared" si="48"/>
        <v>14</v>
      </c>
      <c r="V63" s="22">
        <v>10</v>
      </c>
      <c r="W63" s="607">
        <v>13</v>
      </c>
      <c r="X63" s="161">
        <v>6</v>
      </c>
    </row>
    <row r="64" spans="1:24">
      <c r="A64" s="68" t="s">
        <v>290</v>
      </c>
      <c r="B64" s="194">
        <v>0</v>
      </c>
      <c r="C64" s="194">
        <v>0</v>
      </c>
      <c r="D64" s="194">
        <v>43</v>
      </c>
      <c r="E64" s="194">
        <v>19</v>
      </c>
      <c r="F64" s="194">
        <v>80</v>
      </c>
      <c r="G64" s="194">
        <v>46</v>
      </c>
      <c r="H64" s="194">
        <v>120</v>
      </c>
      <c r="I64" s="194">
        <v>62</v>
      </c>
      <c r="J64" s="194">
        <v>115</v>
      </c>
      <c r="K64" s="194">
        <v>60</v>
      </c>
      <c r="L64" s="179">
        <f t="shared" si="47"/>
        <v>358</v>
      </c>
      <c r="M64" s="180">
        <f t="shared" si="47"/>
        <v>187</v>
      </c>
      <c r="O64" s="89" t="s">
        <v>290</v>
      </c>
      <c r="P64" s="603">
        <v>0</v>
      </c>
      <c r="Q64" s="240">
        <v>1</v>
      </c>
      <c r="R64" s="240">
        <v>2</v>
      </c>
      <c r="S64" s="240">
        <v>3</v>
      </c>
      <c r="T64" s="240">
        <v>3</v>
      </c>
      <c r="U64" s="522">
        <f t="shared" si="48"/>
        <v>9</v>
      </c>
      <c r="V64" s="22">
        <v>7</v>
      </c>
      <c r="W64" s="607">
        <v>8</v>
      </c>
      <c r="X64" s="161">
        <v>4</v>
      </c>
    </row>
    <row r="65" spans="1:24">
      <c r="A65" s="72" t="s">
        <v>348</v>
      </c>
      <c r="B65" s="194">
        <v>0</v>
      </c>
      <c r="C65" s="194">
        <v>0</v>
      </c>
      <c r="D65" s="194">
        <v>0</v>
      </c>
      <c r="E65" s="194">
        <v>0</v>
      </c>
      <c r="F65" s="194">
        <v>157</v>
      </c>
      <c r="G65" s="194">
        <v>73</v>
      </c>
      <c r="H65" s="194">
        <v>59</v>
      </c>
      <c r="I65" s="194">
        <v>35</v>
      </c>
      <c r="J65" s="194">
        <v>0</v>
      </c>
      <c r="K65" s="194">
        <v>0</v>
      </c>
      <c r="L65" s="179">
        <f t="shared" si="47"/>
        <v>216</v>
      </c>
      <c r="M65" s="180">
        <f t="shared" si="47"/>
        <v>108</v>
      </c>
      <c r="O65" s="90" t="s">
        <v>348</v>
      </c>
      <c r="P65" s="605">
        <v>0</v>
      </c>
      <c r="Q65" s="239">
        <v>0</v>
      </c>
      <c r="R65" s="239">
        <v>2</v>
      </c>
      <c r="S65" s="239">
        <v>1</v>
      </c>
      <c r="T65" s="239">
        <v>0</v>
      </c>
      <c r="U65" s="522">
        <f t="shared" si="48"/>
        <v>3</v>
      </c>
      <c r="V65" s="33">
        <v>4</v>
      </c>
      <c r="W65" s="608">
        <v>4</v>
      </c>
      <c r="X65" s="554">
        <v>2</v>
      </c>
    </row>
    <row r="66" spans="1:24" ht="13.5" thickBot="1">
      <c r="A66" s="199" t="s">
        <v>292</v>
      </c>
      <c r="B66" s="200">
        <v>0</v>
      </c>
      <c r="C66" s="200">
        <v>0</v>
      </c>
      <c r="D66" s="200">
        <v>123</v>
      </c>
      <c r="E66" s="200">
        <v>53</v>
      </c>
      <c r="F66" s="200">
        <v>0</v>
      </c>
      <c r="G66" s="200">
        <v>0</v>
      </c>
      <c r="H66" s="200">
        <v>0</v>
      </c>
      <c r="I66" s="200">
        <v>0</v>
      </c>
      <c r="J66" s="200">
        <v>0</v>
      </c>
      <c r="K66" s="200">
        <v>0</v>
      </c>
      <c r="L66" s="182">
        <f t="shared" si="47"/>
        <v>123</v>
      </c>
      <c r="M66" s="183">
        <f t="shared" si="47"/>
        <v>53</v>
      </c>
      <c r="O66" s="208" t="s">
        <v>292</v>
      </c>
      <c r="P66" s="420">
        <v>0</v>
      </c>
      <c r="Q66" s="200">
        <v>2</v>
      </c>
      <c r="R66" s="209">
        <v>0</v>
      </c>
      <c r="S66" s="209">
        <v>0</v>
      </c>
      <c r="T66" s="413">
        <v>0</v>
      </c>
      <c r="U66" s="788">
        <f t="shared" si="48"/>
        <v>2</v>
      </c>
      <c r="V66" s="526">
        <v>2</v>
      </c>
      <c r="W66" s="609">
        <v>3</v>
      </c>
      <c r="X66" s="555">
        <v>1</v>
      </c>
    </row>
    <row r="67" spans="1:24" ht="15.75" customHeight="1">
      <c r="A67" s="1017" t="s">
        <v>379</v>
      </c>
      <c r="B67" s="1017"/>
      <c r="C67" s="1017"/>
      <c r="D67" s="1017"/>
      <c r="E67" s="1017"/>
      <c r="F67" s="1017"/>
      <c r="G67" s="1017"/>
      <c r="H67" s="1017"/>
      <c r="I67" s="1017"/>
      <c r="J67" s="1017"/>
      <c r="K67" s="1017"/>
      <c r="L67" s="1017"/>
      <c r="M67" s="1017"/>
      <c r="O67" s="1017" t="s">
        <v>380</v>
      </c>
      <c r="P67" s="1017"/>
      <c r="Q67" s="1017"/>
      <c r="R67" s="1017"/>
      <c r="S67" s="1017"/>
      <c r="T67" s="1017"/>
      <c r="U67" s="1017"/>
      <c r="V67" s="1017"/>
      <c r="W67" s="1017"/>
      <c r="X67" s="1017"/>
    </row>
    <row r="68" spans="1:24">
      <c r="A68" s="1018" t="s">
        <v>187</v>
      </c>
      <c r="B68" s="1018"/>
      <c r="C68" s="1018"/>
      <c r="D68" s="1018"/>
      <c r="E68" s="1018"/>
      <c r="F68" s="1018"/>
      <c r="G68" s="1018"/>
      <c r="H68" s="1018"/>
      <c r="I68" s="1018"/>
      <c r="J68" s="1018"/>
      <c r="K68" s="1018"/>
      <c r="L68" s="1018"/>
      <c r="M68" s="1018"/>
      <c r="O68" s="1017" t="s">
        <v>187</v>
      </c>
      <c r="P68" s="1017"/>
      <c r="Q68" s="1017"/>
      <c r="R68" s="1017"/>
      <c r="S68" s="1017"/>
      <c r="T68" s="1017"/>
      <c r="U68" s="1017"/>
      <c r="V68" s="1017"/>
      <c r="W68" s="1017"/>
      <c r="X68" s="1017"/>
    </row>
    <row r="69" spans="1:24" ht="13.5" thickBot="1">
      <c r="O69" s="10"/>
      <c r="P69" s="10"/>
      <c r="Q69" s="10"/>
      <c r="R69" s="10"/>
      <c r="S69" s="10"/>
      <c r="T69" s="10"/>
      <c r="U69" s="106"/>
      <c r="V69" s="77"/>
      <c r="W69" s="246"/>
      <c r="X69" s="77"/>
    </row>
    <row r="70" spans="1:24" ht="15" customHeight="1">
      <c r="A70" s="1083" t="s">
        <v>7</v>
      </c>
      <c r="B70" s="1023" t="s">
        <v>488</v>
      </c>
      <c r="C70" s="1024"/>
      <c r="D70" s="1025" t="s">
        <v>489</v>
      </c>
      <c r="E70" s="1025"/>
      <c r="F70" s="1025" t="s">
        <v>490</v>
      </c>
      <c r="G70" s="1025"/>
      <c r="H70" s="1025" t="s">
        <v>491</v>
      </c>
      <c r="I70" s="1025"/>
      <c r="J70" s="1025" t="s">
        <v>492</v>
      </c>
      <c r="K70" s="1025"/>
      <c r="L70" s="1026" t="s">
        <v>1</v>
      </c>
      <c r="M70" s="1027"/>
      <c r="O70" s="1069" t="s">
        <v>7</v>
      </c>
      <c r="P70" s="1059" t="s">
        <v>221</v>
      </c>
      <c r="Q70" s="1060"/>
      <c r="R70" s="1060"/>
      <c r="S70" s="1060"/>
      <c r="T70" s="1060"/>
      <c r="U70" s="1149"/>
      <c r="V70" s="1036" t="s">
        <v>375</v>
      </c>
      <c r="W70" s="1114" t="s">
        <v>429</v>
      </c>
      <c r="X70" s="1032" t="s">
        <v>363</v>
      </c>
    </row>
    <row r="71" spans="1:24" ht="35.25" customHeight="1">
      <c r="A71" s="1084"/>
      <c r="B71" s="311" t="s">
        <v>99</v>
      </c>
      <c r="C71" s="311" t="s">
        <v>100</v>
      </c>
      <c r="D71" s="311" t="s">
        <v>99</v>
      </c>
      <c r="E71" s="311" t="s">
        <v>100</v>
      </c>
      <c r="F71" s="311" t="s">
        <v>99</v>
      </c>
      <c r="G71" s="311" t="s">
        <v>100</v>
      </c>
      <c r="H71" s="311" t="s">
        <v>99</v>
      </c>
      <c r="I71" s="311" t="s">
        <v>100</v>
      </c>
      <c r="J71" s="311" t="s">
        <v>99</v>
      </c>
      <c r="K71" s="247" t="s">
        <v>100</v>
      </c>
      <c r="L71" s="445" t="s">
        <v>99</v>
      </c>
      <c r="M71" s="444" t="s">
        <v>100</v>
      </c>
      <c r="O71" s="1148"/>
      <c r="P71" s="442" t="s">
        <v>371</v>
      </c>
      <c r="Q71" s="878" t="s">
        <v>364</v>
      </c>
      <c r="R71" s="878" t="s">
        <v>376</v>
      </c>
      <c r="S71" s="878" t="s">
        <v>377</v>
      </c>
      <c r="T71" s="76" t="s">
        <v>378</v>
      </c>
      <c r="U71" s="203" t="s">
        <v>1</v>
      </c>
      <c r="V71" s="1142"/>
      <c r="W71" s="1115"/>
      <c r="X71" s="1142"/>
    </row>
    <row r="72" spans="1:24" ht="13.5" customHeight="1">
      <c r="A72" s="67" t="s">
        <v>25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0"/>
      <c r="M72" s="726"/>
      <c r="O72" s="254" t="s">
        <v>25</v>
      </c>
      <c r="P72" s="225"/>
      <c r="Q72" s="198"/>
      <c r="R72" s="198"/>
      <c r="S72" s="198"/>
      <c r="T72" s="198"/>
      <c r="U72" s="810"/>
      <c r="V72" s="611"/>
      <c r="W72" s="611"/>
      <c r="X72" s="530"/>
    </row>
    <row r="73" spans="1:24" ht="13.5" customHeight="1">
      <c r="A73" s="89" t="s">
        <v>295</v>
      </c>
      <c r="B73" s="335">
        <v>0</v>
      </c>
      <c r="C73" s="335">
        <v>0</v>
      </c>
      <c r="D73" s="335">
        <v>46</v>
      </c>
      <c r="E73" s="335">
        <v>26</v>
      </c>
      <c r="F73" s="335">
        <v>76</v>
      </c>
      <c r="G73" s="335">
        <v>39</v>
      </c>
      <c r="H73" s="335">
        <v>110</v>
      </c>
      <c r="I73" s="335">
        <v>55</v>
      </c>
      <c r="J73" s="335">
        <v>178</v>
      </c>
      <c r="K73" s="335">
        <v>93</v>
      </c>
      <c r="L73" s="203">
        <f t="shared" ref="L73:M103" si="49">+B73+D73+F73+H73+J73</f>
        <v>410</v>
      </c>
      <c r="M73" s="779">
        <f t="shared" si="49"/>
        <v>213</v>
      </c>
      <c r="O73" s="89" t="s">
        <v>295</v>
      </c>
      <c r="P73" s="602">
        <v>0</v>
      </c>
      <c r="Q73" s="249">
        <v>2</v>
      </c>
      <c r="R73" s="249">
        <v>3</v>
      </c>
      <c r="S73" s="249">
        <v>4</v>
      </c>
      <c r="T73" s="249">
        <v>7</v>
      </c>
      <c r="U73" s="522">
        <f t="shared" ref="U73:U103" si="50">SUM(P73:T73)</f>
        <v>16</v>
      </c>
      <c r="V73" s="607">
        <v>12</v>
      </c>
      <c r="W73" s="607">
        <v>13</v>
      </c>
      <c r="X73" s="161">
        <v>7</v>
      </c>
    </row>
    <row r="74" spans="1:24" ht="13.5" customHeight="1">
      <c r="A74" s="89" t="s">
        <v>296</v>
      </c>
      <c r="B74" s="335">
        <v>1</v>
      </c>
      <c r="C74" s="335">
        <v>1</v>
      </c>
      <c r="D74" s="335">
        <v>18</v>
      </c>
      <c r="E74" s="335">
        <v>13</v>
      </c>
      <c r="F74" s="335">
        <v>242</v>
      </c>
      <c r="G74" s="335">
        <v>119</v>
      </c>
      <c r="H74" s="335">
        <v>299</v>
      </c>
      <c r="I74" s="335">
        <v>149</v>
      </c>
      <c r="J74" s="335">
        <v>335</v>
      </c>
      <c r="K74" s="335">
        <v>173</v>
      </c>
      <c r="L74" s="203">
        <f t="shared" si="49"/>
        <v>895</v>
      </c>
      <c r="M74" s="779">
        <f t="shared" si="49"/>
        <v>455</v>
      </c>
      <c r="O74" s="89" t="s">
        <v>296</v>
      </c>
      <c r="P74" s="603">
        <v>1</v>
      </c>
      <c r="Q74" s="240">
        <v>1</v>
      </c>
      <c r="R74" s="240">
        <v>9</v>
      </c>
      <c r="S74" s="240">
        <v>11</v>
      </c>
      <c r="T74" s="240">
        <v>11</v>
      </c>
      <c r="U74" s="522">
        <f t="shared" si="50"/>
        <v>33</v>
      </c>
      <c r="V74" s="607">
        <v>27</v>
      </c>
      <c r="W74" s="607">
        <v>26</v>
      </c>
      <c r="X74" s="161">
        <v>11</v>
      </c>
    </row>
    <row r="75" spans="1:24" ht="13.5" customHeight="1">
      <c r="A75" s="89" t="s">
        <v>297</v>
      </c>
      <c r="B75" s="335">
        <v>0</v>
      </c>
      <c r="C75" s="335">
        <v>0</v>
      </c>
      <c r="D75" s="335">
        <v>149</v>
      </c>
      <c r="E75" s="335">
        <v>75</v>
      </c>
      <c r="F75" s="335">
        <v>397</v>
      </c>
      <c r="G75" s="335">
        <v>216</v>
      </c>
      <c r="H75" s="335">
        <v>455</v>
      </c>
      <c r="I75" s="335">
        <v>234</v>
      </c>
      <c r="J75" s="335">
        <v>419</v>
      </c>
      <c r="K75" s="335">
        <v>216</v>
      </c>
      <c r="L75" s="203">
        <f t="shared" si="49"/>
        <v>1420</v>
      </c>
      <c r="M75" s="779">
        <f t="shared" si="49"/>
        <v>741</v>
      </c>
      <c r="O75" s="89" t="s">
        <v>297</v>
      </c>
      <c r="P75" s="603">
        <v>0</v>
      </c>
      <c r="Q75" s="240">
        <v>4</v>
      </c>
      <c r="R75" s="240">
        <v>10</v>
      </c>
      <c r="S75" s="240">
        <v>13</v>
      </c>
      <c r="T75" s="240">
        <v>10</v>
      </c>
      <c r="U75" s="522">
        <f t="shared" si="50"/>
        <v>37</v>
      </c>
      <c r="V75" s="607">
        <v>34</v>
      </c>
      <c r="W75" s="607">
        <v>42</v>
      </c>
      <c r="X75" s="161">
        <v>14</v>
      </c>
    </row>
    <row r="76" spans="1:24" ht="13.5" customHeight="1">
      <c r="A76" s="88" t="s">
        <v>108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203"/>
      <c r="M76" s="779"/>
      <c r="O76" s="88" t="s">
        <v>108</v>
      </c>
      <c r="P76" s="604"/>
      <c r="Q76" s="251"/>
      <c r="R76" s="251"/>
      <c r="S76" s="251"/>
      <c r="T76" s="251"/>
      <c r="U76" s="522"/>
      <c r="V76" s="607"/>
      <c r="W76" s="607"/>
      <c r="X76" s="161"/>
    </row>
    <row r="77" spans="1:24" ht="13.5" customHeight="1">
      <c r="A77" s="89" t="s">
        <v>349</v>
      </c>
      <c r="B77" s="335">
        <v>30</v>
      </c>
      <c r="C77" s="335">
        <v>16</v>
      </c>
      <c r="D77" s="335">
        <v>37</v>
      </c>
      <c r="E77" s="335">
        <v>17</v>
      </c>
      <c r="F77" s="335">
        <v>168</v>
      </c>
      <c r="G77" s="335">
        <v>81</v>
      </c>
      <c r="H77" s="335">
        <v>203</v>
      </c>
      <c r="I77" s="335">
        <v>100</v>
      </c>
      <c r="J77" s="335">
        <v>274</v>
      </c>
      <c r="K77" s="335">
        <v>131</v>
      </c>
      <c r="L77" s="203">
        <f t="shared" si="49"/>
        <v>712</v>
      </c>
      <c r="M77" s="779">
        <f t="shared" si="49"/>
        <v>345</v>
      </c>
      <c r="O77" s="89" t="s">
        <v>349</v>
      </c>
      <c r="P77" s="603">
        <v>1</v>
      </c>
      <c r="Q77" s="240">
        <v>1</v>
      </c>
      <c r="R77" s="240">
        <v>3</v>
      </c>
      <c r="S77" s="240">
        <v>5</v>
      </c>
      <c r="T77" s="240">
        <v>7</v>
      </c>
      <c r="U77" s="522">
        <f t="shared" si="50"/>
        <v>17</v>
      </c>
      <c r="V77" s="607">
        <v>16</v>
      </c>
      <c r="W77" s="607">
        <v>10</v>
      </c>
      <c r="X77" s="161">
        <v>6</v>
      </c>
    </row>
    <row r="78" spans="1:24" ht="13.5" customHeight="1">
      <c r="A78" s="89" t="s">
        <v>299</v>
      </c>
      <c r="B78" s="335">
        <v>0</v>
      </c>
      <c r="C78" s="335">
        <v>0</v>
      </c>
      <c r="D78" s="335">
        <v>0</v>
      </c>
      <c r="E78" s="335">
        <v>0</v>
      </c>
      <c r="F78" s="335">
        <v>0</v>
      </c>
      <c r="G78" s="335">
        <v>0</v>
      </c>
      <c r="H78" s="335">
        <v>57</v>
      </c>
      <c r="I78" s="335">
        <v>32</v>
      </c>
      <c r="J78" s="335">
        <v>112</v>
      </c>
      <c r="K78" s="335">
        <v>45</v>
      </c>
      <c r="L78" s="203">
        <f t="shared" si="49"/>
        <v>169</v>
      </c>
      <c r="M78" s="779">
        <f t="shared" si="49"/>
        <v>77</v>
      </c>
      <c r="O78" s="89" t="s">
        <v>299</v>
      </c>
      <c r="P78" s="603">
        <v>0</v>
      </c>
      <c r="Q78" s="240">
        <v>0</v>
      </c>
      <c r="R78" s="240">
        <v>0</v>
      </c>
      <c r="S78" s="240">
        <v>2</v>
      </c>
      <c r="T78" s="240">
        <v>3</v>
      </c>
      <c r="U78" s="522">
        <f t="shared" si="50"/>
        <v>5</v>
      </c>
      <c r="V78" s="607">
        <v>5</v>
      </c>
      <c r="W78" s="607">
        <v>5</v>
      </c>
      <c r="X78" s="161">
        <v>1</v>
      </c>
    </row>
    <row r="79" spans="1:24" ht="13.5" customHeight="1">
      <c r="A79" s="89" t="s">
        <v>78</v>
      </c>
      <c r="B79" s="335">
        <v>0</v>
      </c>
      <c r="C79" s="335">
        <v>0</v>
      </c>
      <c r="D79" s="335">
        <v>0</v>
      </c>
      <c r="E79" s="335">
        <v>0</v>
      </c>
      <c r="F79" s="335">
        <v>20</v>
      </c>
      <c r="G79" s="335">
        <v>12</v>
      </c>
      <c r="H79" s="335">
        <v>35</v>
      </c>
      <c r="I79" s="335">
        <v>21</v>
      </c>
      <c r="J79" s="335">
        <v>38</v>
      </c>
      <c r="K79" s="335">
        <v>19</v>
      </c>
      <c r="L79" s="203">
        <f t="shared" si="49"/>
        <v>93</v>
      </c>
      <c r="M79" s="779">
        <f t="shared" si="49"/>
        <v>52</v>
      </c>
      <c r="O79" s="89" t="s">
        <v>78</v>
      </c>
      <c r="P79" s="603">
        <v>0</v>
      </c>
      <c r="Q79" s="240">
        <v>0</v>
      </c>
      <c r="R79" s="240">
        <v>1</v>
      </c>
      <c r="S79" s="240">
        <v>1</v>
      </c>
      <c r="T79" s="240">
        <v>1</v>
      </c>
      <c r="U79" s="522">
        <f t="shared" si="50"/>
        <v>3</v>
      </c>
      <c r="V79" s="607">
        <v>3</v>
      </c>
      <c r="W79" s="607">
        <v>3</v>
      </c>
      <c r="X79" s="161">
        <v>1</v>
      </c>
    </row>
    <row r="80" spans="1:24" ht="13.5" customHeight="1">
      <c r="A80" s="89" t="s">
        <v>300</v>
      </c>
      <c r="B80" s="335">
        <v>0</v>
      </c>
      <c r="C80" s="335">
        <v>0</v>
      </c>
      <c r="D80" s="335">
        <v>0</v>
      </c>
      <c r="E80" s="335">
        <v>0</v>
      </c>
      <c r="F80" s="335">
        <v>0</v>
      </c>
      <c r="G80" s="335">
        <v>0</v>
      </c>
      <c r="H80" s="335">
        <v>0</v>
      </c>
      <c r="I80" s="335">
        <v>0</v>
      </c>
      <c r="J80" s="335">
        <v>0</v>
      </c>
      <c r="K80" s="335">
        <v>0</v>
      </c>
      <c r="L80" s="203">
        <f t="shared" si="49"/>
        <v>0</v>
      </c>
      <c r="M80" s="779">
        <f t="shared" si="49"/>
        <v>0</v>
      </c>
      <c r="O80" s="89" t="s">
        <v>300</v>
      </c>
      <c r="P80" s="603">
        <v>0</v>
      </c>
      <c r="Q80" s="240">
        <v>0</v>
      </c>
      <c r="R80" s="240">
        <v>0</v>
      </c>
      <c r="S80" s="240">
        <v>0</v>
      </c>
      <c r="T80" s="240">
        <v>0</v>
      </c>
      <c r="U80" s="522">
        <f t="shared" si="50"/>
        <v>0</v>
      </c>
      <c r="V80" s="612">
        <v>0</v>
      </c>
      <c r="W80" s="612">
        <v>0</v>
      </c>
      <c r="X80" s="161">
        <v>0</v>
      </c>
    </row>
    <row r="81" spans="1:24" ht="13.5" customHeight="1">
      <c r="A81" s="89" t="s">
        <v>350</v>
      </c>
      <c r="B81" s="335">
        <v>0</v>
      </c>
      <c r="C81" s="335">
        <v>0</v>
      </c>
      <c r="D81" s="335">
        <v>65</v>
      </c>
      <c r="E81" s="335">
        <v>33</v>
      </c>
      <c r="F81" s="335">
        <v>153</v>
      </c>
      <c r="G81" s="335">
        <v>84</v>
      </c>
      <c r="H81" s="335">
        <v>244</v>
      </c>
      <c r="I81" s="335">
        <v>118</v>
      </c>
      <c r="J81" s="335">
        <v>360</v>
      </c>
      <c r="K81" s="335">
        <v>198</v>
      </c>
      <c r="L81" s="203">
        <f t="shared" si="49"/>
        <v>822</v>
      </c>
      <c r="M81" s="779">
        <f t="shared" si="49"/>
        <v>433</v>
      </c>
      <c r="O81" s="89" t="s">
        <v>350</v>
      </c>
      <c r="P81" s="603">
        <v>0</v>
      </c>
      <c r="Q81" s="240">
        <v>1</v>
      </c>
      <c r="R81" s="240">
        <v>5</v>
      </c>
      <c r="S81" s="240">
        <v>6</v>
      </c>
      <c r="T81" s="240">
        <v>10</v>
      </c>
      <c r="U81" s="522">
        <f t="shared" si="50"/>
        <v>22</v>
      </c>
      <c r="V81" s="607">
        <v>19</v>
      </c>
      <c r="W81" s="607">
        <v>19</v>
      </c>
      <c r="X81" s="161">
        <v>7</v>
      </c>
    </row>
    <row r="82" spans="1:24" ht="13.5" customHeight="1">
      <c r="A82" s="89" t="s">
        <v>302</v>
      </c>
      <c r="B82" s="335">
        <v>0</v>
      </c>
      <c r="C82" s="335">
        <v>0</v>
      </c>
      <c r="D82" s="335">
        <v>46</v>
      </c>
      <c r="E82" s="335">
        <v>26</v>
      </c>
      <c r="F82" s="335">
        <v>31</v>
      </c>
      <c r="G82" s="335">
        <v>16</v>
      </c>
      <c r="H82" s="335">
        <v>181</v>
      </c>
      <c r="I82" s="335">
        <v>90</v>
      </c>
      <c r="J82" s="335">
        <v>427</v>
      </c>
      <c r="K82" s="335">
        <v>222</v>
      </c>
      <c r="L82" s="203">
        <f t="shared" si="49"/>
        <v>685</v>
      </c>
      <c r="M82" s="779">
        <f t="shared" si="49"/>
        <v>354</v>
      </c>
      <c r="O82" s="89" t="s">
        <v>302</v>
      </c>
      <c r="P82" s="603">
        <v>0</v>
      </c>
      <c r="Q82" s="240">
        <v>1</v>
      </c>
      <c r="R82" s="240">
        <v>1</v>
      </c>
      <c r="S82" s="240">
        <v>5</v>
      </c>
      <c r="T82" s="240">
        <v>9</v>
      </c>
      <c r="U82" s="522">
        <f t="shared" si="50"/>
        <v>16</v>
      </c>
      <c r="V82" s="607">
        <v>14</v>
      </c>
      <c r="W82" s="607">
        <v>17</v>
      </c>
      <c r="X82" s="161">
        <v>6</v>
      </c>
    </row>
    <row r="83" spans="1:24" ht="13.5" customHeight="1">
      <c r="A83" s="89" t="s">
        <v>303</v>
      </c>
      <c r="B83" s="335">
        <v>0</v>
      </c>
      <c r="C83" s="335">
        <v>0</v>
      </c>
      <c r="D83" s="335">
        <v>216</v>
      </c>
      <c r="E83" s="335">
        <v>115</v>
      </c>
      <c r="F83" s="335">
        <v>168</v>
      </c>
      <c r="G83" s="335">
        <v>89</v>
      </c>
      <c r="H83" s="335">
        <v>339</v>
      </c>
      <c r="I83" s="335">
        <v>179</v>
      </c>
      <c r="J83" s="335">
        <v>439</v>
      </c>
      <c r="K83" s="335">
        <v>240</v>
      </c>
      <c r="L83" s="203">
        <f t="shared" si="49"/>
        <v>1162</v>
      </c>
      <c r="M83" s="779">
        <f t="shared" si="49"/>
        <v>623</v>
      </c>
      <c r="O83" s="89" t="s">
        <v>303</v>
      </c>
      <c r="P83" s="603">
        <v>0</v>
      </c>
      <c r="Q83" s="240">
        <v>6</v>
      </c>
      <c r="R83" s="240">
        <v>5</v>
      </c>
      <c r="S83" s="240">
        <v>9</v>
      </c>
      <c r="T83" s="240">
        <v>12</v>
      </c>
      <c r="U83" s="522">
        <f t="shared" si="50"/>
        <v>32</v>
      </c>
      <c r="V83" s="607">
        <v>32</v>
      </c>
      <c r="W83" s="607">
        <v>31</v>
      </c>
      <c r="X83" s="161">
        <v>11</v>
      </c>
    </row>
    <row r="84" spans="1:24" ht="13.5" customHeight="1">
      <c r="A84" s="89" t="s">
        <v>304</v>
      </c>
      <c r="B84" s="335">
        <v>102</v>
      </c>
      <c r="C84" s="335">
        <v>53</v>
      </c>
      <c r="D84" s="335">
        <v>378</v>
      </c>
      <c r="E84" s="335">
        <v>198</v>
      </c>
      <c r="F84" s="335">
        <v>1038</v>
      </c>
      <c r="G84" s="335">
        <v>491</v>
      </c>
      <c r="H84" s="335">
        <v>1573</v>
      </c>
      <c r="I84" s="335">
        <v>831</v>
      </c>
      <c r="J84" s="335">
        <v>1994</v>
      </c>
      <c r="K84" s="335">
        <v>1033</v>
      </c>
      <c r="L84" s="203">
        <f t="shared" si="49"/>
        <v>5085</v>
      </c>
      <c r="M84" s="779">
        <f t="shared" si="49"/>
        <v>2606</v>
      </c>
      <c r="O84" s="89" t="s">
        <v>304</v>
      </c>
      <c r="P84" s="603">
        <v>6</v>
      </c>
      <c r="Q84" s="240">
        <v>16</v>
      </c>
      <c r="R84" s="240">
        <v>38</v>
      </c>
      <c r="S84" s="240">
        <v>44</v>
      </c>
      <c r="T84" s="240">
        <v>51</v>
      </c>
      <c r="U84" s="522">
        <f t="shared" si="50"/>
        <v>155</v>
      </c>
      <c r="V84" s="607">
        <v>169</v>
      </c>
      <c r="W84" s="607">
        <v>185</v>
      </c>
      <c r="X84" s="161">
        <v>48</v>
      </c>
    </row>
    <row r="85" spans="1:24" ht="13.5" customHeight="1">
      <c r="A85" s="89" t="s">
        <v>305</v>
      </c>
      <c r="B85" s="335">
        <v>4</v>
      </c>
      <c r="C85" s="335">
        <v>3</v>
      </c>
      <c r="D85" s="335">
        <v>203</v>
      </c>
      <c r="E85" s="335">
        <v>104</v>
      </c>
      <c r="F85" s="335">
        <v>245</v>
      </c>
      <c r="G85" s="335">
        <v>130</v>
      </c>
      <c r="H85" s="335">
        <v>551</v>
      </c>
      <c r="I85" s="335">
        <v>282</v>
      </c>
      <c r="J85" s="335">
        <v>966</v>
      </c>
      <c r="K85" s="335">
        <v>486</v>
      </c>
      <c r="L85" s="203">
        <f t="shared" si="49"/>
        <v>1969</v>
      </c>
      <c r="M85" s="779">
        <f t="shared" si="49"/>
        <v>1005</v>
      </c>
      <c r="O85" s="89" t="s">
        <v>305</v>
      </c>
      <c r="P85" s="603">
        <v>1</v>
      </c>
      <c r="Q85" s="240">
        <v>7</v>
      </c>
      <c r="R85" s="240">
        <v>7</v>
      </c>
      <c r="S85" s="240">
        <v>16</v>
      </c>
      <c r="T85" s="240">
        <v>24</v>
      </c>
      <c r="U85" s="522">
        <f t="shared" si="50"/>
        <v>55</v>
      </c>
      <c r="V85" s="607">
        <v>53</v>
      </c>
      <c r="W85" s="607">
        <v>51</v>
      </c>
      <c r="X85" s="161">
        <v>27</v>
      </c>
    </row>
    <row r="86" spans="1:24" ht="13.5" customHeight="1">
      <c r="A86" s="88" t="s">
        <v>109</v>
      </c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203"/>
      <c r="M86" s="779"/>
      <c r="O86" s="88" t="s">
        <v>109</v>
      </c>
      <c r="P86" s="604"/>
      <c r="Q86" s="251"/>
      <c r="R86" s="251"/>
      <c r="S86" s="251"/>
      <c r="T86" s="251"/>
      <c r="U86" s="522"/>
      <c r="V86" s="607"/>
      <c r="W86" s="607"/>
      <c r="X86" s="161"/>
    </row>
    <row r="87" spans="1:24" ht="13.5" customHeight="1">
      <c r="A87" s="89" t="s">
        <v>14</v>
      </c>
      <c r="B87" s="336">
        <v>0</v>
      </c>
      <c r="C87" s="336">
        <v>0</v>
      </c>
      <c r="D87" s="336">
        <v>0</v>
      </c>
      <c r="E87" s="336">
        <v>0</v>
      </c>
      <c r="F87" s="336">
        <v>0</v>
      </c>
      <c r="G87" s="336">
        <v>0</v>
      </c>
      <c r="H87" s="336">
        <v>0</v>
      </c>
      <c r="I87" s="336">
        <v>0</v>
      </c>
      <c r="J87" s="336">
        <v>0</v>
      </c>
      <c r="K87" s="336">
        <v>0</v>
      </c>
      <c r="L87" s="203">
        <f t="shared" si="49"/>
        <v>0</v>
      </c>
      <c r="M87" s="779">
        <f t="shared" si="49"/>
        <v>0</v>
      </c>
      <c r="O87" s="89" t="s">
        <v>14</v>
      </c>
      <c r="P87" s="603">
        <v>0</v>
      </c>
      <c r="Q87" s="240">
        <v>0</v>
      </c>
      <c r="R87" s="240">
        <v>0</v>
      </c>
      <c r="S87" s="240">
        <v>0</v>
      </c>
      <c r="T87" s="240">
        <v>0</v>
      </c>
      <c r="U87" s="522">
        <f t="shared" si="50"/>
        <v>0</v>
      </c>
      <c r="V87" s="612">
        <v>0</v>
      </c>
      <c r="W87" s="612">
        <v>0</v>
      </c>
      <c r="X87" s="161">
        <v>0</v>
      </c>
    </row>
    <row r="88" spans="1:24" ht="13.5" customHeight="1">
      <c r="A88" s="89" t="s">
        <v>307</v>
      </c>
      <c r="B88" s="335">
        <v>11</v>
      </c>
      <c r="C88" s="335">
        <v>5</v>
      </c>
      <c r="D88" s="335">
        <v>158</v>
      </c>
      <c r="E88" s="335">
        <v>80</v>
      </c>
      <c r="F88" s="335">
        <v>147</v>
      </c>
      <c r="G88" s="335">
        <v>68</v>
      </c>
      <c r="H88" s="335">
        <v>300</v>
      </c>
      <c r="I88" s="335">
        <v>155</v>
      </c>
      <c r="J88" s="335">
        <v>418</v>
      </c>
      <c r="K88" s="335">
        <v>174</v>
      </c>
      <c r="L88" s="203">
        <f t="shared" si="49"/>
        <v>1034</v>
      </c>
      <c r="M88" s="779">
        <f t="shared" si="49"/>
        <v>482</v>
      </c>
      <c r="O88" s="89" t="s">
        <v>307</v>
      </c>
      <c r="P88" s="603">
        <v>1</v>
      </c>
      <c r="Q88" s="240">
        <v>4</v>
      </c>
      <c r="R88" s="240">
        <v>6</v>
      </c>
      <c r="S88" s="240">
        <v>8</v>
      </c>
      <c r="T88" s="240">
        <v>13</v>
      </c>
      <c r="U88" s="522">
        <f t="shared" si="50"/>
        <v>32</v>
      </c>
      <c r="V88" s="607">
        <v>33</v>
      </c>
      <c r="W88" s="607">
        <v>37</v>
      </c>
      <c r="X88" s="161">
        <v>12</v>
      </c>
    </row>
    <row r="89" spans="1:24" ht="13.5" customHeight="1">
      <c r="A89" s="89" t="s">
        <v>351</v>
      </c>
      <c r="B89" s="335">
        <v>0</v>
      </c>
      <c r="C89" s="335">
        <v>0</v>
      </c>
      <c r="D89" s="335">
        <v>0</v>
      </c>
      <c r="E89" s="335">
        <v>0</v>
      </c>
      <c r="F89" s="335">
        <v>104</v>
      </c>
      <c r="G89" s="335">
        <v>49</v>
      </c>
      <c r="H89" s="335">
        <v>0</v>
      </c>
      <c r="I89" s="335">
        <v>0</v>
      </c>
      <c r="J89" s="335">
        <v>0</v>
      </c>
      <c r="K89" s="335">
        <v>0</v>
      </c>
      <c r="L89" s="203">
        <f t="shared" si="49"/>
        <v>104</v>
      </c>
      <c r="M89" s="779">
        <f t="shared" si="49"/>
        <v>49</v>
      </c>
      <c r="O89" s="89" t="s">
        <v>351</v>
      </c>
      <c r="P89" s="603">
        <v>0</v>
      </c>
      <c r="Q89" s="240">
        <v>0</v>
      </c>
      <c r="R89" s="240">
        <v>1</v>
      </c>
      <c r="S89" s="240">
        <v>0</v>
      </c>
      <c r="T89" s="240">
        <v>0</v>
      </c>
      <c r="U89" s="522">
        <f t="shared" si="50"/>
        <v>1</v>
      </c>
      <c r="V89" s="607">
        <v>1</v>
      </c>
      <c r="W89" s="607">
        <v>2</v>
      </c>
      <c r="X89" s="161">
        <v>1</v>
      </c>
    </row>
    <row r="90" spans="1:24" ht="13.5" customHeight="1">
      <c r="A90" s="89" t="s">
        <v>352</v>
      </c>
      <c r="B90" s="335">
        <v>0</v>
      </c>
      <c r="C90" s="335">
        <v>0</v>
      </c>
      <c r="D90" s="335">
        <v>56</v>
      </c>
      <c r="E90" s="335">
        <v>29</v>
      </c>
      <c r="F90" s="335">
        <v>107</v>
      </c>
      <c r="G90" s="335">
        <v>61</v>
      </c>
      <c r="H90" s="335">
        <v>214</v>
      </c>
      <c r="I90" s="335">
        <v>110</v>
      </c>
      <c r="J90" s="335">
        <v>256</v>
      </c>
      <c r="K90" s="335">
        <v>121</v>
      </c>
      <c r="L90" s="203">
        <f t="shared" si="49"/>
        <v>633</v>
      </c>
      <c r="M90" s="779">
        <f t="shared" si="49"/>
        <v>321</v>
      </c>
      <c r="O90" s="89" t="s">
        <v>352</v>
      </c>
      <c r="P90" s="603">
        <v>0</v>
      </c>
      <c r="Q90" s="240">
        <v>4</v>
      </c>
      <c r="R90" s="240">
        <v>3</v>
      </c>
      <c r="S90" s="240">
        <v>5</v>
      </c>
      <c r="T90" s="240">
        <v>6</v>
      </c>
      <c r="U90" s="522">
        <f t="shared" si="50"/>
        <v>18</v>
      </c>
      <c r="V90" s="607">
        <v>16</v>
      </c>
      <c r="W90" s="607">
        <v>21</v>
      </c>
      <c r="X90" s="161">
        <v>7</v>
      </c>
    </row>
    <row r="91" spans="1:24" ht="13.5" customHeight="1">
      <c r="A91" s="89" t="s">
        <v>53</v>
      </c>
      <c r="B91" s="335">
        <v>0</v>
      </c>
      <c r="C91" s="335">
        <v>0</v>
      </c>
      <c r="D91" s="335">
        <v>0</v>
      </c>
      <c r="E91" s="335">
        <v>0</v>
      </c>
      <c r="F91" s="335">
        <v>28</v>
      </c>
      <c r="G91" s="335">
        <v>16</v>
      </c>
      <c r="H91" s="335">
        <v>0</v>
      </c>
      <c r="I91" s="335">
        <v>0</v>
      </c>
      <c r="J91" s="335">
        <v>21</v>
      </c>
      <c r="K91" s="335">
        <v>13</v>
      </c>
      <c r="L91" s="203">
        <f t="shared" si="49"/>
        <v>49</v>
      </c>
      <c r="M91" s="779">
        <f t="shared" si="49"/>
        <v>29</v>
      </c>
      <c r="O91" s="89" t="s">
        <v>53</v>
      </c>
      <c r="P91" s="603">
        <v>0</v>
      </c>
      <c r="Q91" s="240">
        <v>0</v>
      </c>
      <c r="R91" s="240">
        <v>1</v>
      </c>
      <c r="S91" s="240">
        <v>0</v>
      </c>
      <c r="T91" s="240">
        <v>1</v>
      </c>
      <c r="U91" s="522">
        <f t="shared" si="50"/>
        <v>2</v>
      </c>
      <c r="V91" s="607">
        <v>2</v>
      </c>
      <c r="W91" s="607">
        <v>3</v>
      </c>
      <c r="X91" s="161">
        <v>1</v>
      </c>
    </row>
    <row r="92" spans="1:24" ht="13.5" customHeight="1">
      <c r="A92" s="88" t="s">
        <v>73</v>
      </c>
      <c r="B92" s="336"/>
      <c r="C92" s="336"/>
      <c r="D92" s="336"/>
      <c r="E92" s="336"/>
      <c r="F92" s="336"/>
      <c r="G92" s="336"/>
      <c r="H92" s="336"/>
      <c r="I92" s="336"/>
      <c r="J92" s="336"/>
      <c r="K92" s="336"/>
      <c r="L92" s="203"/>
      <c r="M92" s="779"/>
      <c r="O92" s="88" t="s">
        <v>73</v>
      </c>
      <c r="P92" s="604"/>
      <c r="Q92" s="251"/>
      <c r="R92" s="251"/>
      <c r="S92" s="251"/>
      <c r="T92" s="251"/>
      <c r="U92" s="522"/>
      <c r="V92" s="607"/>
      <c r="W92" s="607"/>
      <c r="X92" s="161"/>
    </row>
    <row r="93" spans="1:24" ht="13.5" customHeight="1">
      <c r="A93" s="89" t="s">
        <v>367</v>
      </c>
      <c r="B93" s="335">
        <v>0</v>
      </c>
      <c r="C93" s="335">
        <v>0</v>
      </c>
      <c r="D93" s="335">
        <v>16</v>
      </c>
      <c r="E93" s="335">
        <v>9</v>
      </c>
      <c r="F93" s="335">
        <v>16</v>
      </c>
      <c r="G93" s="335">
        <v>8</v>
      </c>
      <c r="H93" s="335">
        <v>11</v>
      </c>
      <c r="I93" s="335">
        <v>6</v>
      </c>
      <c r="J93" s="335">
        <v>0</v>
      </c>
      <c r="K93" s="335">
        <v>0</v>
      </c>
      <c r="L93" s="203">
        <f t="shared" si="49"/>
        <v>43</v>
      </c>
      <c r="M93" s="779">
        <f t="shared" si="49"/>
        <v>23</v>
      </c>
      <c r="O93" s="89" t="s">
        <v>367</v>
      </c>
      <c r="P93" s="603">
        <v>0</v>
      </c>
      <c r="Q93" s="240">
        <v>1</v>
      </c>
      <c r="R93" s="240">
        <v>1</v>
      </c>
      <c r="S93" s="240">
        <v>1</v>
      </c>
      <c r="T93" s="240">
        <v>0</v>
      </c>
      <c r="U93" s="522">
        <f t="shared" si="50"/>
        <v>3</v>
      </c>
      <c r="V93" s="607">
        <v>2</v>
      </c>
      <c r="W93" s="607">
        <v>3</v>
      </c>
      <c r="X93" s="161">
        <v>1</v>
      </c>
    </row>
    <row r="94" spans="1:24" ht="13.5" customHeight="1">
      <c r="A94" s="89" t="s">
        <v>311</v>
      </c>
      <c r="B94" s="335">
        <v>0</v>
      </c>
      <c r="C94" s="335">
        <v>0</v>
      </c>
      <c r="D94" s="335">
        <v>5</v>
      </c>
      <c r="E94" s="335">
        <v>4</v>
      </c>
      <c r="F94" s="335">
        <v>155</v>
      </c>
      <c r="G94" s="335">
        <v>74</v>
      </c>
      <c r="H94" s="335">
        <v>118</v>
      </c>
      <c r="I94" s="335">
        <v>52</v>
      </c>
      <c r="J94" s="335">
        <v>248</v>
      </c>
      <c r="K94" s="335">
        <v>129</v>
      </c>
      <c r="L94" s="203">
        <f t="shared" si="49"/>
        <v>526</v>
      </c>
      <c r="M94" s="779">
        <f t="shared" si="49"/>
        <v>259</v>
      </c>
      <c r="O94" s="89" t="s">
        <v>311</v>
      </c>
      <c r="P94" s="603">
        <v>0</v>
      </c>
      <c r="Q94" s="240">
        <v>2</v>
      </c>
      <c r="R94" s="240">
        <v>8</v>
      </c>
      <c r="S94" s="240">
        <v>8</v>
      </c>
      <c r="T94" s="240">
        <v>11</v>
      </c>
      <c r="U94" s="522">
        <f t="shared" si="50"/>
        <v>29</v>
      </c>
      <c r="V94" s="607">
        <v>17</v>
      </c>
      <c r="W94" s="607">
        <v>20</v>
      </c>
      <c r="X94" s="161">
        <v>12</v>
      </c>
    </row>
    <row r="95" spans="1:24" ht="13.5" customHeight="1">
      <c r="A95" s="89" t="s">
        <v>312</v>
      </c>
      <c r="B95" s="335">
        <v>0</v>
      </c>
      <c r="C95" s="335">
        <v>0</v>
      </c>
      <c r="D95" s="335">
        <v>0</v>
      </c>
      <c r="E95" s="335">
        <v>0</v>
      </c>
      <c r="F95" s="335">
        <v>55</v>
      </c>
      <c r="G95" s="335">
        <v>27</v>
      </c>
      <c r="H95" s="335">
        <v>110</v>
      </c>
      <c r="I95" s="335">
        <v>58</v>
      </c>
      <c r="J95" s="335">
        <v>146</v>
      </c>
      <c r="K95" s="335">
        <v>72</v>
      </c>
      <c r="L95" s="203">
        <f t="shared" si="49"/>
        <v>311</v>
      </c>
      <c r="M95" s="779">
        <f t="shared" si="49"/>
        <v>157</v>
      </c>
      <c r="O95" s="89" t="s">
        <v>312</v>
      </c>
      <c r="P95" s="603">
        <v>0</v>
      </c>
      <c r="Q95" s="240">
        <v>0</v>
      </c>
      <c r="R95" s="240">
        <v>4</v>
      </c>
      <c r="S95" s="240">
        <v>5</v>
      </c>
      <c r="T95" s="240">
        <v>6</v>
      </c>
      <c r="U95" s="522">
        <f t="shared" si="50"/>
        <v>15</v>
      </c>
      <c r="V95" s="607">
        <v>10</v>
      </c>
      <c r="W95" s="607">
        <v>12</v>
      </c>
      <c r="X95" s="161">
        <v>5</v>
      </c>
    </row>
    <row r="96" spans="1:24" ht="13.5" customHeight="1">
      <c r="A96" s="89" t="s">
        <v>313</v>
      </c>
      <c r="B96" s="335">
        <v>0</v>
      </c>
      <c r="C96" s="335">
        <v>0</v>
      </c>
      <c r="D96" s="335">
        <v>0</v>
      </c>
      <c r="E96" s="335">
        <v>0</v>
      </c>
      <c r="F96" s="335">
        <v>10</v>
      </c>
      <c r="G96" s="335">
        <v>8</v>
      </c>
      <c r="H96" s="335">
        <v>57</v>
      </c>
      <c r="I96" s="335">
        <v>34</v>
      </c>
      <c r="J96" s="335">
        <v>40</v>
      </c>
      <c r="K96" s="335">
        <v>23</v>
      </c>
      <c r="L96" s="203">
        <f t="shared" si="49"/>
        <v>107</v>
      </c>
      <c r="M96" s="779">
        <f t="shared" si="49"/>
        <v>65</v>
      </c>
      <c r="O96" s="89" t="s">
        <v>313</v>
      </c>
      <c r="P96" s="603">
        <v>0</v>
      </c>
      <c r="Q96" s="240">
        <v>0</v>
      </c>
      <c r="R96" s="240">
        <v>1</v>
      </c>
      <c r="S96" s="240">
        <v>2</v>
      </c>
      <c r="T96" s="240">
        <v>2</v>
      </c>
      <c r="U96" s="522">
        <f t="shared" si="50"/>
        <v>5</v>
      </c>
      <c r="V96" s="607">
        <v>5</v>
      </c>
      <c r="W96" s="607">
        <v>5</v>
      </c>
      <c r="X96" s="161">
        <v>3</v>
      </c>
    </row>
    <row r="97" spans="1:24" ht="13.5" customHeight="1">
      <c r="A97" s="89" t="s">
        <v>314</v>
      </c>
      <c r="B97" s="335">
        <v>32</v>
      </c>
      <c r="C97" s="335">
        <v>19</v>
      </c>
      <c r="D97" s="335">
        <v>471</v>
      </c>
      <c r="E97" s="335">
        <v>215</v>
      </c>
      <c r="F97" s="335">
        <v>2540</v>
      </c>
      <c r="G97" s="335">
        <v>1290</v>
      </c>
      <c r="H97" s="335">
        <v>3235</v>
      </c>
      <c r="I97" s="335">
        <v>1655</v>
      </c>
      <c r="J97" s="335">
        <v>4010</v>
      </c>
      <c r="K97" s="335">
        <v>2004</v>
      </c>
      <c r="L97" s="203">
        <f t="shared" si="49"/>
        <v>10288</v>
      </c>
      <c r="M97" s="779">
        <f t="shared" si="49"/>
        <v>5183</v>
      </c>
      <c r="O97" s="89" t="s">
        <v>314</v>
      </c>
      <c r="P97" s="603">
        <v>9</v>
      </c>
      <c r="Q97" s="240">
        <v>29</v>
      </c>
      <c r="R97" s="240">
        <v>107</v>
      </c>
      <c r="S97" s="240">
        <v>114</v>
      </c>
      <c r="T97" s="240">
        <v>125</v>
      </c>
      <c r="U97" s="522">
        <f t="shared" si="50"/>
        <v>384</v>
      </c>
      <c r="V97" s="607">
        <v>340</v>
      </c>
      <c r="W97" s="607">
        <v>451</v>
      </c>
      <c r="X97" s="161">
        <v>107</v>
      </c>
    </row>
    <row r="98" spans="1:24" ht="13.5" customHeight="1">
      <c r="A98" s="89" t="s">
        <v>315</v>
      </c>
      <c r="B98" s="335">
        <v>4</v>
      </c>
      <c r="C98" s="335">
        <v>3</v>
      </c>
      <c r="D98" s="335">
        <v>20</v>
      </c>
      <c r="E98" s="335">
        <v>10</v>
      </c>
      <c r="F98" s="335">
        <v>166</v>
      </c>
      <c r="G98" s="335">
        <v>83</v>
      </c>
      <c r="H98" s="335">
        <v>176</v>
      </c>
      <c r="I98" s="335">
        <v>89</v>
      </c>
      <c r="J98" s="335">
        <v>219</v>
      </c>
      <c r="K98" s="335">
        <v>103</v>
      </c>
      <c r="L98" s="203">
        <f t="shared" si="49"/>
        <v>585</v>
      </c>
      <c r="M98" s="779">
        <f t="shared" si="49"/>
        <v>288</v>
      </c>
      <c r="O98" s="89" t="s">
        <v>315</v>
      </c>
      <c r="P98" s="603">
        <v>1</v>
      </c>
      <c r="Q98" s="240">
        <v>1</v>
      </c>
      <c r="R98" s="240">
        <v>7</v>
      </c>
      <c r="S98" s="240">
        <v>6</v>
      </c>
      <c r="T98" s="240">
        <v>8</v>
      </c>
      <c r="U98" s="522">
        <f t="shared" si="50"/>
        <v>23</v>
      </c>
      <c r="V98" s="607">
        <v>20</v>
      </c>
      <c r="W98" s="607">
        <v>20</v>
      </c>
      <c r="X98" s="161">
        <v>8</v>
      </c>
    </row>
    <row r="99" spans="1:24" ht="13.5" customHeight="1">
      <c r="A99" s="89" t="s">
        <v>316</v>
      </c>
      <c r="B99" s="335">
        <v>0</v>
      </c>
      <c r="C99" s="335">
        <v>0</v>
      </c>
      <c r="D99" s="335">
        <v>82</v>
      </c>
      <c r="E99" s="335">
        <v>39</v>
      </c>
      <c r="F99" s="335">
        <v>46</v>
      </c>
      <c r="G99" s="335">
        <v>22</v>
      </c>
      <c r="H99" s="335">
        <v>168</v>
      </c>
      <c r="I99" s="335">
        <v>74</v>
      </c>
      <c r="J99" s="335">
        <v>209</v>
      </c>
      <c r="K99" s="335">
        <v>103</v>
      </c>
      <c r="L99" s="203">
        <f t="shared" si="49"/>
        <v>505</v>
      </c>
      <c r="M99" s="779">
        <f t="shared" si="49"/>
        <v>238</v>
      </c>
      <c r="O99" s="89" t="s">
        <v>316</v>
      </c>
      <c r="P99" s="603">
        <v>0</v>
      </c>
      <c r="Q99" s="240">
        <v>4</v>
      </c>
      <c r="R99" s="240">
        <v>5</v>
      </c>
      <c r="S99" s="240">
        <v>6</v>
      </c>
      <c r="T99" s="240">
        <v>10</v>
      </c>
      <c r="U99" s="522">
        <f t="shared" si="50"/>
        <v>25</v>
      </c>
      <c r="V99" s="607">
        <v>24</v>
      </c>
      <c r="W99" s="607">
        <v>19</v>
      </c>
      <c r="X99" s="161">
        <v>9</v>
      </c>
    </row>
    <row r="100" spans="1:24" ht="13.5" customHeight="1">
      <c r="A100" s="88" t="s">
        <v>66</v>
      </c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203"/>
      <c r="M100" s="779"/>
      <c r="O100" s="88" t="s">
        <v>66</v>
      </c>
      <c r="P100" s="604"/>
      <c r="Q100" s="251"/>
      <c r="R100" s="251"/>
      <c r="S100" s="251"/>
      <c r="T100" s="251"/>
      <c r="U100" s="522"/>
      <c r="V100" s="607"/>
      <c r="W100" s="607"/>
      <c r="X100" s="161"/>
    </row>
    <row r="101" spans="1:24" ht="13.5" customHeight="1">
      <c r="A101" s="89" t="s">
        <v>67</v>
      </c>
      <c r="B101" s="335">
        <v>0</v>
      </c>
      <c r="C101" s="335">
        <v>0</v>
      </c>
      <c r="D101" s="335">
        <v>0</v>
      </c>
      <c r="E101" s="335">
        <v>0</v>
      </c>
      <c r="F101" s="335">
        <v>0</v>
      </c>
      <c r="G101" s="335">
        <v>0</v>
      </c>
      <c r="H101" s="335">
        <v>16</v>
      </c>
      <c r="I101" s="335">
        <v>10</v>
      </c>
      <c r="J101" s="335">
        <v>14</v>
      </c>
      <c r="K101" s="335">
        <v>6</v>
      </c>
      <c r="L101" s="203">
        <f t="shared" si="49"/>
        <v>30</v>
      </c>
      <c r="M101" s="779">
        <f t="shared" si="49"/>
        <v>16</v>
      </c>
      <c r="O101" s="89" t="s">
        <v>67</v>
      </c>
      <c r="P101" s="603">
        <v>0</v>
      </c>
      <c r="Q101" s="240">
        <v>0</v>
      </c>
      <c r="R101" s="240">
        <v>0</v>
      </c>
      <c r="S101" s="240">
        <v>1</v>
      </c>
      <c r="T101" s="240">
        <v>1</v>
      </c>
      <c r="U101" s="522">
        <f t="shared" si="50"/>
        <v>2</v>
      </c>
      <c r="V101" s="607">
        <v>1</v>
      </c>
      <c r="W101" s="607">
        <v>2</v>
      </c>
      <c r="X101" s="161">
        <v>1</v>
      </c>
    </row>
    <row r="102" spans="1:24" ht="13.5" customHeight="1">
      <c r="A102" s="90" t="s">
        <v>317</v>
      </c>
      <c r="B102" s="335">
        <v>0</v>
      </c>
      <c r="C102" s="335">
        <v>0</v>
      </c>
      <c r="D102" s="335">
        <v>73</v>
      </c>
      <c r="E102" s="335">
        <v>43</v>
      </c>
      <c r="F102" s="335">
        <v>99</v>
      </c>
      <c r="G102" s="335">
        <v>39</v>
      </c>
      <c r="H102" s="335">
        <v>105</v>
      </c>
      <c r="I102" s="335">
        <v>53</v>
      </c>
      <c r="J102" s="335">
        <v>280</v>
      </c>
      <c r="K102" s="335">
        <v>142</v>
      </c>
      <c r="L102" s="203">
        <f t="shared" si="49"/>
        <v>557</v>
      </c>
      <c r="M102" s="779">
        <f t="shared" si="49"/>
        <v>277</v>
      </c>
      <c r="O102" s="90" t="s">
        <v>317</v>
      </c>
      <c r="P102" s="605">
        <v>0</v>
      </c>
      <c r="Q102" s="239">
        <v>4</v>
      </c>
      <c r="R102" s="239">
        <v>4</v>
      </c>
      <c r="S102" s="239">
        <v>5</v>
      </c>
      <c r="T102" s="239">
        <v>10</v>
      </c>
      <c r="U102" s="522">
        <f t="shared" si="50"/>
        <v>23</v>
      </c>
      <c r="V102" s="608">
        <v>16</v>
      </c>
      <c r="W102" s="608">
        <v>19</v>
      </c>
      <c r="X102" s="161">
        <v>11</v>
      </c>
    </row>
    <row r="103" spans="1:24" ht="13.5" customHeight="1" thickBot="1">
      <c r="A103" s="338" t="s">
        <v>318</v>
      </c>
      <c r="B103" s="337">
        <v>0</v>
      </c>
      <c r="C103" s="337">
        <v>0</v>
      </c>
      <c r="D103" s="337">
        <v>0</v>
      </c>
      <c r="E103" s="337">
        <v>0</v>
      </c>
      <c r="F103" s="337">
        <v>12</v>
      </c>
      <c r="G103" s="337">
        <v>7</v>
      </c>
      <c r="H103" s="337">
        <v>110</v>
      </c>
      <c r="I103" s="337">
        <v>64</v>
      </c>
      <c r="J103" s="337">
        <v>164</v>
      </c>
      <c r="K103" s="337">
        <v>81</v>
      </c>
      <c r="L103" s="187">
        <f t="shared" si="49"/>
        <v>286</v>
      </c>
      <c r="M103" s="188">
        <f t="shared" si="49"/>
        <v>152</v>
      </c>
      <c r="O103" s="338" t="s">
        <v>318</v>
      </c>
      <c r="P103" s="610">
        <v>0</v>
      </c>
      <c r="Q103" s="200">
        <v>0</v>
      </c>
      <c r="R103" s="200">
        <v>1</v>
      </c>
      <c r="S103" s="200">
        <v>5</v>
      </c>
      <c r="T103" s="414">
        <v>6</v>
      </c>
      <c r="U103" s="795">
        <f t="shared" si="50"/>
        <v>12</v>
      </c>
      <c r="V103" s="609">
        <v>9</v>
      </c>
      <c r="W103" s="609">
        <v>10</v>
      </c>
      <c r="X103" s="349">
        <v>6</v>
      </c>
    </row>
    <row r="104" spans="1:24" ht="13.5" customHeight="1">
      <c r="A104" s="1017" t="s">
        <v>379</v>
      </c>
      <c r="B104" s="1017"/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7"/>
      <c r="M104" s="1017"/>
      <c r="O104" s="1017" t="s">
        <v>380</v>
      </c>
      <c r="P104" s="1017"/>
      <c r="Q104" s="1017"/>
      <c r="R104" s="1017"/>
      <c r="S104" s="1017"/>
      <c r="T104" s="1017"/>
      <c r="U104" s="1017"/>
      <c r="V104" s="1017"/>
      <c r="W104" s="1017"/>
      <c r="X104" s="1017"/>
    </row>
    <row r="105" spans="1:24" ht="9" customHeight="1">
      <c r="A105" s="1018" t="s">
        <v>187</v>
      </c>
      <c r="B105" s="1018"/>
      <c r="C105" s="1018"/>
      <c r="D105" s="1018"/>
      <c r="E105" s="1018"/>
      <c r="F105" s="1018"/>
      <c r="G105" s="1018"/>
      <c r="H105" s="1018"/>
      <c r="I105" s="1018"/>
      <c r="J105" s="1018"/>
      <c r="K105" s="1018"/>
      <c r="L105" s="1018"/>
      <c r="M105" s="1018"/>
      <c r="O105" s="1017" t="s">
        <v>187</v>
      </c>
      <c r="P105" s="1017"/>
      <c r="Q105" s="1017"/>
      <c r="R105" s="1017"/>
      <c r="S105" s="1017"/>
      <c r="T105" s="1017"/>
      <c r="U105" s="1017"/>
      <c r="V105" s="1017"/>
      <c r="W105" s="1017"/>
      <c r="X105" s="1017"/>
    </row>
    <row r="106" spans="1:24" ht="5.25" customHeight="1" thickBot="1">
      <c r="O106" s="10"/>
      <c r="P106" s="10"/>
      <c r="Q106" s="10"/>
      <c r="R106" s="10"/>
      <c r="S106" s="10"/>
      <c r="T106" s="10"/>
      <c r="U106" s="790"/>
      <c r="V106" s="71"/>
      <c r="W106" s="71"/>
      <c r="X106" s="71"/>
    </row>
    <row r="107" spans="1:24" ht="15" customHeight="1">
      <c r="A107" s="1083" t="s">
        <v>7</v>
      </c>
      <c r="B107" s="1023" t="s">
        <v>488</v>
      </c>
      <c r="C107" s="1024"/>
      <c r="D107" s="1025" t="s">
        <v>489</v>
      </c>
      <c r="E107" s="1025"/>
      <c r="F107" s="1025" t="s">
        <v>490</v>
      </c>
      <c r="G107" s="1025"/>
      <c r="H107" s="1025" t="s">
        <v>491</v>
      </c>
      <c r="I107" s="1025"/>
      <c r="J107" s="1025" t="s">
        <v>492</v>
      </c>
      <c r="K107" s="1025"/>
      <c r="L107" s="1026" t="s">
        <v>1</v>
      </c>
      <c r="M107" s="1027"/>
      <c r="O107" s="1069" t="s">
        <v>7</v>
      </c>
      <c r="P107" s="1059" t="s">
        <v>221</v>
      </c>
      <c r="Q107" s="1060"/>
      <c r="R107" s="1060"/>
      <c r="S107" s="1060"/>
      <c r="T107" s="1060"/>
      <c r="U107" s="1149"/>
      <c r="V107" s="1036" t="s">
        <v>375</v>
      </c>
      <c r="W107" s="1114" t="s">
        <v>429</v>
      </c>
      <c r="X107" s="1032" t="s">
        <v>363</v>
      </c>
    </row>
    <row r="108" spans="1:24" ht="35.25" customHeight="1">
      <c r="A108" s="1084"/>
      <c r="B108" s="311" t="s">
        <v>99</v>
      </c>
      <c r="C108" s="311" t="s">
        <v>100</v>
      </c>
      <c r="D108" s="311" t="s">
        <v>99</v>
      </c>
      <c r="E108" s="311" t="s">
        <v>100</v>
      </c>
      <c r="F108" s="311" t="s">
        <v>99</v>
      </c>
      <c r="G108" s="311" t="s">
        <v>100</v>
      </c>
      <c r="H108" s="311" t="s">
        <v>99</v>
      </c>
      <c r="I108" s="311" t="s">
        <v>100</v>
      </c>
      <c r="J108" s="311" t="s">
        <v>99</v>
      </c>
      <c r="K108" s="247" t="s">
        <v>100</v>
      </c>
      <c r="L108" s="445" t="s">
        <v>99</v>
      </c>
      <c r="M108" s="444" t="s">
        <v>100</v>
      </c>
      <c r="O108" s="1148"/>
      <c r="P108" s="442" t="s">
        <v>371</v>
      </c>
      <c r="Q108" s="878" t="s">
        <v>364</v>
      </c>
      <c r="R108" s="878" t="s">
        <v>376</v>
      </c>
      <c r="S108" s="878" t="s">
        <v>377</v>
      </c>
      <c r="T108" s="76" t="s">
        <v>378</v>
      </c>
      <c r="U108" s="203" t="s">
        <v>1</v>
      </c>
      <c r="V108" s="1142"/>
      <c r="W108" s="1115"/>
      <c r="X108" s="1142"/>
    </row>
    <row r="109" spans="1:24" ht="12.75" customHeight="1">
      <c r="A109" s="67" t="s">
        <v>56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726"/>
      <c r="O109" s="536" t="s">
        <v>56</v>
      </c>
      <c r="P109" s="225"/>
      <c r="Q109" s="198"/>
      <c r="R109" s="198"/>
      <c r="S109" s="198"/>
      <c r="T109" s="198"/>
      <c r="U109" s="810"/>
      <c r="V109" s="613"/>
      <c r="W109" s="613"/>
      <c r="X109" s="613"/>
    </row>
    <row r="110" spans="1:24" ht="13.5" customHeight="1">
      <c r="A110" s="68" t="s">
        <v>59</v>
      </c>
      <c r="B110" s="194">
        <v>0</v>
      </c>
      <c r="C110" s="194">
        <v>0</v>
      </c>
      <c r="D110" s="194">
        <v>10</v>
      </c>
      <c r="E110" s="194">
        <v>7</v>
      </c>
      <c r="F110" s="194">
        <v>98</v>
      </c>
      <c r="G110" s="194">
        <v>55</v>
      </c>
      <c r="H110" s="194">
        <v>192</v>
      </c>
      <c r="I110" s="194">
        <v>99</v>
      </c>
      <c r="J110" s="194">
        <v>298</v>
      </c>
      <c r="K110" s="194">
        <v>157</v>
      </c>
      <c r="L110" s="179">
        <f t="shared" ref="L110:M140" si="51">+B110+D110+F110+H110+J110</f>
        <v>598</v>
      </c>
      <c r="M110" s="180">
        <f t="shared" si="51"/>
        <v>318</v>
      </c>
      <c r="O110" s="537" t="s">
        <v>59</v>
      </c>
      <c r="P110" s="519">
        <v>0</v>
      </c>
      <c r="Q110" s="233">
        <v>2</v>
      </c>
      <c r="R110" s="233">
        <v>10</v>
      </c>
      <c r="S110" s="233">
        <v>10</v>
      </c>
      <c r="T110" s="233">
        <v>14</v>
      </c>
      <c r="U110" s="522">
        <f t="shared" ref="U110:U146" si="52">SUM(P110:T110)</f>
        <v>36</v>
      </c>
      <c r="V110" s="613">
        <v>24</v>
      </c>
      <c r="W110" s="613">
        <v>22</v>
      </c>
      <c r="X110" s="613">
        <v>14</v>
      </c>
    </row>
    <row r="111" spans="1:24" ht="13.5" customHeight="1">
      <c r="A111" s="68" t="s">
        <v>57</v>
      </c>
      <c r="B111" s="194">
        <v>39</v>
      </c>
      <c r="C111" s="194">
        <v>22</v>
      </c>
      <c r="D111" s="194">
        <v>630</v>
      </c>
      <c r="E111" s="194">
        <v>338</v>
      </c>
      <c r="F111" s="194">
        <v>1249</v>
      </c>
      <c r="G111" s="194">
        <v>633</v>
      </c>
      <c r="H111" s="194">
        <v>1907</v>
      </c>
      <c r="I111" s="194">
        <v>996</v>
      </c>
      <c r="J111" s="194">
        <v>2502</v>
      </c>
      <c r="K111" s="194">
        <v>1220</v>
      </c>
      <c r="L111" s="179">
        <f t="shared" si="51"/>
        <v>6327</v>
      </c>
      <c r="M111" s="180">
        <f t="shared" si="51"/>
        <v>3209</v>
      </c>
      <c r="O111" s="537" t="s">
        <v>57</v>
      </c>
      <c r="P111" s="519">
        <v>5</v>
      </c>
      <c r="Q111" s="233">
        <v>37</v>
      </c>
      <c r="R111" s="233">
        <v>65</v>
      </c>
      <c r="S111" s="233">
        <v>83</v>
      </c>
      <c r="T111" s="233">
        <v>92</v>
      </c>
      <c r="U111" s="522">
        <f t="shared" si="52"/>
        <v>282</v>
      </c>
      <c r="V111" s="613">
        <v>225</v>
      </c>
      <c r="W111" s="613">
        <v>243</v>
      </c>
      <c r="X111" s="613">
        <v>91</v>
      </c>
    </row>
    <row r="112" spans="1:24" ht="13.5" customHeight="1">
      <c r="A112" s="68" t="s">
        <v>58</v>
      </c>
      <c r="B112" s="194">
        <v>0</v>
      </c>
      <c r="C112" s="194">
        <v>0</v>
      </c>
      <c r="D112" s="194">
        <v>3</v>
      </c>
      <c r="E112" s="194">
        <v>2</v>
      </c>
      <c r="F112" s="194">
        <v>76</v>
      </c>
      <c r="G112" s="194">
        <v>39</v>
      </c>
      <c r="H112" s="194">
        <v>79</v>
      </c>
      <c r="I112" s="194">
        <v>40</v>
      </c>
      <c r="J112" s="194">
        <v>128</v>
      </c>
      <c r="K112" s="194">
        <v>72</v>
      </c>
      <c r="L112" s="179">
        <f t="shared" si="51"/>
        <v>286</v>
      </c>
      <c r="M112" s="180">
        <f t="shared" si="51"/>
        <v>153</v>
      </c>
      <c r="O112" s="537" t="s">
        <v>58</v>
      </c>
      <c r="P112" s="519">
        <v>0</v>
      </c>
      <c r="Q112" s="233">
        <v>1</v>
      </c>
      <c r="R112" s="233">
        <v>3</v>
      </c>
      <c r="S112" s="233">
        <v>4</v>
      </c>
      <c r="T112" s="233">
        <v>5</v>
      </c>
      <c r="U112" s="522">
        <f t="shared" si="52"/>
        <v>13</v>
      </c>
      <c r="V112" s="613">
        <v>12</v>
      </c>
      <c r="W112" s="613">
        <v>8</v>
      </c>
      <c r="X112" s="613">
        <v>5</v>
      </c>
    </row>
    <row r="113" spans="1:24" ht="13.5" customHeight="1">
      <c r="A113" s="68" t="s">
        <v>68</v>
      </c>
      <c r="B113" s="21">
        <v>0</v>
      </c>
      <c r="C113" s="21">
        <v>0</v>
      </c>
      <c r="D113" s="21">
        <v>15</v>
      </c>
      <c r="E113" s="21">
        <v>8</v>
      </c>
      <c r="F113" s="21">
        <v>191</v>
      </c>
      <c r="G113" s="21">
        <v>99</v>
      </c>
      <c r="H113" s="21">
        <v>136</v>
      </c>
      <c r="I113" s="21">
        <v>63</v>
      </c>
      <c r="J113" s="21">
        <v>349</v>
      </c>
      <c r="K113" s="21">
        <v>172</v>
      </c>
      <c r="L113" s="179">
        <f t="shared" si="51"/>
        <v>691</v>
      </c>
      <c r="M113" s="180">
        <f t="shared" si="51"/>
        <v>342</v>
      </c>
      <c r="O113" s="537" t="s">
        <v>68</v>
      </c>
      <c r="P113" s="519">
        <v>0</v>
      </c>
      <c r="Q113" s="233">
        <v>2</v>
      </c>
      <c r="R113" s="233">
        <v>11</v>
      </c>
      <c r="S113" s="233">
        <v>11</v>
      </c>
      <c r="T113" s="233">
        <v>16</v>
      </c>
      <c r="U113" s="522">
        <f t="shared" si="52"/>
        <v>40</v>
      </c>
      <c r="V113" s="613">
        <v>25</v>
      </c>
      <c r="W113" s="613">
        <v>26</v>
      </c>
      <c r="X113" s="613">
        <v>17</v>
      </c>
    </row>
    <row r="114" spans="1:24" ht="13.5" customHeight="1">
      <c r="A114" s="68" t="s">
        <v>69</v>
      </c>
      <c r="B114" s="21">
        <v>0</v>
      </c>
      <c r="C114" s="21">
        <v>0</v>
      </c>
      <c r="D114" s="21">
        <v>0</v>
      </c>
      <c r="E114" s="21">
        <v>0</v>
      </c>
      <c r="F114" s="21">
        <v>148</v>
      </c>
      <c r="G114" s="21">
        <v>75</v>
      </c>
      <c r="H114" s="21">
        <v>13</v>
      </c>
      <c r="I114" s="21">
        <v>9</v>
      </c>
      <c r="J114" s="21">
        <v>208</v>
      </c>
      <c r="K114" s="21">
        <v>113</v>
      </c>
      <c r="L114" s="179">
        <f t="shared" si="51"/>
        <v>369</v>
      </c>
      <c r="M114" s="180">
        <f t="shared" si="51"/>
        <v>197</v>
      </c>
      <c r="O114" s="537" t="s">
        <v>69</v>
      </c>
      <c r="P114" s="519">
        <v>0</v>
      </c>
      <c r="Q114" s="233">
        <v>0</v>
      </c>
      <c r="R114" s="233">
        <v>5</v>
      </c>
      <c r="S114" s="233">
        <v>1</v>
      </c>
      <c r="T114" s="233">
        <v>7</v>
      </c>
      <c r="U114" s="522">
        <f t="shared" si="52"/>
        <v>13</v>
      </c>
      <c r="V114" s="613">
        <v>11</v>
      </c>
      <c r="W114" s="613">
        <v>11</v>
      </c>
      <c r="X114" s="613">
        <v>6</v>
      </c>
    </row>
    <row r="115" spans="1:24" ht="13.5" customHeight="1">
      <c r="A115" s="68" t="s">
        <v>72</v>
      </c>
      <c r="B115" s="194">
        <v>4</v>
      </c>
      <c r="C115" s="194">
        <v>3</v>
      </c>
      <c r="D115" s="194">
        <v>9</v>
      </c>
      <c r="E115" s="194">
        <v>5</v>
      </c>
      <c r="F115" s="194">
        <v>23</v>
      </c>
      <c r="G115" s="194">
        <v>12</v>
      </c>
      <c r="H115" s="194">
        <v>39</v>
      </c>
      <c r="I115" s="194">
        <v>15</v>
      </c>
      <c r="J115" s="194">
        <v>39</v>
      </c>
      <c r="K115" s="194">
        <v>25</v>
      </c>
      <c r="L115" s="179">
        <f t="shared" si="51"/>
        <v>114</v>
      </c>
      <c r="M115" s="180">
        <f t="shared" si="51"/>
        <v>60</v>
      </c>
      <c r="O115" s="537" t="s">
        <v>72</v>
      </c>
      <c r="P115" s="519">
        <v>1</v>
      </c>
      <c r="Q115" s="233">
        <v>2</v>
      </c>
      <c r="R115" s="233">
        <v>2</v>
      </c>
      <c r="S115" s="233">
        <v>4</v>
      </c>
      <c r="T115" s="233">
        <v>3</v>
      </c>
      <c r="U115" s="522">
        <f t="shared" si="52"/>
        <v>12</v>
      </c>
      <c r="V115" s="613">
        <v>7</v>
      </c>
      <c r="W115" s="613">
        <v>6</v>
      </c>
      <c r="X115" s="613">
        <v>6</v>
      </c>
    </row>
    <row r="116" spans="1:24" ht="13.5" customHeight="1">
      <c r="A116" s="67" t="s">
        <v>20</v>
      </c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80"/>
      <c r="O116" s="536" t="s">
        <v>20</v>
      </c>
      <c r="P116" s="506"/>
      <c r="Q116" s="234"/>
      <c r="R116" s="234"/>
      <c r="S116" s="234"/>
      <c r="T116" s="234"/>
      <c r="U116" s="522"/>
      <c r="V116" s="613"/>
      <c r="W116" s="613"/>
      <c r="X116" s="613"/>
    </row>
    <row r="117" spans="1:24" ht="13.5" customHeight="1">
      <c r="A117" s="68" t="s">
        <v>21</v>
      </c>
      <c r="B117" s="21">
        <v>3</v>
      </c>
      <c r="C117" s="21">
        <v>1</v>
      </c>
      <c r="D117" s="21">
        <v>8</v>
      </c>
      <c r="E117" s="21">
        <v>3</v>
      </c>
      <c r="F117" s="21">
        <v>22</v>
      </c>
      <c r="G117" s="21">
        <v>12</v>
      </c>
      <c r="H117" s="21">
        <v>73</v>
      </c>
      <c r="I117" s="21">
        <v>35</v>
      </c>
      <c r="J117" s="21">
        <v>136</v>
      </c>
      <c r="K117" s="21">
        <v>73</v>
      </c>
      <c r="L117" s="179">
        <f t="shared" si="51"/>
        <v>242</v>
      </c>
      <c r="M117" s="180">
        <f t="shared" si="51"/>
        <v>124</v>
      </c>
      <c r="O117" s="537" t="s">
        <v>21</v>
      </c>
      <c r="P117" s="519">
        <v>1</v>
      </c>
      <c r="Q117" s="233">
        <v>1</v>
      </c>
      <c r="R117" s="233">
        <v>2</v>
      </c>
      <c r="S117" s="233">
        <v>3</v>
      </c>
      <c r="T117" s="233">
        <v>5</v>
      </c>
      <c r="U117" s="522">
        <f t="shared" si="52"/>
        <v>12</v>
      </c>
      <c r="V117" s="613">
        <v>8</v>
      </c>
      <c r="W117" s="613">
        <v>11</v>
      </c>
      <c r="X117" s="613">
        <v>6</v>
      </c>
    </row>
    <row r="118" spans="1:24" ht="13.5" customHeight="1">
      <c r="A118" s="68" t="s">
        <v>24</v>
      </c>
      <c r="B118" s="21">
        <v>0</v>
      </c>
      <c r="C118" s="21">
        <v>0</v>
      </c>
      <c r="D118" s="21">
        <v>87</v>
      </c>
      <c r="E118" s="21">
        <v>43</v>
      </c>
      <c r="F118" s="21">
        <v>189</v>
      </c>
      <c r="G118" s="21">
        <v>100</v>
      </c>
      <c r="H118" s="21">
        <v>642</v>
      </c>
      <c r="I118" s="21">
        <v>353</v>
      </c>
      <c r="J118" s="194">
        <v>1155</v>
      </c>
      <c r="K118" s="194">
        <v>571</v>
      </c>
      <c r="L118" s="179">
        <f t="shared" si="51"/>
        <v>2073</v>
      </c>
      <c r="M118" s="180">
        <f t="shared" si="51"/>
        <v>1067</v>
      </c>
      <c r="O118" s="537" t="s">
        <v>24</v>
      </c>
      <c r="P118" s="519">
        <v>0</v>
      </c>
      <c r="Q118" s="233">
        <v>4</v>
      </c>
      <c r="R118" s="233">
        <v>11</v>
      </c>
      <c r="S118" s="233">
        <v>20</v>
      </c>
      <c r="T118" s="233">
        <v>31</v>
      </c>
      <c r="U118" s="522">
        <f t="shared" si="52"/>
        <v>66</v>
      </c>
      <c r="V118" s="613">
        <v>58</v>
      </c>
      <c r="W118" s="613">
        <v>71</v>
      </c>
      <c r="X118" s="613">
        <v>32</v>
      </c>
    </row>
    <row r="119" spans="1:24" ht="12.75" customHeight="1">
      <c r="A119" s="67" t="s">
        <v>26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80"/>
      <c r="O119" s="536" t="s">
        <v>26</v>
      </c>
      <c r="P119" s="506"/>
      <c r="Q119" s="234"/>
      <c r="R119" s="234"/>
      <c r="S119" s="234"/>
      <c r="T119" s="234"/>
      <c r="U119" s="522"/>
      <c r="V119" s="613"/>
      <c r="W119" s="613"/>
      <c r="X119" s="613"/>
    </row>
    <row r="120" spans="1:24" ht="13.5" customHeight="1">
      <c r="A120" s="68" t="s">
        <v>28</v>
      </c>
      <c r="B120" s="194">
        <v>0</v>
      </c>
      <c r="C120" s="194">
        <v>0</v>
      </c>
      <c r="D120" s="194">
        <v>122</v>
      </c>
      <c r="E120" s="194">
        <v>63</v>
      </c>
      <c r="F120" s="194">
        <v>262</v>
      </c>
      <c r="G120" s="194">
        <v>139</v>
      </c>
      <c r="H120" s="194">
        <v>561</v>
      </c>
      <c r="I120" s="194">
        <v>295</v>
      </c>
      <c r="J120" s="194">
        <v>703</v>
      </c>
      <c r="K120" s="194">
        <v>379</v>
      </c>
      <c r="L120" s="179">
        <f t="shared" si="51"/>
        <v>1648</v>
      </c>
      <c r="M120" s="180">
        <f t="shared" si="51"/>
        <v>876</v>
      </c>
      <c r="O120" s="537" t="s">
        <v>28</v>
      </c>
      <c r="P120" s="519">
        <v>0</v>
      </c>
      <c r="Q120" s="233">
        <v>7</v>
      </c>
      <c r="R120" s="233">
        <v>17</v>
      </c>
      <c r="S120" s="233">
        <v>27</v>
      </c>
      <c r="T120" s="233">
        <v>33</v>
      </c>
      <c r="U120" s="522">
        <f t="shared" si="52"/>
        <v>84</v>
      </c>
      <c r="V120" s="613">
        <v>58</v>
      </c>
      <c r="W120" s="613">
        <v>62</v>
      </c>
      <c r="X120" s="613">
        <v>37</v>
      </c>
    </row>
    <row r="121" spans="1:24" ht="13.5" customHeight="1">
      <c r="A121" s="68" t="s">
        <v>29</v>
      </c>
      <c r="B121" s="194">
        <v>0</v>
      </c>
      <c r="C121" s="194">
        <v>0</v>
      </c>
      <c r="D121" s="194">
        <v>236</v>
      </c>
      <c r="E121" s="194">
        <v>113</v>
      </c>
      <c r="F121" s="194">
        <v>274</v>
      </c>
      <c r="G121" s="194">
        <v>129</v>
      </c>
      <c r="H121" s="194">
        <v>551</v>
      </c>
      <c r="I121" s="194">
        <v>301</v>
      </c>
      <c r="J121" s="194">
        <v>859</v>
      </c>
      <c r="K121" s="194">
        <v>448</v>
      </c>
      <c r="L121" s="179">
        <f t="shared" si="51"/>
        <v>1920</v>
      </c>
      <c r="M121" s="180">
        <f t="shared" si="51"/>
        <v>991</v>
      </c>
      <c r="O121" s="537" t="s">
        <v>29</v>
      </c>
      <c r="P121" s="519">
        <v>0</v>
      </c>
      <c r="Q121" s="233">
        <v>9</v>
      </c>
      <c r="R121" s="233">
        <v>21</v>
      </c>
      <c r="S121" s="233">
        <v>27</v>
      </c>
      <c r="T121" s="233">
        <v>35</v>
      </c>
      <c r="U121" s="522">
        <f t="shared" si="52"/>
        <v>92</v>
      </c>
      <c r="V121" s="613">
        <v>73</v>
      </c>
      <c r="W121" s="613">
        <v>66</v>
      </c>
      <c r="X121" s="613">
        <v>46</v>
      </c>
    </row>
    <row r="122" spans="1:24" ht="13.5" customHeight="1">
      <c r="A122" s="68" t="s">
        <v>319</v>
      </c>
      <c r="B122" s="194">
        <v>73</v>
      </c>
      <c r="C122" s="194">
        <v>36</v>
      </c>
      <c r="D122" s="194">
        <v>460</v>
      </c>
      <c r="E122" s="194">
        <v>232</v>
      </c>
      <c r="F122" s="194">
        <v>1190</v>
      </c>
      <c r="G122" s="194">
        <v>622</v>
      </c>
      <c r="H122" s="194">
        <v>1446</v>
      </c>
      <c r="I122" s="194">
        <v>689</v>
      </c>
      <c r="J122" s="194">
        <v>1357</v>
      </c>
      <c r="K122" s="194">
        <v>677</v>
      </c>
      <c r="L122" s="179">
        <f t="shared" si="51"/>
        <v>4526</v>
      </c>
      <c r="M122" s="180">
        <f t="shared" si="51"/>
        <v>2256</v>
      </c>
      <c r="O122" s="537" t="s">
        <v>319</v>
      </c>
      <c r="P122" s="519">
        <v>11</v>
      </c>
      <c r="Q122" s="233">
        <v>24</v>
      </c>
      <c r="R122" s="233">
        <v>60</v>
      </c>
      <c r="S122" s="233">
        <v>60</v>
      </c>
      <c r="T122" s="233">
        <v>57</v>
      </c>
      <c r="U122" s="522">
        <f t="shared" si="52"/>
        <v>212</v>
      </c>
      <c r="V122" s="613">
        <v>167</v>
      </c>
      <c r="W122" s="613">
        <v>171</v>
      </c>
      <c r="X122" s="613">
        <v>65</v>
      </c>
    </row>
    <row r="123" spans="1:24" ht="13.5" customHeight="1">
      <c r="A123" s="68" t="s">
        <v>27</v>
      </c>
      <c r="B123" s="194">
        <v>0</v>
      </c>
      <c r="C123" s="194">
        <v>0</v>
      </c>
      <c r="D123" s="194">
        <v>5</v>
      </c>
      <c r="E123" s="194">
        <v>1</v>
      </c>
      <c r="F123" s="194">
        <v>136</v>
      </c>
      <c r="G123" s="194">
        <v>70</v>
      </c>
      <c r="H123" s="194">
        <v>172</v>
      </c>
      <c r="I123" s="194">
        <v>95</v>
      </c>
      <c r="J123" s="194">
        <v>227</v>
      </c>
      <c r="K123" s="194">
        <v>133</v>
      </c>
      <c r="L123" s="179">
        <f t="shared" si="51"/>
        <v>540</v>
      </c>
      <c r="M123" s="180">
        <f t="shared" si="51"/>
        <v>299</v>
      </c>
      <c r="O123" s="537" t="s">
        <v>27</v>
      </c>
      <c r="P123" s="519">
        <v>0</v>
      </c>
      <c r="Q123" s="233">
        <v>2</v>
      </c>
      <c r="R123" s="233">
        <v>14</v>
      </c>
      <c r="S123" s="233">
        <v>13</v>
      </c>
      <c r="T123" s="233">
        <v>13</v>
      </c>
      <c r="U123" s="522">
        <f t="shared" si="52"/>
        <v>42</v>
      </c>
      <c r="V123" s="613">
        <v>31</v>
      </c>
      <c r="W123" s="613">
        <v>26</v>
      </c>
      <c r="X123" s="613">
        <v>18</v>
      </c>
    </row>
    <row r="124" spans="1:24" ht="13.5" customHeight="1">
      <c r="A124" s="252" t="s">
        <v>33</v>
      </c>
      <c r="B124" s="194">
        <v>1</v>
      </c>
      <c r="C124" s="194">
        <v>0</v>
      </c>
      <c r="D124" s="194">
        <v>65</v>
      </c>
      <c r="E124" s="194">
        <v>30</v>
      </c>
      <c r="F124" s="194">
        <v>395</v>
      </c>
      <c r="G124" s="194">
        <v>200</v>
      </c>
      <c r="H124" s="194">
        <v>557</v>
      </c>
      <c r="I124" s="194">
        <v>285</v>
      </c>
      <c r="J124" s="194">
        <v>824</v>
      </c>
      <c r="K124" s="194">
        <v>413</v>
      </c>
      <c r="L124" s="179">
        <f t="shared" si="51"/>
        <v>1842</v>
      </c>
      <c r="M124" s="180">
        <f t="shared" si="51"/>
        <v>928</v>
      </c>
      <c r="O124" s="537" t="s">
        <v>33</v>
      </c>
      <c r="P124" s="519">
        <v>1</v>
      </c>
      <c r="Q124" s="233">
        <v>3</v>
      </c>
      <c r="R124" s="233">
        <v>13</v>
      </c>
      <c r="S124" s="233">
        <v>16</v>
      </c>
      <c r="T124" s="233">
        <v>21</v>
      </c>
      <c r="U124" s="522">
        <f t="shared" si="52"/>
        <v>54</v>
      </c>
      <c r="V124" s="613">
        <v>45</v>
      </c>
      <c r="W124" s="613">
        <v>53</v>
      </c>
      <c r="X124" s="613">
        <v>20</v>
      </c>
    </row>
    <row r="125" spans="1:24" ht="12" customHeight="1">
      <c r="A125" s="253" t="s">
        <v>36</v>
      </c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80"/>
      <c r="O125" s="536" t="s">
        <v>36</v>
      </c>
      <c r="P125" s="506"/>
      <c r="Q125" s="234"/>
      <c r="R125" s="234"/>
      <c r="S125" s="234"/>
      <c r="T125" s="234"/>
      <c r="U125" s="522"/>
      <c r="V125" s="613"/>
      <c r="W125" s="613"/>
      <c r="X125" s="613"/>
    </row>
    <row r="126" spans="1:24" ht="13.5" customHeight="1">
      <c r="A126" s="68" t="s">
        <v>9</v>
      </c>
      <c r="B126" s="194">
        <v>25</v>
      </c>
      <c r="C126" s="194">
        <v>16</v>
      </c>
      <c r="D126" s="194">
        <v>276</v>
      </c>
      <c r="E126" s="194">
        <v>141</v>
      </c>
      <c r="F126" s="194">
        <v>115</v>
      </c>
      <c r="G126" s="194">
        <v>57</v>
      </c>
      <c r="H126" s="194">
        <v>459</v>
      </c>
      <c r="I126" s="194">
        <v>235</v>
      </c>
      <c r="J126" s="194">
        <v>840</v>
      </c>
      <c r="K126" s="194">
        <v>387</v>
      </c>
      <c r="L126" s="179">
        <f t="shared" si="51"/>
        <v>1715</v>
      </c>
      <c r="M126" s="180">
        <f t="shared" si="51"/>
        <v>836</v>
      </c>
      <c r="O126" s="537" t="s">
        <v>9</v>
      </c>
      <c r="P126" s="519">
        <v>2</v>
      </c>
      <c r="Q126" s="233">
        <v>7</v>
      </c>
      <c r="R126" s="233">
        <v>4</v>
      </c>
      <c r="S126" s="233">
        <v>8</v>
      </c>
      <c r="T126" s="233">
        <v>20</v>
      </c>
      <c r="U126" s="522">
        <f t="shared" si="52"/>
        <v>41</v>
      </c>
      <c r="V126" s="613">
        <v>39</v>
      </c>
      <c r="W126" s="613">
        <v>42</v>
      </c>
      <c r="X126" s="613">
        <v>19</v>
      </c>
    </row>
    <row r="127" spans="1:24" ht="13.5" customHeight="1">
      <c r="A127" s="68" t="s">
        <v>41</v>
      </c>
      <c r="B127" s="194">
        <v>0</v>
      </c>
      <c r="C127" s="194">
        <v>0</v>
      </c>
      <c r="D127" s="194">
        <v>0</v>
      </c>
      <c r="E127" s="194">
        <v>0</v>
      </c>
      <c r="F127" s="194">
        <v>57</v>
      </c>
      <c r="G127" s="194">
        <v>32</v>
      </c>
      <c r="H127" s="194">
        <v>81</v>
      </c>
      <c r="I127" s="194">
        <v>36</v>
      </c>
      <c r="J127" s="194">
        <v>330</v>
      </c>
      <c r="K127" s="194">
        <v>160</v>
      </c>
      <c r="L127" s="179">
        <f t="shared" si="51"/>
        <v>468</v>
      </c>
      <c r="M127" s="180">
        <f t="shared" si="51"/>
        <v>228</v>
      </c>
      <c r="O127" s="537" t="s">
        <v>41</v>
      </c>
      <c r="P127" s="519">
        <v>0</v>
      </c>
      <c r="Q127" s="233">
        <v>0</v>
      </c>
      <c r="R127" s="233">
        <v>6</v>
      </c>
      <c r="S127" s="233">
        <v>3</v>
      </c>
      <c r="T127" s="233">
        <v>12</v>
      </c>
      <c r="U127" s="522">
        <f t="shared" si="52"/>
        <v>21</v>
      </c>
      <c r="V127" s="613">
        <v>13</v>
      </c>
      <c r="W127" s="613">
        <v>19</v>
      </c>
      <c r="X127" s="613">
        <v>7</v>
      </c>
    </row>
    <row r="128" spans="1:24" ht="13.5" customHeight="1">
      <c r="A128" s="68" t="s">
        <v>37</v>
      </c>
      <c r="B128" s="194">
        <v>46</v>
      </c>
      <c r="C128" s="194">
        <v>27</v>
      </c>
      <c r="D128" s="194">
        <v>177</v>
      </c>
      <c r="E128" s="194">
        <v>87</v>
      </c>
      <c r="F128" s="194">
        <v>793</v>
      </c>
      <c r="G128" s="194">
        <v>401</v>
      </c>
      <c r="H128" s="194">
        <v>1206</v>
      </c>
      <c r="I128" s="194">
        <v>616</v>
      </c>
      <c r="J128" s="194">
        <v>2121</v>
      </c>
      <c r="K128" s="194">
        <v>1072</v>
      </c>
      <c r="L128" s="179">
        <f t="shared" si="51"/>
        <v>4343</v>
      </c>
      <c r="M128" s="180">
        <f t="shared" si="51"/>
        <v>2203</v>
      </c>
      <c r="O128" s="537" t="s">
        <v>37</v>
      </c>
      <c r="P128" s="519">
        <v>4</v>
      </c>
      <c r="Q128" s="233">
        <v>14</v>
      </c>
      <c r="R128" s="233">
        <v>43</v>
      </c>
      <c r="S128" s="233">
        <v>49</v>
      </c>
      <c r="T128" s="233">
        <v>81</v>
      </c>
      <c r="U128" s="522">
        <f t="shared" si="52"/>
        <v>191</v>
      </c>
      <c r="V128" s="613">
        <v>158</v>
      </c>
      <c r="W128" s="613">
        <v>176</v>
      </c>
      <c r="X128" s="613">
        <v>59</v>
      </c>
    </row>
    <row r="129" spans="1:24" ht="13.5" customHeight="1">
      <c r="A129" s="68" t="s">
        <v>48</v>
      </c>
      <c r="B129" s="194">
        <v>0</v>
      </c>
      <c r="C129" s="194">
        <v>0</v>
      </c>
      <c r="D129" s="194">
        <v>0</v>
      </c>
      <c r="E129" s="194">
        <v>0</v>
      </c>
      <c r="F129" s="194">
        <v>25</v>
      </c>
      <c r="G129" s="194">
        <v>14</v>
      </c>
      <c r="H129" s="194">
        <v>82</v>
      </c>
      <c r="I129" s="194">
        <v>47</v>
      </c>
      <c r="J129" s="194">
        <v>248</v>
      </c>
      <c r="K129" s="194">
        <v>118</v>
      </c>
      <c r="L129" s="179">
        <f t="shared" si="51"/>
        <v>355</v>
      </c>
      <c r="M129" s="180">
        <f t="shared" si="51"/>
        <v>179</v>
      </c>
      <c r="O129" s="537" t="s">
        <v>48</v>
      </c>
      <c r="P129" s="519">
        <v>0</v>
      </c>
      <c r="Q129" s="233">
        <v>0</v>
      </c>
      <c r="R129" s="233">
        <v>1</v>
      </c>
      <c r="S129" s="233">
        <v>2</v>
      </c>
      <c r="T129" s="233">
        <v>9</v>
      </c>
      <c r="U129" s="522">
        <f t="shared" si="52"/>
        <v>12</v>
      </c>
      <c r="V129" s="613">
        <v>12</v>
      </c>
      <c r="W129" s="613">
        <v>12</v>
      </c>
      <c r="X129" s="613">
        <v>8</v>
      </c>
    </row>
    <row r="130" spans="1:24" ht="13.5" customHeight="1">
      <c r="A130" s="68" t="s">
        <v>54</v>
      </c>
      <c r="B130" s="194">
        <v>0</v>
      </c>
      <c r="C130" s="194">
        <v>0</v>
      </c>
      <c r="D130" s="194">
        <v>23</v>
      </c>
      <c r="E130" s="194">
        <v>16</v>
      </c>
      <c r="F130" s="194">
        <v>46</v>
      </c>
      <c r="G130" s="194">
        <v>26</v>
      </c>
      <c r="H130" s="194">
        <v>81</v>
      </c>
      <c r="I130" s="194">
        <v>35</v>
      </c>
      <c r="J130" s="194">
        <v>179</v>
      </c>
      <c r="K130" s="194">
        <v>88</v>
      </c>
      <c r="L130" s="179">
        <f t="shared" si="51"/>
        <v>329</v>
      </c>
      <c r="M130" s="180">
        <f t="shared" si="51"/>
        <v>165</v>
      </c>
      <c r="O130" s="537" t="s">
        <v>54</v>
      </c>
      <c r="P130" s="519">
        <v>0</v>
      </c>
      <c r="Q130" s="233">
        <v>1</v>
      </c>
      <c r="R130" s="233">
        <v>2</v>
      </c>
      <c r="S130" s="233">
        <v>4</v>
      </c>
      <c r="T130" s="233">
        <v>5</v>
      </c>
      <c r="U130" s="522">
        <f t="shared" si="52"/>
        <v>12</v>
      </c>
      <c r="V130" s="613">
        <v>9</v>
      </c>
      <c r="W130" s="613">
        <v>13</v>
      </c>
      <c r="X130" s="613">
        <v>7</v>
      </c>
    </row>
    <row r="131" spans="1:24" ht="13.5" customHeight="1">
      <c r="A131" s="68" t="s">
        <v>320</v>
      </c>
      <c r="B131" s="194">
        <v>0</v>
      </c>
      <c r="C131" s="194">
        <v>0</v>
      </c>
      <c r="D131" s="194">
        <v>31</v>
      </c>
      <c r="E131" s="194">
        <v>16</v>
      </c>
      <c r="F131" s="194">
        <v>65</v>
      </c>
      <c r="G131" s="194">
        <v>33</v>
      </c>
      <c r="H131" s="194">
        <v>26</v>
      </c>
      <c r="I131" s="194">
        <v>15</v>
      </c>
      <c r="J131" s="194">
        <v>204</v>
      </c>
      <c r="K131" s="194">
        <v>112</v>
      </c>
      <c r="L131" s="179">
        <f t="shared" si="51"/>
        <v>326</v>
      </c>
      <c r="M131" s="180">
        <f t="shared" si="51"/>
        <v>176</v>
      </c>
      <c r="O131" s="537" t="s">
        <v>320</v>
      </c>
      <c r="P131" s="519">
        <v>0</v>
      </c>
      <c r="Q131" s="233">
        <v>2</v>
      </c>
      <c r="R131" s="233">
        <v>5</v>
      </c>
      <c r="S131" s="233">
        <v>3</v>
      </c>
      <c r="T131" s="233">
        <v>8</v>
      </c>
      <c r="U131" s="522">
        <f t="shared" si="52"/>
        <v>18</v>
      </c>
      <c r="V131" s="613">
        <v>12</v>
      </c>
      <c r="W131" s="613">
        <v>10</v>
      </c>
      <c r="X131" s="613">
        <v>8</v>
      </c>
    </row>
    <row r="132" spans="1:24" ht="13.5" customHeight="1">
      <c r="A132" s="211" t="s">
        <v>55</v>
      </c>
      <c r="B132" s="194">
        <v>0</v>
      </c>
      <c r="C132" s="194">
        <v>0</v>
      </c>
      <c r="D132" s="194">
        <v>69</v>
      </c>
      <c r="E132" s="194">
        <v>34</v>
      </c>
      <c r="F132" s="194">
        <v>45</v>
      </c>
      <c r="G132" s="194">
        <v>24</v>
      </c>
      <c r="H132" s="194">
        <v>166</v>
      </c>
      <c r="I132" s="194">
        <v>102</v>
      </c>
      <c r="J132" s="194">
        <v>312</v>
      </c>
      <c r="K132" s="194">
        <v>153</v>
      </c>
      <c r="L132" s="179">
        <f t="shared" si="51"/>
        <v>592</v>
      </c>
      <c r="M132" s="180">
        <f t="shared" si="51"/>
        <v>313</v>
      </c>
      <c r="O132" s="537" t="s">
        <v>55</v>
      </c>
      <c r="P132" s="519">
        <v>0</v>
      </c>
      <c r="Q132" s="233">
        <v>3</v>
      </c>
      <c r="R132" s="233">
        <v>1</v>
      </c>
      <c r="S132" s="233">
        <v>5</v>
      </c>
      <c r="T132" s="233">
        <v>8</v>
      </c>
      <c r="U132" s="522">
        <f t="shared" si="52"/>
        <v>17</v>
      </c>
      <c r="V132" s="613">
        <v>16</v>
      </c>
      <c r="W132" s="613">
        <v>18</v>
      </c>
      <c r="X132" s="613">
        <v>12</v>
      </c>
    </row>
    <row r="133" spans="1:24" ht="13.5" customHeight="1">
      <c r="A133" s="67" t="s">
        <v>43</v>
      </c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79"/>
      <c r="M133" s="180"/>
      <c r="O133" s="536" t="s">
        <v>43</v>
      </c>
      <c r="P133" s="506"/>
      <c r="Q133" s="234"/>
      <c r="R133" s="234"/>
      <c r="S133" s="234"/>
      <c r="T133" s="234"/>
      <c r="U133" s="522"/>
      <c r="V133" s="613"/>
      <c r="W133" s="613"/>
      <c r="X133" s="613"/>
    </row>
    <row r="134" spans="1:24" ht="13.5" customHeight="1">
      <c r="A134" s="68" t="s">
        <v>45</v>
      </c>
      <c r="B134" s="21">
        <v>0</v>
      </c>
      <c r="C134" s="21">
        <v>0</v>
      </c>
      <c r="D134" s="21">
        <v>15</v>
      </c>
      <c r="E134" s="21">
        <v>6</v>
      </c>
      <c r="F134" s="21">
        <v>85</v>
      </c>
      <c r="G134" s="21">
        <v>35</v>
      </c>
      <c r="H134" s="21">
        <v>90</v>
      </c>
      <c r="I134" s="21">
        <v>43</v>
      </c>
      <c r="J134" s="21">
        <v>57</v>
      </c>
      <c r="K134" s="21">
        <v>27</v>
      </c>
      <c r="L134" s="179">
        <f t="shared" si="51"/>
        <v>247</v>
      </c>
      <c r="M134" s="180">
        <f t="shared" si="51"/>
        <v>111</v>
      </c>
      <c r="O134" s="537" t="s">
        <v>45</v>
      </c>
      <c r="P134" s="519">
        <v>0</v>
      </c>
      <c r="Q134" s="233">
        <v>1</v>
      </c>
      <c r="R134" s="233">
        <v>2</v>
      </c>
      <c r="S134" s="233">
        <v>2</v>
      </c>
      <c r="T134" s="233">
        <v>1</v>
      </c>
      <c r="U134" s="522">
        <f t="shared" si="52"/>
        <v>6</v>
      </c>
      <c r="V134" s="613">
        <v>6</v>
      </c>
      <c r="W134" s="613">
        <v>6</v>
      </c>
      <c r="X134" s="613">
        <v>2</v>
      </c>
    </row>
    <row r="135" spans="1:24" ht="13.5" customHeight="1">
      <c r="A135" s="68" t="s">
        <v>47</v>
      </c>
      <c r="B135" s="21">
        <v>0</v>
      </c>
      <c r="C135" s="21">
        <v>0</v>
      </c>
      <c r="D135" s="21">
        <v>230</v>
      </c>
      <c r="E135" s="21">
        <v>121</v>
      </c>
      <c r="F135" s="21">
        <v>608</v>
      </c>
      <c r="G135" s="21">
        <v>306</v>
      </c>
      <c r="H135" s="21">
        <v>475</v>
      </c>
      <c r="I135" s="21">
        <v>236</v>
      </c>
      <c r="J135" s="21">
        <v>1380</v>
      </c>
      <c r="K135" s="21">
        <v>725</v>
      </c>
      <c r="L135" s="179">
        <f t="shared" si="51"/>
        <v>2693</v>
      </c>
      <c r="M135" s="180">
        <f t="shared" si="51"/>
        <v>1388</v>
      </c>
      <c r="O135" s="537" t="s">
        <v>47</v>
      </c>
      <c r="P135" s="519">
        <v>0</v>
      </c>
      <c r="Q135" s="233">
        <v>9</v>
      </c>
      <c r="R135" s="233">
        <v>19</v>
      </c>
      <c r="S135" s="233">
        <v>18</v>
      </c>
      <c r="T135" s="233">
        <v>35</v>
      </c>
      <c r="U135" s="522">
        <f t="shared" si="52"/>
        <v>81</v>
      </c>
      <c r="V135" s="613">
        <v>73</v>
      </c>
      <c r="W135" s="613">
        <v>73</v>
      </c>
      <c r="X135" s="613">
        <v>29</v>
      </c>
    </row>
    <row r="136" spans="1:24" ht="13.5" customHeight="1">
      <c r="A136" s="68" t="s">
        <v>50</v>
      </c>
      <c r="B136" s="21">
        <v>0</v>
      </c>
      <c r="C136" s="21">
        <v>0</v>
      </c>
      <c r="D136" s="21">
        <v>0</v>
      </c>
      <c r="E136" s="21">
        <v>0</v>
      </c>
      <c r="F136" s="21">
        <v>63</v>
      </c>
      <c r="G136" s="21">
        <v>25</v>
      </c>
      <c r="H136" s="21">
        <v>64</v>
      </c>
      <c r="I136" s="21">
        <v>40</v>
      </c>
      <c r="J136" s="21">
        <v>121</v>
      </c>
      <c r="K136" s="21">
        <v>60</v>
      </c>
      <c r="L136" s="179">
        <f t="shared" si="51"/>
        <v>248</v>
      </c>
      <c r="M136" s="180">
        <f t="shared" si="51"/>
        <v>125</v>
      </c>
      <c r="O136" s="537" t="s">
        <v>50</v>
      </c>
      <c r="P136" s="519">
        <v>0</v>
      </c>
      <c r="Q136" s="233">
        <v>0</v>
      </c>
      <c r="R136" s="233">
        <v>1</v>
      </c>
      <c r="S136" s="233">
        <v>1</v>
      </c>
      <c r="T136" s="233">
        <v>2</v>
      </c>
      <c r="U136" s="522">
        <f t="shared" si="52"/>
        <v>4</v>
      </c>
      <c r="V136" s="613">
        <v>4</v>
      </c>
      <c r="W136" s="613">
        <v>4</v>
      </c>
      <c r="X136" s="613">
        <v>2</v>
      </c>
    </row>
    <row r="137" spans="1:24" ht="13.5" customHeight="1">
      <c r="A137" s="67" t="s">
        <v>16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80"/>
      <c r="O137" s="536" t="s">
        <v>16</v>
      </c>
      <c r="P137" s="506"/>
      <c r="Q137" s="234"/>
      <c r="R137" s="234"/>
      <c r="S137" s="234"/>
      <c r="T137" s="234"/>
      <c r="U137" s="522"/>
      <c r="V137" s="613"/>
      <c r="W137" s="613"/>
      <c r="X137" s="613"/>
    </row>
    <row r="138" spans="1:24" ht="13.5" customHeight="1">
      <c r="A138" s="68" t="s">
        <v>321</v>
      </c>
      <c r="B138" s="21">
        <v>0</v>
      </c>
      <c r="C138" s="21">
        <v>0</v>
      </c>
      <c r="D138" s="21">
        <v>76</v>
      </c>
      <c r="E138" s="21">
        <v>40</v>
      </c>
      <c r="F138" s="21">
        <v>215</v>
      </c>
      <c r="G138" s="21">
        <v>110</v>
      </c>
      <c r="H138" s="21">
        <v>460</v>
      </c>
      <c r="I138" s="21">
        <v>219</v>
      </c>
      <c r="J138" s="21">
        <v>709</v>
      </c>
      <c r="K138" s="21">
        <v>349</v>
      </c>
      <c r="L138" s="179">
        <f t="shared" si="51"/>
        <v>1460</v>
      </c>
      <c r="M138" s="180">
        <f t="shared" si="51"/>
        <v>718</v>
      </c>
      <c r="O138" s="537" t="s">
        <v>321</v>
      </c>
      <c r="P138" s="519">
        <v>0</v>
      </c>
      <c r="Q138" s="233">
        <v>5</v>
      </c>
      <c r="R138" s="233">
        <v>14</v>
      </c>
      <c r="S138" s="233">
        <v>19</v>
      </c>
      <c r="T138" s="233">
        <v>26</v>
      </c>
      <c r="U138" s="522">
        <f t="shared" si="52"/>
        <v>64</v>
      </c>
      <c r="V138" s="613">
        <v>59</v>
      </c>
      <c r="W138" s="613">
        <v>62</v>
      </c>
      <c r="X138" s="613">
        <v>34</v>
      </c>
    </row>
    <row r="139" spans="1:24" ht="13.5" customHeight="1">
      <c r="A139" s="68" t="s">
        <v>23</v>
      </c>
      <c r="B139" s="21">
        <v>0</v>
      </c>
      <c r="C139" s="21">
        <v>0</v>
      </c>
      <c r="D139" s="21">
        <v>131</v>
      </c>
      <c r="E139" s="21">
        <v>66</v>
      </c>
      <c r="F139" s="21">
        <v>145</v>
      </c>
      <c r="G139" s="21">
        <v>60</v>
      </c>
      <c r="H139" s="21">
        <v>260</v>
      </c>
      <c r="I139" s="21">
        <v>136</v>
      </c>
      <c r="J139" s="21">
        <v>713</v>
      </c>
      <c r="K139" s="21">
        <v>351</v>
      </c>
      <c r="L139" s="179">
        <f t="shared" si="51"/>
        <v>1249</v>
      </c>
      <c r="M139" s="180">
        <f t="shared" si="51"/>
        <v>613</v>
      </c>
      <c r="O139" s="537" t="s">
        <v>23</v>
      </c>
      <c r="P139" s="519">
        <v>0</v>
      </c>
      <c r="Q139" s="233">
        <v>7</v>
      </c>
      <c r="R139" s="233">
        <v>9</v>
      </c>
      <c r="S139" s="233">
        <v>13</v>
      </c>
      <c r="T139" s="233">
        <v>27</v>
      </c>
      <c r="U139" s="522">
        <f t="shared" si="52"/>
        <v>56</v>
      </c>
      <c r="V139" s="613">
        <v>46</v>
      </c>
      <c r="W139" s="613">
        <v>53</v>
      </c>
      <c r="X139" s="613">
        <v>30</v>
      </c>
    </row>
    <row r="140" spans="1:24" ht="13.5" customHeight="1">
      <c r="A140" s="68" t="s">
        <v>12</v>
      </c>
      <c r="B140" s="194">
        <v>0</v>
      </c>
      <c r="C140" s="194">
        <v>0</v>
      </c>
      <c r="D140" s="194">
        <v>0</v>
      </c>
      <c r="E140" s="194">
        <v>0</v>
      </c>
      <c r="F140" s="194">
        <v>55</v>
      </c>
      <c r="G140" s="194">
        <v>32</v>
      </c>
      <c r="H140" s="194">
        <v>191</v>
      </c>
      <c r="I140" s="194">
        <v>92</v>
      </c>
      <c r="J140" s="194">
        <v>366</v>
      </c>
      <c r="K140" s="194">
        <v>199</v>
      </c>
      <c r="L140" s="179">
        <f t="shared" si="51"/>
        <v>612</v>
      </c>
      <c r="M140" s="180">
        <f t="shared" si="51"/>
        <v>323</v>
      </c>
      <c r="O140" s="537" t="s">
        <v>12</v>
      </c>
      <c r="P140" s="519">
        <v>0</v>
      </c>
      <c r="Q140" s="233">
        <v>0</v>
      </c>
      <c r="R140" s="233">
        <v>7</v>
      </c>
      <c r="S140" s="233">
        <v>11</v>
      </c>
      <c r="T140" s="233">
        <v>17</v>
      </c>
      <c r="U140" s="522">
        <f t="shared" si="52"/>
        <v>35</v>
      </c>
      <c r="V140" s="613">
        <v>25</v>
      </c>
      <c r="W140" s="613">
        <v>32</v>
      </c>
      <c r="X140" s="613">
        <v>19</v>
      </c>
    </row>
    <row r="141" spans="1:24" ht="12.75" customHeight="1">
      <c r="A141" s="67" t="s">
        <v>60</v>
      </c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79"/>
      <c r="M141" s="180"/>
      <c r="O141" s="536" t="s">
        <v>60</v>
      </c>
      <c r="P141" s="506"/>
      <c r="Q141" s="234"/>
      <c r="R141" s="234"/>
      <c r="S141" s="234"/>
      <c r="T141" s="234"/>
      <c r="U141" s="522"/>
      <c r="V141" s="613"/>
      <c r="W141" s="613"/>
      <c r="X141" s="613"/>
    </row>
    <row r="142" spans="1:24" ht="13.5" customHeight="1">
      <c r="A142" s="68" t="s">
        <v>49</v>
      </c>
      <c r="B142" s="21">
        <v>0</v>
      </c>
      <c r="C142" s="21">
        <v>0</v>
      </c>
      <c r="D142" s="21">
        <v>0</v>
      </c>
      <c r="E142" s="21">
        <v>0</v>
      </c>
      <c r="F142" s="21">
        <v>2</v>
      </c>
      <c r="G142" s="21">
        <v>2</v>
      </c>
      <c r="H142" s="21">
        <v>12</v>
      </c>
      <c r="I142" s="21">
        <v>5</v>
      </c>
      <c r="J142" s="21">
        <v>46</v>
      </c>
      <c r="K142" s="21">
        <v>19</v>
      </c>
      <c r="L142" s="179">
        <f t="shared" ref="L142:M146" si="53">+B142+D142+F142+H142+J142</f>
        <v>60</v>
      </c>
      <c r="M142" s="180">
        <f t="shared" si="53"/>
        <v>26</v>
      </c>
      <c r="O142" s="537" t="s">
        <v>49</v>
      </c>
      <c r="P142" s="519">
        <v>0</v>
      </c>
      <c r="Q142" s="233">
        <v>0</v>
      </c>
      <c r="R142" s="233">
        <v>1</v>
      </c>
      <c r="S142" s="233">
        <v>1</v>
      </c>
      <c r="T142" s="233">
        <v>1</v>
      </c>
      <c r="U142" s="522">
        <f t="shared" si="52"/>
        <v>3</v>
      </c>
      <c r="V142" s="613">
        <v>1</v>
      </c>
      <c r="W142" s="613">
        <v>1</v>
      </c>
      <c r="X142" s="613">
        <v>1</v>
      </c>
    </row>
    <row r="143" spans="1:24" ht="13.5" customHeight="1">
      <c r="A143" s="68" t="s">
        <v>63</v>
      </c>
      <c r="B143" s="21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54</v>
      </c>
      <c r="I143" s="21">
        <v>26</v>
      </c>
      <c r="J143" s="21">
        <v>86</v>
      </c>
      <c r="K143" s="21">
        <v>39</v>
      </c>
      <c r="L143" s="179">
        <f t="shared" si="53"/>
        <v>140</v>
      </c>
      <c r="M143" s="180">
        <f t="shared" si="53"/>
        <v>65</v>
      </c>
      <c r="O143" s="537" t="s">
        <v>63</v>
      </c>
      <c r="P143" s="519">
        <v>0</v>
      </c>
      <c r="Q143" s="233">
        <v>0</v>
      </c>
      <c r="R143" s="233">
        <v>0</v>
      </c>
      <c r="S143" s="233">
        <v>1</v>
      </c>
      <c r="T143" s="233">
        <v>2</v>
      </c>
      <c r="U143" s="522">
        <f t="shared" si="52"/>
        <v>3</v>
      </c>
      <c r="V143" s="613">
        <v>3</v>
      </c>
      <c r="W143" s="613">
        <v>3</v>
      </c>
      <c r="X143" s="613">
        <v>2</v>
      </c>
    </row>
    <row r="144" spans="1:24" ht="13.5" customHeight="1">
      <c r="A144" s="68" t="s">
        <v>65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179">
        <f t="shared" si="53"/>
        <v>0</v>
      </c>
      <c r="M144" s="180">
        <f t="shared" si="53"/>
        <v>0</v>
      </c>
      <c r="O144" s="537" t="s">
        <v>65</v>
      </c>
      <c r="P144" s="519">
        <v>0</v>
      </c>
      <c r="Q144" s="233">
        <v>0</v>
      </c>
      <c r="R144" s="233">
        <v>0</v>
      </c>
      <c r="S144" s="233">
        <v>0</v>
      </c>
      <c r="T144" s="233">
        <v>0</v>
      </c>
      <c r="U144" s="522">
        <f t="shared" si="52"/>
        <v>0</v>
      </c>
      <c r="V144" s="614">
        <v>0</v>
      </c>
      <c r="W144" s="614">
        <v>0</v>
      </c>
      <c r="X144" s="614">
        <v>0</v>
      </c>
    </row>
    <row r="145" spans="1:24" ht="13.5" customHeight="1">
      <c r="A145" s="72" t="s">
        <v>322</v>
      </c>
      <c r="B145" s="21">
        <v>0</v>
      </c>
      <c r="C145" s="21">
        <v>0</v>
      </c>
      <c r="D145" s="21">
        <v>24</v>
      </c>
      <c r="E145" s="21">
        <v>13</v>
      </c>
      <c r="F145" s="21">
        <v>244</v>
      </c>
      <c r="G145" s="21">
        <v>134</v>
      </c>
      <c r="H145" s="21">
        <v>207</v>
      </c>
      <c r="I145" s="21">
        <v>107</v>
      </c>
      <c r="J145" s="21">
        <v>0</v>
      </c>
      <c r="K145" s="21">
        <v>0</v>
      </c>
      <c r="L145" s="179">
        <f t="shared" si="53"/>
        <v>475</v>
      </c>
      <c r="M145" s="180">
        <f t="shared" si="53"/>
        <v>254</v>
      </c>
      <c r="O145" s="537" t="s">
        <v>322</v>
      </c>
      <c r="P145" s="519">
        <v>0</v>
      </c>
      <c r="Q145" s="233">
        <v>1</v>
      </c>
      <c r="R145" s="233">
        <v>4</v>
      </c>
      <c r="S145" s="233">
        <v>5</v>
      </c>
      <c r="T145" s="233">
        <v>0</v>
      </c>
      <c r="U145" s="522">
        <f t="shared" si="52"/>
        <v>10</v>
      </c>
      <c r="V145" s="613">
        <v>5</v>
      </c>
      <c r="W145" s="613">
        <v>13</v>
      </c>
      <c r="X145" s="613">
        <v>5</v>
      </c>
    </row>
    <row r="146" spans="1:24" ht="13.5" customHeight="1" thickBot="1">
      <c r="A146" s="199" t="s">
        <v>70</v>
      </c>
      <c r="B146" s="26">
        <v>0</v>
      </c>
      <c r="C146" s="26">
        <v>0</v>
      </c>
      <c r="D146" s="26">
        <v>0</v>
      </c>
      <c r="E146" s="26">
        <v>0</v>
      </c>
      <c r="F146" s="26">
        <v>14</v>
      </c>
      <c r="G146" s="26">
        <v>9</v>
      </c>
      <c r="H146" s="26">
        <v>26</v>
      </c>
      <c r="I146" s="26">
        <v>12</v>
      </c>
      <c r="J146" s="26">
        <v>0</v>
      </c>
      <c r="K146" s="26">
        <v>0</v>
      </c>
      <c r="L146" s="182">
        <f t="shared" si="53"/>
        <v>40</v>
      </c>
      <c r="M146" s="183">
        <f t="shared" si="53"/>
        <v>21</v>
      </c>
      <c r="O146" s="208" t="s">
        <v>70</v>
      </c>
      <c r="P146" s="610">
        <v>0</v>
      </c>
      <c r="Q146" s="256">
        <v>0</v>
      </c>
      <c r="R146" s="256">
        <v>1</v>
      </c>
      <c r="S146" s="256">
        <v>1</v>
      </c>
      <c r="T146" s="256">
        <v>0</v>
      </c>
      <c r="U146" s="737">
        <f t="shared" si="52"/>
        <v>2</v>
      </c>
      <c r="V146" s="609">
        <v>2</v>
      </c>
      <c r="W146" s="609">
        <v>2</v>
      </c>
      <c r="X146" s="609">
        <v>1</v>
      </c>
    </row>
    <row r="147" spans="1:24" ht="18.75" customHeight="1">
      <c r="A147" s="1017" t="s">
        <v>379</v>
      </c>
      <c r="B147" s="1017"/>
      <c r="C147" s="1017"/>
      <c r="D147" s="1017"/>
      <c r="E147" s="1017"/>
      <c r="F147" s="1017"/>
      <c r="G147" s="1017"/>
      <c r="H147" s="1017"/>
      <c r="I147" s="1017"/>
      <c r="J147" s="1017"/>
      <c r="K147" s="1017"/>
      <c r="L147" s="1017"/>
      <c r="M147" s="1017"/>
      <c r="O147" s="1017" t="s">
        <v>380</v>
      </c>
      <c r="P147" s="1017"/>
      <c r="Q147" s="1017"/>
      <c r="R147" s="1017"/>
      <c r="S147" s="1017"/>
      <c r="T147" s="1017"/>
      <c r="U147" s="1017"/>
      <c r="V147" s="1017"/>
      <c r="W147" s="1017"/>
      <c r="X147" s="1017"/>
    </row>
    <row r="148" spans="1:24" ht="15" customHeight="1">
      <c r="A148" s="1018" t="s">
        <v>187</v>
      </c>
      <c r="B148" s="1018"/>
      <c r="C148" s="1018"/>
      <c r="D148" s="1018"/>
      <c r="E148" s="1018"/>
      <c r="F148" s="1018"/>
      <c r="G148" s="1018"/>
      <c r="H148" s="1018"/>
      <c r="I148" s="1018"/>
      <c r="J148" s="1018"/>
      <c r="K148" s="1018"/>
      <c r="L148" s="1018"/>
      <c r="M148" s="1018"/>
      <c r="O148" s="1017" t="s">
        <v>187</v>
      </c>
      <c r="P148" s="1017"/>
      <c r="Q148" s="1017"/>
      <c r="R148" s="1017"/>
      <c r="S148" s="1017"/>
      <c r="T148" s="1017"/>
      <c r="U148" s="1017"/>
      <c r="V148" s="1017"/>
      <c r="W148" s="1017"/>
      <c r="X148" s="1017"/>
    </row>
    <row r="149" spans="1:24" ht="12.75" customHeight="1" thickBot="1">
      <c r="A149" s="309"/>
      <c r="B149" s="309"/>
      <c r="C149" s="309"/>
      <c r="D149" s="309"/>
      <c r="E149" s="309"/>
      <c r="F149" s="309"/>
      <c r="G149" s="309"/>
      <c r="H149" s="309"/>
      <c r="I149" s="309"/>
      <c r="J149" s="309"/>
      <c r="K149" s="309"/>
      <c r="L149" s="769"/>
      <c r="M149" s="769"/>
      <c r="O149" s="308"/>
      <c r="P149" s="308"/>
      <c r="Q149" s="308"/>
      <c r="R149" s="308"/>
      <c r="S149" s="308"/>
      <c r="T149" s="308"/>
      <c r="U149" s="768"/>
      <c r="V149" s="308"/>
      <c r="W149" s="308"/>
      <c r="X149" s="308"/>
    </row>
    <row r="150" spans="1:24" ht="15" customHeight="1">
      <c r="A150" s="1083" t="s">
        <v>7</v>
      </c>
      <c r="B150" s="1023" t="s">
        <v>488</v>
      </c>
      <c r="C150" s="1024"/>
      <c r="D150" s="1025" t="s">
        <v>489</v>
      </c>
      <c r="E150" s="1025"/>
      <c r="F150" s="1025" t="s">
        <v>490</v>
      </c>
      <c r="G150" s="1025"/>
      <c r="H150" s="1025" t="s">
        <v>491</v>
      </c>
      <c r="I150" s="1025"/>
      <c r="J150" s="1025" t="s">
        <v>492</v>
      </c>
      <c r="K150" s="1025"/>
      <c r="L150" s="1026" t="s">
        <v>1</v>
      </c>
      <c r="M150" s="1027"/>
      <c r="O150" s="1069" t="s">
        <v>7</v>
      </c>
      <c r="P150" s="1059" t="s">
        <v>221</v>
      </c>
      <c r="Q150" s="1060"/>
      <c r="R150" s="1060"/>
      <c r="S150" s="1060"/>
      <c r="T150" s="1060"/>
      <c r="U150" s="1149"/>
      <c r="V150" s="1036" t="s">
        <v>375</v>
      </c>
      <c r="W150" s="1114" t="s">
        <v>429</v>
      </c>
      <c r="X150" s="1032" t="s">
        <v>363</v>
      </c>
    </row>
    <row r="151" spans="1:24" ht="35.25" customHeight="1">
      <c r="A151" s="1084"/>
      <c r="B151" s="311" t="s">
        <v>99</v>
      </c>
      <c r="C151" s="311" t="s">
        <v>100</v>
      </c>
      <c r="D151" s="311" t="s">
        <v>99</v>
      </c>
      <c r="E151" s="311" t="s">
        <v>100</v>
      </c>
      <c r="F151" s="311" t="s">
        <v>99</v>
      </c>
      <c r="G151" s="311" t="s">
        <v>100</v>
      </c>
      <c r="H151" s="311" t="s">
        <v>99</v>
      </c>
      <c r="I151" s="311" t="s">
        <v>100</v>
      </c>
      <c r="J151" s="311" t="s">
        <v>99</v>
      </c>
      <c r="K151" s="247" t="s">
        <v>100</v>
      </c>
      <c r="L151" s="445" t="s">
        <v>99</v>
      </c>
      <c r="M151" s="444" t="s">
        <v>100</v>
      </c>
      <c r="O151" s="1148"/>
      <c r="P151" s="442" t="s">
        <v>371</v>
      </c>
      <c r="Q151" s="878" t="s">
        <v>364</v>
      </c>
      <c r="R151" s="878" t="s">
        <v>376</v>
      </c>
      <c r="S151" s="878" t="s">
        <v>377</v>
      </c>
      <c r="T151" s="76" t="s">
        <v>378</v>
      </c>
      <c r="U151" s="203" t="s">
        <v>1</v>
      </c>
      <c r="V151" s="1142"/>
      <c r="W151" s="1115"/>
      <c r="X151" s="1142"/>
    </row>
    <row r="152" spans="1:24">
      <c r="A152" s="258" t="s">
        <v>77</v>
      </c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726"/>
      <c r="O152" s="259" t="s">
        <v>77</v>
      </c>
      <c r="P152" s="258"/>
      <c r="Q152" s="238"/>
      <c r="R152" s="238"/>
      <c r="S152" s="238"/>
      <c r="T152" s="238"/>
      <c r="U152" s="810"/>
      <c r="V152" s="611"/>
      <c r="W152" s="611"/>
      <c r="X152" s="530"/>
    </row>
    <row r="153" spans="1:24">
      <c r="A153" s="89" t="s">
        <v>176</v>
      </c>
      <c r="B153" s="194">
        <v>5</v>
      </c>
      <c r="C153" s="215">
        <v>2</v>
      </c>
      <c r="D153" s="194">
        <v>324</v>
      </c>
      <c r="E153" s="194">
        <v>153</v>
      </c>
      <c r="F153" s="194">
        <v>41</v>
      </c>
      <c r="G153" s="194">
        <v>25</v>
      </c>
      <c r="H153" s="194">
        <v>110</v>
      </c>
      <c r="I153" s="194">
        <v>57</v>
      </c>
      <c r="J153" s="194">
        <v>268</v>
      </c>
      <c r="K153" s="194">
        <v>147</v>
      </c>
      <c r="L153" s="179">
        <f t="shared" ref="L153:M185" si="54">+B153+D153+F153+H153+J153</f>
        <v>748</v>
      </c>
      <c r="M153" s="180">
        <f t="shared" si="54"/>
        <v>384</v>
      </c>
      <c r="O153" s="89" t="s">
        <v>176</v>
      </c>
      <c r="P153" s="615">
        <v>1</v>
      </c>
      <c r="Q153" s="94">
        <v>11</v>
      </c>
      <c r="R153" s="94">
        <v>2</v>
      </c>
      <c r="S153" s="94">
        <v>3</v>
      </c>
      <c r="T153" s="250">
        <v>8</v>
      </c>
      <c r="U153" s="522">
        <f t="shared" ref="U153:U185" si="55">SUM(P153:T153)</f>
        <v>25</v>
      </c>
      <c r="V153" s="607">
        <v>23</v>
      </c>
      <c r="W153" s="607">
        <v>23</v>
      </c>
      <c r="X153" s="161">
        <v>12</v>
      </c>
    </row>
    <row r="154" spans="1:24">
      <c r="A154" s="89" t="s">
        <v>324</v>
      </c>
      <c r="B154" s="194">
        <v>12</v>
      </c>
      <c r="C154" s="215">
        <v>7</v>
      </c>
      <c r="D154" s="194">
        <v>182</v>
      </c>
      <c r="E154" s="194">
        <v>101</v>
      </c>
      <c r="F154" s="194">
        <v>90</v>
      </c>
      <c r="G154" s="194">
        <v>54</v>
      </c>
      <c r="H154" s="194">
        <v>77</v>
      </c>
      <c r="I154" s="194">
        <v>39</v>
      </c>
      <c r="J154" s="194">
        <v>394</v>
      </c>
      <c r="K154" s="194">
        <v>191</v>
      </c>
      <c r="L154" s="179">
        <f t="shared" si="54"/>
        <v>755</v>
      </c>
      <c r="M154" s="180">
        <f t="shared" si="54"/>
        <v>392</v>
      </c>
      <c r="O154" s="89" t="s">
        <v>324</v>
      </c>
      <c r="P154" s="519">
        <v>1</v>
      </c>
      <c r="Q154" s="194">
        <v>6</v>
      </c>
      <c r="R154" s="194">
        <v>4</v>
      </c>
      <c r="S154" s="194">
        <v>4</v>
      </c>
      <c r="T154" s="260">
        <v>14</v>
      </c>
      <c r="U154" s="522">
        <f t="shared" si="55"/>
        <v>29</v>
      </c>
      <c r="V154" s="607">
        <v>26</v>
      </c>
      <c r="W154" s="607">
        <v>23</v>
      </c>
      <c r="X154" s="161">
        <v>14</v>
      </c>
    </row>
    <row r="155" spans="1:24">
      <c r="A155" s="89" t="s">
        <v>79</v>
      </c>
      <c r="B155" s="194">
        <v>0</v>
      </c>
      <c r="C155" s="215">
        <v>0</v>
      </c>
      <c r="D155" s="194">
        <v>0</v>
      </c>
      <c r="E155" s="194">
        <v>0</v>
      </c>
      <c r="F155" s="194">
        <v>12</v>
      </c>
      <c r="G155" s="194">
        <v>8</v>
      </c>
      <c r="H155" s="194">
        <v>66</v>
      </c>
      <c r="I155" s="194">
        <v>39</v>
      </c>
      <c r="J155" s="194">
        <v>94</v>
      </c>
      <c r="K155" s="194">
        <v>43</v>
      </c>
      <c r="L155" s="179">
        <f t="shared" si="54"/>
        <v>172</v>
      </c>
      <c r="M155" s="180">
        <f t="shared" si="54"/>
        <v>90</v>
      </c>
      <c r="O155" s="89" t="s">
        <v>79</v>
      </c>
      <c r="P155" s="519">
        <v>0</v>
      </c>
      <c r="Q155" s="194">
        <v>0</v>
      </c>
      <c r="R155" s="194">
        <v>1</v>
      </c>
      <c r="S155" s="194">
        <v>2</v>
      </c>
      <c r="T155" s="260">
        <v>2</v>
      </c>
      <c r="U155" s="522">
        <f t="shared" si="55"/>
        <v>5</v>
      </c>
      <c r="V155" s="607">
        <v>5</v>
      </c>
      <c r="W155" s="607">
        <v>4</v>
      </c>
      <c r="X155" s="161">
        <v>2</v>
      </c>
    </row>
    <row r="156" spans="1:24">
      <c r="A156" s="89" t="s">
        <v>80</v>
      </c>
      <c r="B156" s="194">
        <v>6</v>
      </c>
      <c r="C156" s="215">
        <v>2</v>
      </c>
      <c r="D156" s="194">
        <v>0</v>
      </c>
      <c r="E156" s="194">
        <v>0</v>
      </c>
      <c r="F156" s="194">
        <v>120</v>
      </c>
      <c r="G156" s="194">
        <v>63</v>
      </c>
      <c r="H156" s="194">
        <v>233</v>
      </c>
      <c r="I156" s="194">
        <v>111</v>
      </c>
      <c r="J156" s="194">
        <v>307</v>
      </c>
      <c r="K156" s="194">
        <v>157</v>
      </c>
      <c r="L156" s="179">
        <f t="shared" si="54"/>
        <v>666</v>
      </c>
      <c r="M156" s="180">
        <f t="shared" si="54"/>
        <v>333</v>
      </c>
      <c r="O156" s="89" t="s">
        <v>80</v>
      </c>
      <c r="P156" s="519">
        <v>2</v>
      </c>
      <c r="Q156" s="194">
        <v>0</v>
      </c>
      <c r="R156" s="194">
        <v>6</v>
      </c>
      <c r="S156" s="194">
        <v>8</v>
      </c>
      <c r="T156" s="260">
        <v>10</v>
      </c>
      <c r="U156" s="522">
        <f t="shared" si="55"/>
        <v>26</v>
      </c>
      <c r="V156" s="607">
        <v>25</v>
      </c>
      <c r="W156" s="607">
        <v>20</v>
      </c>
      <c r="X156" s="161">
        <v>9</v>
      </c>
    </row>
    <row r="157" spans="1:24">
      <c r="A157" s="89" t="s">
        <v>81</v>
      </c>
      <c r="B157" s="194">
        <v>2</v>
      </c>
      <c r="C157" s="215">
        <v>1</v>
      </c>
      <c r="D157" s="194">
        <v>56</v>
      </c>
      <c r="E157" s="194">
        <v>25</v>
      </c>
      <c r="F157" s="194">
        <v>209</v>
      </c>
      <c r="G157" s="194">
        <v>114</v>
      </c>
      <c r="H157" s="194">
        <v>526</v>
      </c>
      <c r="I157" s="194">
        <v>273</v>
      </c>
      <c r="J157" s="194">
        <v>600</v>
      </c>
      <c r="K157" s="194">
        <v>289</v>
      </c>
      <c r="L157" s="179">
        <f t="shared" si="54"/>
        <v>1393</v>
      </c>
      <c r="M157" s="180">
        <f t="shared" si="54"/>
        <v>702</v>
      </c>
      <c r="O157" s="89" t="s">
        <v>81</v>
      </c>
      <c r="P157" s="519">
        <v>1</v>
      </c>
      <c r="Q157" s="194">
        <v>6</v>
      </c>
      <c r="R157" s="194">
        <v>16</v>
      </c>
      <c r="S157" s="194">
        <v>25</v>
      </c>
      <c r="T157" s="260">
        <v>27</v>
      </c>
      <c r="U157" s="522">
        <f t="shared" si="55"/>
        <v>75</v>
      </c>
      <c r="V157" s="607">
        <v>55</v>
      </c>
      <c r="W157" s="607">
        <v>65</v>
      </c>
      <c r="X157" s="161">
        <v>25</v>
      </c>
    </row>
    <row r="158" spans="1:24">
      <c r="A158" s="88" t="s">
        <v>30</v>
      </c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79"/>
      <c r="M158" s="180"/>
      <c r="O158" s="88" t="s">
        <v>30</v>
      </c>
      <c r="P158" s="506"/>
      <c r="Q158" s="179"/>
      <c r="R158" s="179"/>
      <c r="S158" s="179"/>
      <c r="T158" s="261"/>
      <c r="U158" s="522"/>
      <c r="V158" s="607"/>
      <c r="W158" s="607"/>
      <c r="X158" s="161"/>
    </row>
    <row r="159" spans="1:24">
      <c r="A159" s="89" t="s">
        <v>31</v>
      </c>
      <c r="B159" s="215">
        <v>0</v>
      </c>
      <c r="C159" s="215">
        <v>0</v>
      </c>
      <c r="D159" s="215">
        <v>113</v>
      </c>
      <c r="E159" s="215">
        <v>59</v>
      </c>
      <c r="F159" s="215">
        <v>515</v>
      </c>
      <c r="G159" s="215">
        <v>256</v>
      </c>
      <c r="H159" s="215">
        <v>588</v>
      </c>
      <c r="I159" s="215">
        <v>304</v>
      </c>
      <c r="J159" s="215">
        <v>815</v>
      </c>
      <c r="K159" s="215">
        <v>404</v>
      </c>
      <c r="L159" s="179">
        <f t="shared" si="54"/>
        <v>2031</v>
      </c>
      <c r="M159" s="180">
        <f t="shared" si="54"/>
        <v>1023</v>
      </c>
      <c r="O159" s="89" t="s">
        <v>31</v>
      </c>
      <c r="P159" s="519">
        <v>0</v>
      </c>
      <c r="Q159" s="194">
        <v>7</v>
      </c>
      <c r="R159" s="194">
        <v>29</v>
      </c>
      <c r="S159" s="194">
        <v>32</v>
      </c>
      <c r="T159" s="260">
        <v>35</v>
      </c>
      <c r="U159" s="522">
        <f t="shared" si="55"/>
        <v>103</v>
      </c>
      <c r="V159" s="607">
        <v>68</v>
      </c>
      <c r="W159" s="607">
        <v>70</v>
      </c>
      <c r="X159" s="161">
        <v>43</v>
      </c>
    </row>
    <row r="160" spans="1:24">
      <c r="A160" s="89" t="s">
        <v>32</v>
      </c>
      <c r="B160" s="215">
        <v>3</v>
      </c>
      <c r="C160" s="215">
        <v>2</v>
      </c>
      <c r="D160" s="215">
        <v>89</v>
      </c>
      <c r="E160" s="215">
        <v>50</v>
      </c>
      <c r="F160" s="215">
        <v>457</v>
      </c>
      <c r="G160" s="215">
        <v>243</v>
      </c>
      <c r="H160" s="215">
        <v>378</v>
      </c>
      <c r="I160" s="215">
        <v>196</v>
      </c>
      <c r="J160" s="215">
        <v>651</v>
      </c>
      <c r="K160" s="215">
        <v>338</v>
      </c>
      <c r="L160" s="179">
        <f t="shared" si="54"/>
        <v>1578</v>
      </c>
      <c r="M160" s="180">
        <f t="shared" si="54"/>
        <v>829</v>
      </c>
      <c r="O160" s="89" t="s">
        <v>32</v>
      </c>
      <c r="P160" s="519">
        <v>1</v>
      </c>
      <c r="Q160" s="194">
        <v>6</v>
      </c>
      <c r="R160" s="194">
        <v>23</v>
      </c>
      <c r="S160" s="194">
        <v>19</v>
      </c>
      <c r="T160" s="260">
        <v>29</v>
      </c>
      <c r="U160" s="522">
        <f t="shared" si="55"/>
        <v>78</v>
      </c>
      <c r="V160" s="607">
        <v>66</v>
      </c>
      <c r="W160" s="607">
        <v>60</v>
      </c>
      <c r="X160" s="618">
        <v>31</v>
      </c>
    </row>
    <row r="161" spans="1:24">
      <c r="A161" s="89" t="s">
        <v>34</v>
      </c>
      <c r="B161" s="215">
        <v>2</v>
      </c>
      <c r="C161" s="215">
        <v>0</v>
      </c>
      <c r="D161" s="215">
        <v>134</v>
      </c>
      <c r="E161" s="215">
        <v>74</v>
      </c>
      <c r="F161" s="215">
        <v>1093</v>
      </c>
      <c r="G161" s="215">
        <v>550</v>
      </c>
      <c r="H161" s="215">
        <v>1009</v>
      </c>
      <c r="I161" s="215">
        <v>525</v>
      </c>
      <c r="J161" s="215">
        <v>1512</v>
      </c>
      <c r="K161" s="215">
        <v>763</v>
      </c>
      <c r="L161" s="179">
        <f t="shared" si="54"/>
        <v>3750</v>
      </c>
      <c r="M161" s="180">
        <f t="shared" si="54"/>
        <v>1912</v>
      </c>
      <c r="O161" s="89" t="s">
        <v>34</v>
      </c>
      <c r="P161" s="519">
        <v>3</v>
      </c>
      <c r="Q161" s="194">
        <v>9</v>
      </c>
      <c r="R161" s="194">
        <v>57</v>
      </c>
      <c r="S161" s="194">
        <v>60</v>
      </c>
      <c r="T161" s="260">
        <v>74</v>
      </c>
      <c r="U161" s="522">
        <f t="shared" si="55"/>
        <v>203</v>
      </c>
      <c r="V161" s="607">
        <v>135</v>
      </c>
      <c r="W161" s="607">
        <v>157</v>
      </c>
      <c r="X161" s="161">
        <v>82</v>
      </c>
    </row>
    <row r="162" spans="1:24">
      <c r="A162" s="89" t="s">
        <v>325</v>
      </c>
      <c r="B162" s="215">
        <v>22</v>
      </c>
      <c r="C162" s="215">
        <v>7</v>
      </c>
      <c r="D162" s="215">
        <v>54</v>
      </c>
      <c r="E162" s="215">
        <v>26</v>
      </c>
      <c r="F162" s="215">
        <v>344</v>
      </c>
      <c r="G162" s="215">
        <v>182</v>
      </c>
      <c r="H162" s="215">
        <v>689</v>
      </c>
      <c r="I162" s="215">
        <v>351</v>
      </c>
      <c r="J162" s="215">
        <v>929</v>
      </c>
      <c r="K162" s="215">
        <v>518</v>
      </c>
      <c r="L162" s="179">
        <f t="shared" si="54"/>
        <v>2038</v>
      </c>
      <c r="M162" s="180">
        <f t="shared" si="54"/>
        <v>1084</v>
      </c>
      <c r="O162" s="89" t="s">
        <v>325</v>
      </c>
      <c r="P162" s="519">
        <v>3</v>
      </c>
      <c r="Q162" s="194">
        <v>3</v>
      </c>
      <c r="R162" s="194">
        <v>23</v>
      </c>
      <c r="S162" s="194">
        <v>27</v>
      </c>
      <c r="T162" s="260">
        <v>35</v>
      </c>
      <c r="U162" s="522">
        <f t="shared" si="55"/>
        <v>91</v>
      </c>
      <c r="V162" s="607">
        <v>65</v>
      </c>
      <c r="W162" s="607">
        <v>67</v>
      </c>
      <c r="X162" s="161">
        <v>38</v>
      </c>
    </row>
    <row r="163" spans="1:24">
      <c r="A163" s="88" t="s">
        <v>61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80"/>
      <c r="O163" s="88" t="s">
        <v>61</v>
      </c>
      <c r="P163" s="506"/>
      <c r="Q163" s="179"/>
      <c r="R163" s="179"/>
      <c r="S163" s="179"/>
      <c r="T163" s="261"/>
      <c r="U163" s="522"/>
      <c r="V163" s="607"/>
      <c r="W163" s="607"/>
      <c r="X163" s="161"/>
    </row>
    <row r="164" spans="1:24">
      <c r="A164" s="89" t="s">
        <v>62</v>
      </c>
      <c r="B164" s="215">
        <v>0</v>
      </c>
      <c r="C164" s="215">
        <v>0</v>
      </c>
      <c r="D164" s="215">
        <v>34</v>
      </c>
      <c r="E164" s="215">
        <v>16</v>
      </c>
      <c r="F164" s="215">
        <v>55</v>
      </c>
      <c r="G164" s="215">
        <v>33</v>
      </c>
      <c r="H164" s="215">
        <v>122</v>
      </c>
      <c r="I164" s="215">
        <v>62</v>
      </c>
      <c r="J164" s="215">
        <v>304</v>
      </c>
      <c r="K164" s="215">
        <v>139</v>
      </c>
      <c r="L164" s="179">
        <f t="shared" si="54"/>
        <v>515</v>
      </c>
      <c r="M164" s="180">
        <f t="shared" si="54"/>
        <v>250</v>
      </c>
      <c r="O164" s="89" t="s">
        <v>62</v>
      </c>
      <c r="P164" s="519">
        <v>0</v>
      </c>
      <c r="Q164" s="194">
        <v>2</v>
      </c>
      <c r="R164" s="194">
        <v>5</v>
      </c>
      <c r="S164" s="194">
        <v>7</v>
      </c>
      <c r="T164" s="260">
        <v>12</v>
      </c>
      <c r="U164" s="522">
        <f t="shared" si="55"/>
        <v>26</v>
      </c>
      <c r="V164" s="607">
        <v>16</v>
      </c>
      <c r="W164" s="607">
        <v>19</v>
      </c>
      <c r="X164" s="161">
        <v>15</v>
      </c>
    </row>
    <row r="165" spans="1:24">
      <c r="A165" s="89" t="s">
        <v>64</v>
      </c>
      <c r="B165" s="215">
        <v>8</v>
      </c>
      <c r="C165" s="215">
        <v>4</v>
      </c>
      <c r="D165" s="215">
        <v>99</v>
      </c>
      <c r="E165" s="215">
        <v>51</v>
      </c>
      <c r="F165" s="215">
        <v>157</v>
      </c>
      <c r="G165" s="215">
        <v>75</v>
      </c>
      <c r="H165" s="215">
        <v>322</v>
      </c>
      <c r="I165" s="215">
        <v>152</v>
      </c>
      <c r="J165" s="215">
        <v>511</v>
      </c>
      <c r="K165" s="215">
        <v>256</v>
      </c>
      <c r="L165" s="179">
        <f t="shared" si="54"/>
        <v>1097</v>
      </c>
      <c r="M165" s="180">
        <f t="shared" si="54"/>
        <v>538</v>
      </c>
      <c r="O165" s="89" t="s">
        <v>64</v>
      </c>
      <c r="P165" s="519">
        <v>2</v>
      </c>
      <c r="Q165" s="194">
        <v>7</v>
      </c>
      <c r="R165" s="194">
        <v>9</v>
      </c>
      <c r="S165" s="194">
        <v>11</v>
      </c>
      <c r="T165" s="260">
        <v>14</v>
      </c>
      <c r="U165" s="522">
        <f t="shared" si="55"/>
        <v>43</v>
      </c>
      <c r="V165" s="607">
        <v>32</v>
      </c>
      <c r="W165" s="607">
        <v>38</v>
      </c>
      <c r="X165" s="161">
        <v>18</v>
      </c>
    </row>
    <row r="166" spans="1:24">
      <c r="A166" s="89" t="s">
        <v>326</v>
      </c>
      <c r="B166" s="215">
        <v>0</v>
      </c>
      <c r="C166" s="215">
        <v>0</v>
      </c>
      <c r="D166" s="215">
        <v>0</v>
      </c>
      <c r="E166" s="215">
        <v>0</v>
      </c>
      <c r="F166" s="215">
        <v>0</v>
      </c>
      <c r="G166" s="215">
        <v>0</v>
      </c>
      <c r="H166" s="215">
        <v>0</v>
      </c>
      <c r="I166" s="215">
        <v>0</v>
      </c>
      <c r="J166" s="215">
        <v>24</v>
      </c>
      <c r="K166" s="215">
        <v>7</v>
      </c>
      <c r="L166" s="179">
        <f t="shared" si="54"/>
        <v>24</v>
      </c>
      <c r="M166" s="180">
        <f t="shared" si="54"/>
        <v>7</v>
      </c>
      <c r="O166" s="89" t="s">
        <v>326</v>
      </c>
      <c r="P166" s="519">
        <v>0</v>
      </c>
      <c r="Q166" s="194">
        <v>0</v>
      </c>
      <c r="R166" s="194">
        <v>0</v>
      </c>
      <c r="S166" s="194">
        <v>0</v>
      </c>
      <c r="T166" s="260">
        <v>1</v>
      </c>
      <c r="U166" s="522">
        <f t="shared" si="55"/>
        <v>1</v>
      </c>
      <c r="V166" s="607">
        <v>1</v>
      </c>
      <c r="W166" s="607">
        <v>1</v>
      </c>
      <c r="X166" s="161">
        <v>1</v>
      </c>
    </row>
    <row r="167" spans="1:24">
      <c r="A167" s="89" t="s">
        <v>345</v>
      </c>
      <c r="B167" s="215">
        <v>0</v>
      </c>
      <c r="C167" s="215">
        <v>0</v>
      </c>
      <c r="D167" s="215">
        <v>49</v>
      </c>
      <c r="E167" s="215">
        <v>28</v>
      </c>
      <c r="F167" s="215">
        <v>147</v>
      </c>
      <c r="G167" s="215">
        <v>71</v>
      </c>
      <c r="H167" s="215">
        <v>176</v>
      </c>
      <c r="I167" s="215">
        <v>90</v>
      </c>
      <c r="J167" s="215">
        <v>301</v>
      </c>
      <c r="K167" s="215">
        <v>160</v>
      </c>
      <c r="L167" s="179">
        <f t="shared" si="54"/>
        <v>673</v>
      </c>
      <c r="M167" s="180">
        <f t="shared" si="54"/>
        <v>349</v>
      </c>
      <c r="O167" s="89" t="s">
        <v>345</v>
      </c>
      <c r="P167" s="519">
        <v>0</v>
      </c>
      <c r="Q167" s="194">
        <v>4</v>
      </c>
      <c r="R167" s="194">
        <v>9</v>
      </c>
      <c r="S167" s="194">
        <v>10</v>
      </c>
      <c r="T167" s="260">
        <v>10</v>
      </c>
      <c r="U167" s="522">
        <f t="shared" si="55"/>
        <v>33</v>
      </c>
      <c r="V167" s="607">
        <v>21</v>
      </c>
      <c r="W167" s="607">
        <v>26</v>
      </c>
      <c r="X167" s="161">
        <v>16</v>
      </c>
    </row>
    <row r="168" spans="1:24">
      <c r="A168" s="89" t="s">
        <v>328</v>
      </c>
      <c r="B168" s="194">
        <v>13</v>
      </c>
      <c r="C168" s="194">
        <v>9</v>
      </c>
      <c r="D168" s="194">
        <v>21</v>
      </c>
      <c r="E168" s="194">
        <v>12</v>
      </c>
      <c r="F168" s="194">
        <v>153</v>
      </c>
      <c r="G168" s="194">
        <v>84</v>
      </c>
      <c r="H168" s="194">
        <v>246</v>
      </c>
      <c r="I168" s="194">
        <v>122</v>
      </c>
      <c r="J168" s="194">
        <v>354</v>
      </c>
      <c r="K168" s="194">
        <v>180</v>
      </c>
      <c r="L168" s="179">
        <f t="shared" si="54"/>
        <v>787</v>
      </c>
      <c r="M168" s="180">
        <f t="shared" si="54"/>
        <v>407</v>
      </c>
      <c r="O168" s="89" t="s">
        <v>328</v>
      </c>
      <c r="P168" s="519">
        <v>1</v>
      </c>
      <c r="Q168" s="194">
        <v>1</v>
      </c>
      <c r="R168" s="194">
        <v>6</v>
      </c>
      <c r="S168" s="194">
        <v>9</v>
      </c>
      <c r="T168" s="260">
        <v>12</v>
      </c>
      <c r="U168" s="522">
        <f t="shared" si="55"/>
        <v>29</v>
      </c>
      <c r="V168" s="607">
        <v>23</v>
      </c>
      <c r="W168" s="607">
        <v>20</v>
      </c>
      <c r="X168" s="161">
        <v>14</v>
      </c>
    </row>
    <row r="169" spans="1:24">
      <c r="A169" s="89" t="s">
        <v>18</v>
      </c>
      <c r="B169" s="215">
        <v>36</v>
      </c>
      <c r="C169" s="215">
        <v>19</v>
      </c>
      <c r="D169" s="215">
        <v>52</v>
      </c>
      <c r="E169" s="215">
        <v>23</v>
      </c>
      <c r="F169" s="215">
        <v>259</v>
      </c>
      <c r="G169" s="215">
        <v>141</v>
      </c>
      <c r="H169" s="215">
        <v>355</v>
      </c>
      <c r="I169" s="215">
        <v>179</v>
      </c>
      <c r="J169" s="215">
        <v>262</v>
      </c>
      <c r="K169" s="215">
        <v>127</v>
      </c>
      <c r="L169" s="179">
        <f t="shared" si="54"/>
        <v>964</v>
      </c>
      <c r="M169" s="180">
        <f t="shared" si="54"/>
        <v>489</v>
      </c>
      <c r="O169" s="89" t="s">
        <v>18</v>
      </c>
      <c r="P169" s="519">
        <v>3</v>
      </c>
      <c r="Q169" s="194">
        <v>2</v>
      </c>
      <c r="R169" s="194">
        <v>8</v>
      </c>
      <c r="S169" s="194">
        <v>14</v>
      </c>
      <c r="T169" s="260">
        <v>10</v>
      </c>
      <c r="U169" s="522">
        <f t="shared" si="55"/>
        <v>37</v>
      </c>
      <c r="V169" s="607">
        <v>31</v>
      </c>
      <c r="W169" s="607">
        <v>37</v>
      </c>
      <c r="X169" s="161">
        <v>13</v>
      </c>
    </row>
    <row r="170" spans="1:24">
      <c r="A170" s="89" t="s">
        <v>71</v>
      </c>
      <c r="B170" s="215">
        <v>0</v>
      </c>
      <c r="C170" s="215">
        <v>0</v>
      </c>
      <c r="D170" s="215">
        <v>35</v>
      </c>
      <c r="E170" s="215">
        <v>12</v>
      </c>
      <c r="F170" s="215">
        <v>50</v>
      </c>
      <c r="G170" s="215">
        <v>24</v>
      </c>
      <c r="H170" s="215">
        <v>213</v>
      </c>
      <c r="I170" s="215">
        <v>115</v>
      </c>
      <c r="J170" s="215">
        <v>228</v>
      </c>
      <c r="K170" s="215">
        <v>111</v>
      </c>
      <c r="L170" s="179">
        <f t="shared" si="54"/>
        <v>526</v>
      </c>
      <c r="M170" s="180">
        <f t="shared" si="54"/>
        <v>262</v>
      </c>
      <c r="O170" s="89" t="s">
        <v>71</v>
      </c>
      <c r="P170" s="519">
        <v>0</v>
      </c>
      <c r="Q170" s="194">
        <v>1</v>
      </c>
      <c r="R170" s="194">
        <v>2</v>
      </c>
      <c r="S170" s="194">
        <v>6</v>
      </c>
      <c r="T170" s="260">
        <v>8</v>
      </c>
      <c r="U170" s="522">
        <f t="shared" si="55"/>
        <v>17</v>
      </c>
      <c r="V170" s="607">
        <v>16</v>
      </c>
      <c r="W170" s="607">
        <v>16</v>
      </c>
      <c r="X170" s="161">
        <v>7</v>
      </c>
    </row>
    <row r="171" spans="1:24">
      <c r="A171" s="88" t="s">
        <v>110</v>
      </c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80"/>
      <c r="O171" s="88" t="s">
        <v>110</v>
      </c>
      <c r="P171" s="506"/>
      <c r="Q171" s="179"/>
      <c r="R171" s="179"/>
      <c r="S171" s="179"/>
      <c r="T171" s="261"/>
      <c r="U171" s="522"/>
      <c r="V171" s="607"/>
      <c r="W171" s="607"/>
      <c r="X171" s="161"/>
    </row>
    <row r="172" spans="1:24">
      <c r="A172" s="89" t="s">
        <v>11</v>
      </c>
      <c r="B172" s="194">
        <v>0</v>
      </c>
      <c r="C172" s="194">
        <v>0</v>
      </c>
      <c r="D172" s="194">
        <v>279</v>
      </c>
      <c r="E172" s="194">
        <v>155</v>
      </c>
      <c r="F172" s="194">
        <v>59</v>
      </c>
      <c r="G172" s="194">
        <v>27</v>
      </c>
      <c r="H172" s="194">
        <v>52</v>
      </c>
      <c r="I172" s="194">
        <v>26</v>
      </c>
      <c r="J172" s="194">
        <v>249</v>
      </c>
      <c r="K172" s="194">
        <v>118</v>
      </c>
      <c r="L172" s="179">
        <f t="shared" si="54"/>
        <v>639</v>
      </c>
      <c r="M172" s="180">
        <f t="shared" si="54"/>
        <v>326</v>
      </c>
      <c r="O172" s="89" t="s">
        <v>11</v>
      </c>
      <c r="P172" s="519">
        <v>0</v>
      </c>
      <c r="Q172" s="194">
        <v>11</v>
      </c>
      <c r="R172" s="194">
        <v>5</v>
      </c>
      <c r="S172" s="194">
        <v>4</v>
      </c>
      <c r="T172" s="260">
        <v>11</v>
      </c>
      <c r="U172" s="522">
        <f t="shared" si="55"/>
        <v>31</v>
      </c>
      <c r="V172" s="607">
        <v>29</v>
      </c>
      <c r="W172" s="607">
        <v>30</v>
      </c>
      <c r="X172" s="618">
        <v>15</v>
      </c>
    </row>
    <row r="173" spans="1:24">
      <c r="A173" s="89" t="s">
        <v>13</v>
      </c>
      <c r="B173" s="194">
        <v>0</v>
      </c>
      <c r="C173" s="194">
        <v>0</v>
      </c>
      <c r="D173" s="194">
        <v>95</v>
      </c>
      <c r="E173" s="194">
        <v>54</v>
      </c>
      <c r="F173" s="194">
        <v>96</v>
      </c>
      <c r="G173" s="194">
        <v>53</v>
      </c>
      <c r="H173" s="194">
        <v>106</v>
      </c>
      <c r="I173" s="194">
        <v>47</v>
      </c>
      <c r="J173" s="194">
        <v>343</v>
      </c>
      <c r="K173" s="194">
        <v>169</v>
      </c>
      <c r="L173" s="179">
        <f t="shared" si="54"/>
        <v>640</v>
      </c>
      <c r="M173" s="180">
        <f t="shared" si="54"/>
        <v>323</v>
      </c>
      <c r="O173" s="89" t="s">
        <v>13</v>
      </c>
      <c r="P173" s="519">
        <v>0</v>
      </c>
      <c r="Q173" s="194">
        <v>3</v>
      </c>
      <c r="R173" s="194">
        <v>8</v>
      </c>
      <c r="S173" s="194">
        <v>5</v>
      </c>
      <c r="T173" s="260">
        <v>15</v>
      </c>
      <c r="U173" s="522">
        <f t="shared" si="55"/>
        <v>31</v>
      </c>
      <c r="V173" s="607">
        <v>24</v>
      </c>
      <c r="W173" s="607">
        <v>22</v>
      </c>
      <c r="X173" s="161">
        <v>16</v>
      </c>
    </row>
    <row r="174" spans="1:24">
      <c r="A174" s="89" t="s">
        <v>15</v>
      </c>
      <c r="B174" s="194">
        <v>18</v>
      </c>
      <c r="C174" s="194">
        <v>8</v>
      </c>
      <c r="D174" s="194">
        <v>445</v>
      </c>
      <c r="E174" s="194">
        <v>230</v>
      </c>
      <c r="F174" s="194">
        <v>653</v>
      </c>
      <c r="G174" s="194">
        <v>334</v>
      </c>
      <c r="H174" s="194">
        <v>1928</v>
      </c>
      <c r="I174" s="194">
        <v>948</v>
      </c>
      <c r="J174" s="194">
        <v>2591</v>
      </c>
      <c r="K174" s="194">
        <v>1263</v>
      </c>
      <c r="L174" s="179">
        <f t="shared" si="54"/>
        <v>5635</v>
      </c>
      <c r="M174" s="180">
        <f t="shared" si="54"/>
        <v>2783</v>
      </c>
      <c r="O174" s="89" t="s">
        <v>15</v>
      </c>
      <c r="P174" s="519">
        <v>3</v>
      </c>
      <c r="Q174" s="194">
        <v>34</v>
      </c>
      <c r="R174" s="194">
        <v>51</v>
      </c>
      <c r="S174" s="194">
        <v>92</v>
      </c>
      <c r="T174" s="260">
        <v>116</v>
      </c>
      <c r="U174" s="522">
        <f t="shared" si="55"/>
        <v>296</v>
      </c>
      <c r="V174" s="607">
        <v>255</v>
      </c>
      <c r="W174" s="607">
        <v>259</v>
      </c>
      <c r="X174" s="161">
        <v>112</v>
      </c>
    </row>
    <row r="175" spans="1:24">
      <c r="A175" s="89" t="s">
        <v>330</v>
      </c>
      <c r="B175" s="194">
        <v>0</v>
      </c>
      <c r="C175" s="194">
        <v>0</v>
      </c>
      <c r="D175" s="194">
        <v>61</v>
      </c>
      <c r="E175" s="194">
        <v>32</v>
      </c>
      <c r="F175" s="194">
        <v>120</v>
      </c>
      <c r="G175" s="194">
        <v>53</v>
      </c>
      <c r="H175" s="194">
        <v>145</v>
      </c>
      <c r="I175" s="194">
        <v>70</v>
      </c>
      <c r="J175" s="194">
        <v>538</v>
      </c>
      <c r="K175" s="194">
        <v>269</v>
      </c>
      <c r="L175" s="179">
        <f t="shared" si="54"/>
        <v>864</v>
      </c>
      <c r="M175" s="180">
        <f t="shared" si="54"/>
        <v>424</v>
      </c>
      <c r="O175" s="89" t="s">
        <v>330</v>
      </c>
      <c r="P175" s="519">
        <v>0</v>
      </c>
      <c r="Q175" s="194">
        <v>3</v>
      </c>
      <c r="R175" s="194">
        <v>6</v>
      </c>
      <c r="S175" s="194">
        <v>9</v>
      </c>
      <c r="T175" s="260">
        <v>18</v>
      </c>
      <c r="U175" s="522">
        <f t="shared" si="55"/>
        <v>36</v>
      </c>
      <c r="V175" s="607">
        <v>30</v>
      </c>
      <c r="W175" s="607">
        <v>34</v>
      </c>
      <c r="X175" s="161">
        <v>22</v>
      </c>
    </row>
    <row r="176" spans="1:24">
      <c r="A176" s="89" t="s">
        <v>17</v>
      </c>
      <c r="B176" s="194">
        <v>0</v>
      </c>
      <c r="C176" s="194">
        <v>0</v>
      </c>
      <c r="D176" s="194">
        <v>0</v>
      </c>
      <c r="E176" s="194">
        <v>0</v>
      </c>
      <c r="F176" s="194">
        <v>35</v>
      </c>
      <c r="G176" s="194">
        <v>18</v>
      </c>
      <c r="H176" s="194">
        <v>108</v>
      </c>
      <c r="I176" s="194">
        <v>60</v>
      </c>
      <c r="J176" s="194">
        <v>191</v>
      </c>
      <c r="K176" s="194">
        <v>95</v>
      </c>
      <c r="L176" s="179">
        <f t="shared" si="54"/>
        <v>334</v>
      </c>
      <c r="M176" s="180">
        <f t="shared" si="54"/>
        <v>173</v>
      </c>
      <c r="O176" s="89" t="s">
        <v>17</v>
      </c>
      <c r="P176" s="519">
        <v>0</v>
      </c>
      <c r="Q176" s="194">
        <v>0</v>
      </c>
      <c r="R176" s="194">
        <v>3</v>
      </c>
      <c r="S176" s="194">
        <v>4</v>
      </c>
      <c r="T176" s="260">
        <v>7</v>
      </c>
      <c r="U176" s="522">
        <f t="shared" si="55"/>
        <v>14</v>
      </c>
      <c r="V176" s="607">
        <v>11</v>
      </c>
      <c r="W176" s="607">
        <v>14</v>
      </c>
      <c r="X176" s="161">
        <v>6</v>
      </c>
    </row>
    <row r="177" spans="1:24" ht="16.5" customHeight="1">
      <c r="A177" s="89" t="s">
        <v>19</v>
      </c>
      <c r="B177" s="194">
        <v>0</v>
      </c>
      <c r="C177" s="194">
        <v>0</v>
      </c>
      <c r="D177" s="194">
        <v>11</v>
      </c>
      <c r="E177" s="194">
        <v>7</v>
      </c>
      <c r="F177" s="194">
        <v>15</v>
      </c>
      <c r="G177" s="194">
        <v>11</v>
      </c>
      <c r="H177" s="194">
        <v>50</v>
      </c>
      <c r="I177" s="194">
        <v>20</v>
      </c>
      <c r="J177" s="194">
        <v>77</v>
      </c>
      <c r="K177" s="194">
        <v>39</v>
      </c>
      <c r="L177" s="179">
        <f t="shared" si="54"/>
        <v>153</v>
      </c>
      <c r="M177" s="180">
        <f t="shared" si="54"/>
        <v>77</v>
      </c>
      <c r="O177" s="89" t="s">
        <v>19</v>
      </c>
      <c r="P177" s="519">
        <v>0</v>
      </c>
      <c r="Q177" s="194">
        <v>2</v>
      </c>
      <c r="R177" s="194">
        <v>1</v>
      </c>
      <c r="S177" s="194">
        <v>5</v>
      </c>
      <c r="T177" s="260">
        <v>7</v>
      </c>
      <c r="U177" s="522">
        <f t="shared" si="55"/>
        <v>15</v>
      </c>
      <c r="V177" s="607">
        <v>12</v>
      </c>
      <c r="W177" s="607">
        <v>16</v>
      </c>
      <c r="X177" s="161">
        <v>9</v>
      </c>
    </row>
    <row r="178" spans="1:24">
      <c r="A178" s="89" t="s">
        <v>331</v>
      </c>
      <c r="B178" s="194">
        <v>3</v>
      </c>
      <c r="C178" s="194">
        <v>2</v>
      </c>
      <c r="D178" s="194">
        <v>8</v>
      </c>
      <c r="E178" s="194">
        <v>2</v>
      </c>
      <c r="F178" s="194">
        <v>14</v>
      </c>
      <c r="G178" s="194">
        <v>6</v>
      </c>
      <c r="H178" s="194">
        <v>59</v>
      </c>
      <c r="I178" s="194">
        <v>38</v>
      </c>
      <c r="J178" s="194">
        <v>101</v>
      </c>
      <c r="K178" s="194">
        <v>44</v>
      </c>
      <c r="L178" s="179">
        <f t="shared" si="54"/>
        <v>185</v>
      </c>
      <c r="M178" s="180">
        <f t="shared" si="54"/>
        <v>92</v>
      </c>
      <c r="O178" s="89" t="s">
        <v>331</v>
      </c>
      <c r="P178" s="519">
        <v>1</v>
      </c>
      <c r="Q178" s="194">
        <v>1</v>
      </c>
      <c r="R178" s="194">
        <v>1</v>
      </c>
      <c r="S178" s="194">
        <v>2</v>
      </c>
      <c r="T178" s="260">
        <v>5</v>
      </c>
      <c r="U178" s="522">
        <f t="shared" si="55"/>
        <v>10</v>
      </c>
      <c r="V178" s="607">
        <v>8</v>
      </c>
      <c r="W178" s="607">
        <v>9</v>
      </c>
      <c r="X178" s="161">
        <v>7</v>
      </c>
    </row>
    <row r="179" spans="1:24">
      <c r="A179" s="88" t="s">
        <v>44</v>
      </c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80"/>
      <c r="O179" s="88" t="s">
        <v>44</v>
      </c>
      <c r="P179" s="506"/>
      <c r="Q179" s="179"/>
      <c r="R179" s="179"/>
      <c r="S179" s="179"/>
      <c r="T179" s="261"/>
      <c r="U179" s="522"/>
      <c r="V179" s="607"/>
      <c r="W179" s="607"/>
      <c r="X179" s="161"/>
    </row>
    <row r="180" spans="1:24">
      <c r="A180" s="89" t="s">
        <v>46</v>
      </c>
      <c r="B180" s="194">
        <v>0</v>
      </c>
      <c r="C180" s="194">
        <v>0</v>
      </c>
      <c r="D180" s="194">
        <v>0</v>
      </c>
      <c r="E180" s="194">
        <v>0</v>
      </c>
      <c r="F180" s="194">
        <v>45</v>
      </c>
      <c r="G180" s="194">
        <v>18</v>
      </c>
      <c r="H180" s="194">
        <v>97</v>
      </c>
      <c r="I180" s="194">
        <v>47</v>
      </c>
      <c r="J180" s="194">
        <v>199</v>
      </c>
      <c r="K180" s="194">
        <v>95</v>
      </c>
      <c r="L180" s="179">
        <f t="shared" si="54"/>
        <v>341</v>
      </c>
      <c r="M180" s="180">
        <f t="shared" si="54"/>
        <v>160</v>
      </c>
      <c r="O180" s="89" t="s">
        <v>46</v>
      </c>
      <c r="P180" s="519">
        <v>0</v>
      </c>
      <c r="Q180" s="194">
        <v>0</v>
      </c>
      <c r="R180" s="194">
        <v>2</v>
      </c>
      <c r="S180" s="194">
        <v>3</v>
      </c>
      <c r="T180" s="260">
        <v>6</v>
      </c>
      <c r="U180" s="522">
        <f t="shared" si="55"/>
        <v>11</v>
      </c>
      <c r="V180" s="607">
        <v>10</v>
      </c>
      <c r="W180" s="607">
        <v>9</v>
      </c>
      <c r="X180" s="161">
        <v>6</v>
      </c>
    </row>
    <row r="181" spans="1:24">
      <c r="A181" s="89" t="s">
        <v>332</v>
      </c>
      <c r="B181" s="194">
        <v>0</v>
      </c>
      <c r="C181" s="194">
        <v>0</v>
      </c>
      <c r="D181" s="194">
        <v>36</v>
      </c>
      <c r="E181" s="194">
        <v>17</v>
      </c>
      <c r="F181" s="194">
        <v>0</v>
      </c>
      <c r="G181" s="194">
        <v>0</v>
      </c>
      <c r="H181" s="194">
        <v>0</v>
      </c>
      <c r="I181" s="194">
        <v>0</v>
      </c>
      <c r="J181" s="194">
        <v>93</v>
      </c>
      <c r="K181" s="194">
        <v>44</v>
      </c>
      <c r="L181" s="179">
        <f t="shared" si="54"/>
        <v>129</v>
      </c>
      <c r="M181" s="180">
        <f t="shared" si="54"/>
        <v>61</v>
      </c>
      <c r="O181" s="89" t="s">
        <v>332</v>
      </c>
      <c r="P181" s="519">
        <v>0</v>
      </c>
      <c r="Q181" s="194">
        <v>1</v>
      </c>
      <c r="R181" s="194">
        <v>0</v>
      </c>
      <c r="S181" s="194">
        <v>0</v>
      </c>
      <c r="T181" s="260">
        <v>2</v>
      </c>
      <c r="U181" s="522">
        <f t="shared" si="55"/>
        <v>3</v>
      </c>
      <c r="V181" s="607">
        <v>3</v>
      </c>
      <c r="W181" s="607">
        <v>3</v>
      </c>
      <c r="X181" s="161">
        <v>3</v>
      </c>
    </row>
    <row r="182" spans="1:24">
      <c r="A182" s="89" t="s">
        <v>51</v>
      </c>
      <c r="B182" s="194">
        <v>17</v>
      </c>
      <c r="C182" s="194">
        <v>7</v>
      </c>
      <c r="D182" s="194">
        <v>97</v>
      </c>
      <c r="E182" s="194">
        <v>47</v>
      </c>
      <c r="F182" s="194">
        <v>596</v>
      </c>
      <c r="G182" s="194">
        <v>295</v>
      </c>
      <c r="H182" s="194">
        <v>787</v>
      </c>
      <c r="I182" s="194">
        <v>408</v>
      </c>
      <c r="J182" s="194">
        <v>1126</v>
      </c>
      <c r="K182" s="194">
        <v>558</v>
      </c>
      <c r="L182" s="179">
        <f t="shared" si="54"/>
        <v>2623</v>
      </c>
      <c r="M182" s="180">
        <f t="shared" si="54"/>
        <v>1315</v>
      </c>
      <c r="O182" s="89" t="s">
        <v>51</v>
      </c>
      <c r="P182" s="519">
        <v>2</v>
      </c>
      <c r="Q182" s="194">
        <v>7</v>
      </c>
      <c r="R182" s="194">
        <v>19</v>
      </c>
      <c r="S182" s="194">
        <v>26</v>
      </c>
      <c r="T182" s="260">
        <v>37</v>
      </c>
      <c r="U182" s="522">
        <f t="shared" si="55"/>
        <v>91</v>
      </c>
      <c r="V182" s="607">
        <v>77</v>
      </c>
      <c r="W182" s="607">
        <v>78</v>
      </c>
      <c r="X182" s="161">
        <v>41</v>
      </c>
    </row>
    <row r="183" spans="1:24">
      <c r="A183" s="89" t="s">
        <v>333</v>
      </c>
      <c r="B183" s="194">
        <v>0</v>
      </c>
      <c r="C183" s="194">
        <v>0</v>
      </c>
      <c r="D183" s="194">
        <v>141</v>
      </c>
      <c r="E183" s="194">
        <v>68</v>
      </c>
      <c r="F183" s="194">
        <v>111</v>
      </c>
      <c r="G183" s="194">
        <v>63</v>
      </c>
      <c r="H183" s="194">
        <v>186</v>
      </c>
      <c r="I183" s="194">
        <v>93</v>
      </c>
      <c r="J183" s="194">
        <v>406</v>
      </c>
      <c r="K183" s="194">
        <v>210</v>
      </c>
      <c r="L183" s="179">
        <f t="shared" si="54"/>
        <v>844</v>
      </c>
      <c r="M183" s="180">
        <f t="shared" si="54"/>
        <v>434</v>
      </c>
      <c r="O183" s="89" t="s">
        <v>333</v>
      </c>
      <c r="P183" s="519">
        <v>0</v>
      </c>
      <c r="Q183" s="194">
        <v>3</v>
      </c>
      <c r="R183" s="194">
        <v>4</v>
      </c>
      <c r="S183" s="194">
        <v>6</v>
      </c>
      <c r="T183" s="260">
        <v>9</v>
      </c>
      <c r="U183" s="522">
        <f t="shared" si="55"/>
        <v>22</v>
      </c>
      <c r="V183" s="607">
        <v>17</v>
      </c>
      <c r="W183" s="607">
        <v>19</v>
      </c>
      <c r="X183" s="619">
        <v>7</v>
      </c>
    </row>
    <row r="184" spans="1:24">
      <c r="A184" s="89" t="s">
        <v>52</v>
      </c>
      <c r="B184" s="194">
        <v>0</v>
      </c>
      <c r="C184" s="194">
        <v>0</v>
      </c>
      <c r="D184" s="194">
        <v>74</v>
      </c>
      <c r="E184" s="194">
        <v>41</v>
      </c>
      <c r="F184" s="194">
        <v>88</v>
      </c>
      <c r="G184" s="194">
        <v>40</v>
      </c>
      <c r="H184" s="194">
        <v>157</v>
      </c>
      <c r="I184" s="194">
        <v>66</v>
      </c>
      <c r="J184" s="194">
        <v>173</v>
      </c>
      <c r="K184" s="194">
        <v>86</v>
      </c>
      <c r="L184" s="179">
        <f t="shared" si="54"/>
        <v>492</v>
      </c>
      <c r="M184" s="180">
        <f t="shared" si="54"/>
        <v>233</v>
      </c>
      <c r="O184" s="89" t="s">
        <v>52</v>
      </c>
      <c r="P184" s="519">
        <v>0</v>
      </c>
      <c r="Q184" s="194">
        <v>4</v>
      </c>
      <c r="R184" s="194">
        <v>2</v>
      </c>
      <c r="S184" s="194">
        <v>4</v>
      </c>
      <c r="T184" s="260">
        <v>6</v>
      </c>
      <c r="U184" s="522">
        <f t="shared" si="55"/>
        <v>16</v>
      </c>
      <c r="V184" s="607">
        <v>17</v>
      </c>
      <c r="W184" s="607">
        <v>15</v>
      </c>
      <c r="X184" s="161">
        <v>10</v>
      </c>
    </row>
    <row r="185" spans="1:24" ht="13.5" thickBot="1">
      <c r="A185" s="92" t="s">
        <v>334</v>
      </c>
      <c r="B185" s="200">
        <v>0</v>
      </c>
      <c r="C185" s="200">
        <v>0</v>
      </c>
      <c r="D185" s="200">
        <v>139</v>
      </c>
      <c r="E185" s="200">
        <v>74</v>
      </c>
      <c r="F185" s="200">
        <v>95</v>
      </c>
      <c r="G185" s="200">
        <v>46</v>
      </c>
      <c r="H185" s="200">
        <v>265</v>
      </c>
      <c r="I185" s="200">
        <v>138</v>
      </c>
      <c r="J185" s="200">
        <v>183</v>
      </c>
      <c r="K185" s="200">
        <v>107</v>
      </c>
      <c r="L185" s="182">
        <f t="shared" si="54"/>
        <v>682</v>
      </c>
      <c r="M185" s="183">
        <f t="shared" si="54"/>
        <v>365</v>
      </c>
      <c r="O185" s="92" t="s">
        <v>334</v>
      </c>
      <c r="P185" s="616">
        <v>0</v>
      </c>
      <c r="Q185" s="200">
        <v>4</v>
      </c>
      <c r="R185" s="200">
        <v>4</v>
      </c>
      <c r="S185" s="200">
        <v>8</v>
      </c>
      <c r="T185" s="262">
        <v>5</v>
      </c>
      <c r="U185" s="737">
        <f t="shared" si="55"/>
        <v>21</v>
      </c>
      <c r="V185" s="617">
        <v>18</v>
      </c>
      <c r="W185" s="617">
        <v>17</v>
      </c>
      <c r="X185" s="349">
        <v>10</v>
      </c>
    </row>
  </sheetData>
  <mergeCells count="82">
    <mergeCell ref="A1:M1"/>
    <mergeCell ref="O1:X1"/>
    <mergeCell ref="A2:M2"/>
    <mergeCell ref="O2:X2"/>
    <mergeCell ref="A3:M3"/>
    <mergeCell ref="O3:X3"/>
    <mergeCell ref="X5:X6"/>
    <mergeCell ref="A5:A6"/>
    <mergeCell ref="B5:C5"/>
    <mergeCell ref="D5:E5"/>
    <mergeCell ref="F5:G5"/>
    <mergeCell ref="H5:I5"/>
    <mergeCell ref="J5:K5"/>
    <mergeCell ref="L5:M5"/>
    <mergeCell ref="O5:O6"/>
    <mergeCell ref="P5:U5"/>
    <mergeCell ref="V5:V6"/>
    <mergeCell ref="W5:W6"/>
    <mergeCell ref="A30:M30"/>
    <mergeCell ref="O30:X30"/>
    <mergeCell ref="A31:M31"/>
    <mergeCell ref="O31:X31"/>
    <mergeCell ref="A33:A34"/>
    <mergeCell ref="B33:C33"/>
    <mergeCell ref="D33:E33"/>
    <mergeCell ref="F33:G33"/>
    <mergeCell ref="H33:I33"/>
    <mergeCell ref="X33:X34"/>
    <mergeCell ref="A67:M67"/>
    <mergeCell ref="O67:X67"/>
    <mergeCell ref="A68:M68"/>
    <mergeCell ref="O68:X68"/>
    <mergeCell ref="J33:K33"/>
    <mergeCell ref="L33:M33"/>
    <mergeCell ref="O33:O34"/>
    <mergeCell ref="P33:U33"/>
    <mergeCell ref="V33:V34"/>
    <mergeCell ref="W33:W34"/>
    <mergeCell ref="X70:X71"/>
    <mergeCell ref="A70:A71"/>
    <mergeCell ref="B70:C70"/>
    <mergeCell ref="D70:E70"/>
    <mergeCell ref="F70:G70"/>
    <mergeCell ref="H70:I70"/>
    <mergeCell ref="J70:K70"/>
    <mergeCell ref="L70:M70"/>
    <mergeCell ref="O70:O71"/>
    <mergeCell ref="P70:U70"/>
    <mergeCell ref="V70:V71"/>
    <mergeCell ref="W70:W71"/>
    <mergeCell ref="A104:M104"/>
    <mergeCell ref="O104:X104"/>
    <mergeCell ref="A105:M105"/>
    <mergeCell ref="O105:X105"/>
    <mergeCell ref="A107:A108"/>
    <mergeCell ref="B107:C107"/>
    <mergeCell ref="D107:E107"/>
    <mergeCell ref="F107:G107"/>
    <mergeCell ref="H107:I107"/>
    <mergeCell ref="X107:X108"/>
    <mergeCell ref="A147:M147"/>
    <mergeCell ref="O147:X147"/>
    <mergeCell ref="A148:M148"/>
    <mergeCell ref="O148:X148"/>
    <mergeCell ref="J107:K107"/>
    <mergeCell ref="L107:M107"/>
    <mergeCell ref="O107:O108"/>
    <mergeCell ref="P107:U107"/>
    <mergeCell ref="V107:V108"/>
    <mergeCell ref="W107:W108"/>
    <mergeCell ref="X150:X151"/>
    <mergeCell ref="A150:A151"/>
    <mergeCell ref="B150:C150"/>
    <mergeCell ref="D150:E150"/>
    <mergeCell ref="F150:G150"/>
    <mergeCell ref="H150:I150"/>
    <mergeCell ref="J150:K150"/>
    <mergeCell ref="L150:M150"/>
    <mergeCell ref="O150:O151"/>
    <mergeCell ref="P150:U150"/>
    <mergeCell ref="V150:V151"/>
    <mergeCell ref="W150:W151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firstPageNumber="74" orientation="landscape" horizontalDpi="300" r:id="rId1"/>
  <headerFooter>
    <oddFooter>Page &amp;P</oddFooter>
  </headerFooter>
  <rowBreaks count="5" manualBreakCount="5">
    <brk id="29" max="16383" man="1"/>
    <brk id="66" max="16383" man="1"/>
    <brk id="103" max="16383" man="1"/>
    <brk id="146" max="16383" man="1"/>
    <brk id="18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8"/>
  <sheetViews>
    <sheetView showZeros="0" topLeftCell="AJ4" zoomScale="90" zoomScaleNormal="90" workbookViewId="0">
      <selection activeCell="AT16" sqref="AT16"/>
    </sheetView>
  </sheetViews>
  <sheetFormatPr baseColWidth="10" defaultColWidth="11.453125" defaultRowHeight="14.5"/>
  <cols>
    <col min="1" max="1" width="28.36328125" style="176" customWidth="1"/>
    <col min="2" max="2" width="8.36328125" style="176" customWidth="1"/>
    <col min="3" max="3" width="7.6328125" style="176" customWidth="1"/>
    <col min="4" max="4" width="8" style="176" customWidth="1"/>
    <col min="5" max="5" width="7.453125" style="176" customWidth="1"/>
    <col min="6" max="6" width="8.36328125" style="176" customWidth="1"/>
    <col min="7" max="7" width="7.08984375" style="176" customWidth="1"/>
    <col min="8" max="8" width="8" style="176" customWidth="1"/>
    <col min="9" max="9" width="7.453125" style="176" customWidth="1"/>
    <col min="10" max="10" width="8" style="176" customWidth="1"/>
    <col min="11" max="11" width="7.453125" style="176" customWidth="1"/>
    <col min="12" max="12" width="7.90625" style="791" customWidth="1"/>
    <col min="13" max="13" width="7.08984375" style="791" customWidth="1"/>
    <col min="14" max="14" width="7.6328125" style="176" customWidth="1"/>
    <col min="15" max="15" width="7.08984375" style="176" customWidth="1"/>
    <col min="16" max="16" width="7.453125" style="176" customWidth="1"/>
    <col min="17" max="17" width="7.90625" style="176" customWidth="1"/>
    <col min="18" max="18" width="0.6328125" style="176" customWidth="1"/>
    <col min="19" max="19" width="28.6328125" style="176" customWidth="1"/>
    <col min="20" max="21" width="8" style="176" customWidth="1"/>
    <col min="22" max="22" width="7.6328125" style="176" customWidth="1"/>
    <col min="23" max="23" width="7.36328125" style="176" customWidth="1"/>
    <col min="24" max="24" width="8" style="176" customWidth="1"/>
    <col min="25" max="25" width="7.08984375" style="176" customWidth="1"/>
    <col min="26" max="26" width="8.36328125" style="176" customWidth="1"/>
    <col min="27" max="27" width="6.90625" style="176" customWidth="1"/>
    <col min="28" max="28" width="7.54296875" style="176" customWidth="1"/>
    <col min="29" max="29" width="7.6328125" style="176" customWidth="1"/>
    <col min="30" max="30" width="8.08984375" style="791" customWidth="1"/>
    <col min="31" max="31" width="7" style="791" customWidth="1"/>
    <col min="32" max="32" width="7.54296875" style="176" customWidth="1"/>
    <col min="33" max="33" width="6.90625" style="176" customWidth="1"/>
    <col min="34" max="34" width="7.54296875" style="176" customWidth="1"/>
    <col min="35" max="35" width="7.36328125" style="176" customWidth="1"/>
    <col min="36" max="36" width="1.36328125" style="176" customWidth="1"/>
    <col min="37" max="37" width="30" style="176" customWidth="1"/>
    <col min="38" max="42" width="6.36328125" style="176" customWidth="1"/>
    <col min="43" max="43" width="7.08984375" style="791" customWidth="1"/>
    <col min="44" max="44" width="9.08984375" style="176" customWidth="1"/>
    <col min="45" max="45" width="8.90625" style="176" customWidth="1"/>
    <col min="46" max="47" width="11.453125" style="176" customWidth="1"/>
    <col min="48" max="48" width="13.90625" style="791" customWidth="1"/>
    <col min="49" max="49" width="10.54296875" style="176" customWidth="1"/>
    <col min="50" max="50" width="14" style="358" customWidth="1"/>
    <col min="51" max="51" width="2.54296875" style="176" customWidth="1"/>
    <col min="52" max="52" width="35.36328125" style="176" customWidth="1"/>
    <col min="53" max="53" width="15.36328125" style="176" customWidth="1"/>
    <col min="54" max="54" width="13.6328125" style="176" customWidth="1"/>
    <col min="55" max="55" width="13.08984375" style="791" customWidth="1"/>
    <col min="56" max="56" width="18" style="176" customWidth="1"/>
    <col min="57" max="100" width="5.6328125" style="176" customWidth="1"/>
    <col min="101" max="16384" width="11.453125" style="176"/>
  </cols>
  <sheetData>
    <row r="1" spans="1:56" s="57" customFormat="1" ht="24" customHeight="1">
      <c r="A1" s="1072" t="s">
        <v>335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98"/>
      <c r="S1" s="1168" t="s">
        <v>336</v>
      </c>
      <c r="T1" s="1168"/>
      <c r="U1" s="1168"/>
      <c r="V1" s="1168"/>
      <c r="W1" s="1168"/>
      <c r="X1" s="1168"/>
      <c r="Y1" s="1168"/>
      <c r="Z1" s="1168"/>
      <c r="AA1" s="1168"/>
      <c r="AB1" s="1168"/>
      <c r="AC1" s="1168"/>
      <c r="AD1" s="1168"/>
      <c r="AE1" s="1168"/>
      <c r="AF1" s="1168"/>
      <c r="AG1" s="1168"/>
      <c r="AH1" s="1168"/>
      <c r="AI1" s="1168"/>
      <c r="AJ1" s="147"/>
      <c r="AK1" s="1016" t="s">
        <v>337</v>
      </c>
      <c r="AL1" s="1016"/>
      <c r="AM1" s="1016"/>
      <c r="AN1" s="1016"/>
      <c r="AO1" s="1016"/>
      <c r="AP1" s="1016"/>
      <c r="AQ1" s="1016"/>
      <c r="AR1" s="1016"/>
      <c r="AS1" s="1016"/>
      <c r="AT1" s="1016"/>
      <c r="AU1" s="1016"/>
      <c r="AV1" s="1016"/>
      <c r="AW1" s="1016"/>
      <c r="AX1" s="1016"/>
      <c r="AY1" s="98"/>
      <c r="AZ1" s="1016" t="s">
        <v>499</v>
      </c>
      <c r="BA1" s="1016"/>
      <c r="BB1" s="1016"/>
      <c r="BC1" s="1016"/>
      <c r="BD1" s="1016"/>
    </row>
    <row r="2" spans="1:56" s="3" customFormat="1" ht="15" customHeight="1">
      <c r="A2" s="1018" t="s">
        <v>473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2"/>
      <c r="S2" s="1071" t="s">
        <v>530</v>
      </c>
      <c r="T2" s="1071"/>
      <c r="U2" s="1071"/>
      <c r="V2" s="1071"/>
      <c r="W2" s="1071"/>
      <c r="X2" s="1071"/>
      <c r="Y2" s="1071"/>
      <c r="Z2" s="1071"/>
      <c r="AA2" s="1071"/>
      <c r="AB2" s="1071"/>
      <c r="AC2" s="1071"/>
      <c r="AD2" s="1071"/>
      <c r="AE2" s="1071"/>
      <c r="AF2" s="1071"/>
      <c r="AG2" s="1071"/>
      <c r="AH2" s="1071"/>
      <c r="AI2" s="1071"/>
      <c r="AJ2" s="961"/>
      <c r="AK2" s="1018" t="s">
        <v>529</v>
      </c>
      <c r="AL2" s="1018"/>
      <c r="AM2" s="1018"/>
      <c r="AN2" s="1018"/>
      <c r="AO2" s="1018"/>
      <c r="AP2" s="1018"/>
      <c r="AQ2" s="1018"/>
      <c r="AR2" s="1018"/>
      <c r="AS2" s="1018"/>
      <c r="AT2" s="1018"/>
      <c r="AU2" s="1018"/>
      <c r="AV2" s="1018"/>
      <c r="AW2" s="1018"/>
      <c r="AX2" s="1018"/>
      <c r="AY2" s="102"/>
      <c r="AZ2" s="1018" t="s">
        <v>531</v>
      </c>
      <c r="BA2" s="1018"/>
      <c r="BB2" s="1018"/>
      <c r="BC2" s="1018"/>
      <c r="BD2" s="1018"/>
    </row>
    <row r="3" spans="1:56" s="3" customFormat="1" ht="12" customHeight="1">
      <c r="A3" s="1018" t="s">
        <v>187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48"/>
      <c r="S3" s="1018" t="s">
        <v>187</v>
      </c>
      <c r="T3" s="1018"/>
      <c r="U3" s="1018"/>
      <c r="V3" s="1018"/>
      <c r="W3" s="1018"/>
      <c r="X3" s="1018"/>
      <c r="Y3" s="1018"/>
      <c r="Z3" s="1018"/>
      <c r="AA3" s="1018"/>
      <c r="AB3" s="1018"/>
      <c r="AC3" s="1018"/>
      <c r="AD3" s="1018"/>
      <c r="AE3" s="1018"/>
      <c r="AF3" s="1018"/>
      <c r="AG3" s="1018"/>
      <c r="AH3" s="1018"/>
      <c r="AI3" s="1018"/>
      <c r="AJ3" s="149"/>
      <c r="AK3" s="1018" t="s">
        <v>187</v>
      </c>
      <c r="AL3" s="1018"/>
      <c r="AM3" s="1018"/>
      <c r="AN3" s="1018"/>
      <c r="AO3" s="1018"/>
      <c r="AP3" s="1018"/>
      <c r="AQ3" s="1018"/>
      <c r="AR3" s="1018"/>
      <c r="AS3" s="1018"/>
      <c r="AT3" s="1018"/>
      <c r="AU3" s="1018"/>
      <c r="AV3" s="1018"/>
      <c r="AW3" s="1018"/>
      <c r="AX3" s="1018"/>
      <c r="AY3" s="150"/>
      <c r="AZ3" s="1018" t="s">
        <v>187</v>
      </c>
      <c r="BA3" s="1018"/>
      <c r="BB3" s="1018"/>
      <c r="BC3" s="1018"/>
      <c r="BD3" s="1018"/>
    </row>
    <row r="4" spans="1:56" s="3" customFormat="1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AD4" s="792"/>
      <c r="AE4" s="792"/>
      <c r="AK4" s="108"/>
      <c r="AL4" s="151"/>
      <c r="AM4" s="105"/>
      <c r="AN4" s="105"/>
      <c r="AO4" s="105"/>
      <c r="AP4" s="105"/>
      <c r="AQ4" s="105"/>
      <c r="AR4" s="105"/>
      <c r="AS4" s="105"/>
      <c r="AT4" s="109"/>
      <c r="AU4" s="105"/>
      <c r="AV4" s="105"/>
      <c r="AW4" s="105"/>
      <c r="AX4" s="105"/>
      <c r="AY4" s="152"/>
      <c r="AZ4" s="152"/>
      <c r="BA4" s="152"/>
      <c r="BB4" s="152"/>
      <c r="BC4" s="152"/>
      <c r="BD4" s="10"/>
    </row>
    <row r="5" spans="1:56" s="3" customFormat="1" ht="27.75" customHeight="1">
      <c r="A5" s="1083" t="s">
        <v>91</v>
      </c>
      <c r="B5" s="1101" t="s">
        <v>255</v>
      </c>
      <c r="C5" s="1134"/>
      <c r="D5" s="1101" t="s">
        <v>256</v>
      </c>
      <c r="E5" s="1134"/>
      <c r="F5" s="1101" t="s">
        <v>257</v>
      </c>
      <c r="G5" s="1134"/>
      <c r="H5" s="1101" t="s">
        <v>258</v>
      </c>
      <c r="I5" s="1134"/>
      <c r="J5" s="1101" t="s">
        <v>259</v>
      </c>
      <c r="K5" s="1134"/>
      <c r="L5" s="1023" t="s">
        <v>260</v>
      </c>
      <c r="M5" s="1055"/>
      <c r="N5" s="1066" t="s">
        <v>261</v>
      </c>
      <c r="O5" s="1151"/>
      <c r="P5" s="1023" t="s">
        <v>262</v>
      </c>
      <c r="Q5" s="1055"/>
      <c r="S5" s="1083" t="s">
        <v>91</v>
      </c>
      <c r="T5" s="1101" t="s">
        <v>255</v>
      </c>
      <c r="U5" s="1134"/>
      <c r="V5" s="1101" t="s">
        <v>256</v>
      </c>
      <c r="W5" s="1134"/>
      <c r="X5" s="1101" t="s">
        <v>257</v>
      </c>
      <c r="Y5" s="1134"/>
      <c r="Z5" s="1101" t="s">
        <v>258</v>
      </c>
      <c r="AA5" s="1134"/>
      <c r="AB5" s="1101" t="s">
        <v>259</v>
      </c>
      <c r="AC5" s="1134"/>
      <c r="AD5" s="1023" t="s">
        <v>260</v>
      </c>
      <c r="AE5" s="1055"/>
      <c r="AF5" s="1066" t="s">
        <v>261</v>
      </c>
      <c r="AG5" s="1151"/>
      <c r="AH5" s="1023" t="s">
        <v>262</v>
      </c>
      <c r="AI5" s="1055"/>
      <c r="AK5" s="1067" t="s">
        <v>91</v>
      </c>
      <c r="AL5" s="1156" t="s">
        <v>96</v>
      </c>
      <c r="AM5" s="1157"/>
      <c r="AN5" s="1157"/>
      <c r="AO5" s="1157"/>
      <c r="AP5" s="1157"/>
      <c r="AQ5" s="1157"/>
      <c r="AR5" s="1157"/>
      <c r="AS5" s="1158"/>
      <c r="AT5" s="1159" t="s">
        <v>497</v>
      </c>
      <c r="AU5" s="1160"/>
      <c r="AV5" s="1161"/>
      <c r="AW5" s="1050" t="s">
        <v>498</v>
      </c>
      <c r="AX5" s="1166" t="s">
        <v>493</v>
      </c>
      <c r="AY5" s="2"/>
      <c r="AZ5" s="1035" t="s">
        <v>91</v>
      </c>
      <c r="BA5" s="1152" t="s">
        <v>476</v>
      </c>
      <c r="BB5" s="1093" t="s">
        <v>381</v>
      </c>
      <c r="BC5" s="1093" t="s">
        <v>382</v>
      </c>
      <c r="BD5" s="1154" t="s">
        <v>340</v>
      </c>
    </row>
    <row r="6" spans="1:56" s="3" customFormat="1" ht="33.75" customHeight="1">
      <c r="A6" s="1084"/>
      <c r="B6" s="4" t="s">
        <v>99</v>
      </c>
      <c r="C6" s="4" t="s">
        <v>100</v>
      </c>
      <c r="D6" s="4" t="s">
        <v>99</v>
      </c>
      <c r="E6" s="4" t="s">
        <v>100</v>
      </c>
      <c r="F6" s="4" t="s">
        <v>99</v>
      </c>
      <c r="G6" s="4" t="s">
        <v>100</v>
      </c>
      <c r="H6" s="4" t="s">
        <v>99</v>
      </c>
      <c r="I6" s="4" t="s">
        <v>100</v>
      </c>
      <c r="J6" s="4" t="s">
        <v>99</v>
      </c>
      <c r="K6" s="4" t="s">
        <v>100</v>
      </c>
      <c r="L6" s="964" t="s">
        <v>99</v>
      </c>
      <c r="M6" s="269" t="s">
        <v>100</v>
      </c>
      <c r="N6" s="304" t="s">
        <v>99</v>
      </c>
      <c r="O6" s="4" t="s">
        <v>100</v>
      </c>
      <c r="P6" s="4" t="s">
        <v>99</v>
      </c>
      <c r="Q6" s="5" t="s">
        <v>100</v>
      </c>
      <c r="S6" s="1084"/>
      <c r="T6" s="4" t="s">
        <v>99</v>
      </c>
      <c r="U6" s="4" t="s">
        <v>100</v>
      </c>
      <c r="V6" s="4" t="s">
        <v>99</v>
      </c>
      <c r="W6" s="4" t="s">
        <v>100</v>
      </c>
      <c r="X6" s="4" t="s">
        <v>99</v>
      </c>
      <c r="Y6" s="4" t="s">
        <v>100</v>
      </c>
      <c r="Z6" s="4" t="s">
        <v>99</v>
      </c>
      <c r="AA6" s="4" t="s">
        <v>100</v>
      </c>
      <c r="AB6" s="4" t="s">
        <v>99</v>
      </c>
      <c r="AC6" s="4" t="s">
        <v>100</v>
      </c>
      <c r="AD6" s="964" t="s">
        <v>99</v>
      </c>
      <c r="AE6" s="269" t="s">
        <v>100</v>
      </c>
      <c r="AF6" s="304" t="s">
        <v>99</v>
      </c>
      <c r="AG6" s="4" t="s">
        <v>100</v>
      </c>
      <c r="AH6" s="4" t="s">
        <v>99</v>
      </c>
      <c r="AI6" s="5" t="s">
        <v>100</v>
      </c>
      <c r="AK6" s="1165"/>
      <c r="AL6" s="758" t="s">
        <v>255</v>
      </c>
      <c r="AM6" s="153" t="s">
        <v>256</v>
      </c>
      <c r="AN6" s="153" t="s">
        <v>257</v>
      </c>
      <c r="AO6" s="153" t="s">
        <v>258</v>
      </c>
      <c r="AP6" s="153" t="s">
        <v>259</v>
      </c>
      <c r="AQ6" s="11" t="s">
        <v>1</v>
      </c>
      <c r="AR6" s="745" t="s">
        <v>261</v>
      </c>
      <c r="AS6" s="759" t="s">
        <v>262</v>
      </c>
      <c r="AT6" s="632" t="s">
        <v>475</v>
      </c>
      <c r="AU6" s="633" t="s">
        <v>474</v>
      </c>
      <c r="AV6" s="746" t="s">
        <v>1</v>
      </c>
      <c r="AW6" s="1051"/>
      <c r="AX6" s="1167"/>
      <c r="AY6" s="10"/>
      <c r="AZ6" s="1164"/>
      <c r="BA6" s="1153"/>
      <c r="BB6" s="1094"/>
      <c r="BC6" s="1094"/>
      <c r="BD6" s="1155"/>
    </row>
    <row r="7" spans="1:56" s="3" customFormat="1" ht="13">
      <c r="A7" s="126" t="s">
        <v>107</v>
      </c>
      <c r="B7" s="129">
        <f>SUM(B35:B39)</f>
        <v>6905</v>
      </c>
      <c r="C7" s="129">
        <f t="shared" ref="C7:Q7" si="0">SUM(C35:C39)</f>
        <v>3441</v>
      </c>
      <c r="D7" s="129">
        <f t="shared" si="0"/>
        <v>6042</v>
      </c>
      <c r="E7" s="129">
        <f t="shared" si="0"/>
        <v>2980</v>
      </c>
      <c r="F7" s="129">
        <f t="shared" si="0"/>
        <v>5628</v>
      </c>
      <c r="G7" s="129">
        <f t="shared" si="0"/>
        <v>2795</v>
      </c>
      <c r="H7" s="129">
        <f t="shared" si="0"/>
        <v>4852</v>
      </c>
      <c r="I7" s="129">
        <f t="shared" si="0"/>
        <v>2464</v>
      </c>
      <c r="J7" s="129">
        <f t="shared" si="0"/>
        <v>3852</v>
      </c>
      <c r="K7" s="129">
        <f t="shared" si="0"/>
        <v>1880</v>
      </c>
      <c r="L7" s="435">
        <f t="shared" si="0"/>
        <v>27279</v>
      </c>
      <c r="M7" s="455">
        <f t="shared" si="0"/>
        <v>13560</v>
      </c>
      <c r="N7" s="849">
        <f t="shared" si="0"/>
        <v>377</v>
      </c>
      <c r="O7" s="129">
        <f t="shared" si="0"/>
        <v>197</v>
      </c>
      <c r="P7" s="129">
        <f t="shared" si="0"/>
        <v>360</v>
      </c>
      <c r="Q7" s="137">
        <f t="shared" si="0"/>
        <v>176</v>
      </c>
      <c r="S7" s="126" t="s">
        <v>107</v>
      </c>
      <c r="T7" s="129">
        <f>SUM(T35:T39)</f>
        <v>498</v>
      </c>
      <c r="U7" s="129">
        <f t="shared" ref="U7:AI7" si="1">SUM(U35:U39)</f>
        <v>190</v>
      </c>
      <c r="V7" s="129">
        <f t="shared" si="1"/>
        <v>445</v>
      </c>
      <c r="W7" s="129">
        <f t="shared" si="1"/>
        <v>179</v>
      </c>
      <c r="X7" s="129">
        <f t="shared" si="1"/>
        <v>500</v>
      </c>
      <c r="Y7" s="129">
        <f t="shared" si="1"/>
        <v>204</v>
      </c>
      <c r="Z7" s="129">
        <f t="shared" si="1"/>
        <v>375</v>
      </c>
      <c r="AA7" s="129">
        <f t="shared" si="1"/>
        <v>169</v>
      </c>
      <c r="AB7" s="129">
        <f t="shared" si="1"/>
        <v>129</v>
      </c>
      <c r="AC7" s="129">
        <f t="shared" si="1"/>
        <v>52</v>
      </c>
      <c r="AD7" s="435">
        <f t="shared" si="1"/>
        <v>1947</v>
      </c>
      <c r="AE7" s="455">
        <f t="shared" si="1"/>
        <v>794</v>
      </c>
      <c r="AF7" s="849">
        <f t="shared" si="1"/>
        <v>13</v>
      </c>
      <c r="AG7" s="129">
        <f t="shared" si="1"/>
        <v>6</v>
      </c>
      <c r="AH7" s="129">
        <f t="shared" si="1"/>
        <v>9</v>
      </c>
      <c r="AI7" s="137">
        <f t="shared" si="1"/>
        <v>5</v>
      </c>
      <c r="AK7" s="488" t="s">
        <v>107</v>
      </c>
      <c r="AL7" s="440">
        <f t="shared" ref="AL7:AW7" si="2">SUM(AL35:AL39)</f>
        <v>228</v>
      </c>
      <c r="AM7" s="435">
        <f t="shared" si="2"/>
        <v>224</v>
      </c>
      <c r="AN7" s="435">
        <f t="shared" si="2"/>
        <v>218</v>
      </c>
      <c r="AO7" s="435">
        <f t="shared" si="2"/>
        <v>203</v>
      </c>
      <c r="AP7" s="435">
        <f t="shared" si="2"/>
        <v>186</v>
      </c>
      <c r="AQ7" s="435">
        <f t="shared" si="2"/>
        <v>1059</v>
      </c>
      <c r="AR7" s="435">
        <f>SUM(AR35:AR39)</f>
        <v>14</v>
      </c>
      <c r="AS7" s="455">
        <f>SUM(AS35:AS39)</f>
        <v>14</v>
      </c>
      <c r="AT7" s="440">
        <f t="shared" si="2"/>
        <v>760</v>
      </c>
      <c r="AU7" s="435">
        <f t="shared" si="2"/>
        <v>161</v>
      </c>
      <c r="AV7" s="435">
        <f t="shared" si="2"/>
        <v>921</v>
      </c>
      <c r="AW7" s="749">
        <f t="shared" si="2"/>
        <v>23</v>
      </c>
      <c r="AX7" s="620">
        <f>SUM(AX35:AX39)</f>
        <v>211</v>
      </c>
      <c r="AZ7" s="126" t="s">
        <v>107</v>
      </c>
      <c r="BA7" s="129">
        <f>SUM(BA35:BA39)</f>
        <v>842</v>
      </c>
      <c r="BB7" s="129">
        <f t="shared" ref="BB7:BC7" si="3">SUM(BB35:BB39)</f>
        <v>49</v>
      </c>
      <c r="BC7" s="129">
        <f t="shared" si="3"/>
        <v>891</v>
      </c>
      <c r="BD7" s="137">
        <f>SUM(BD35:BD39)</f>
        <v>116</v>
      </c>
    </row>
    <row r="8" spans="1:56" s="3" customFormat="1" ht="13">
      <c r="A8" s="126" t="s">
        <v>39</v>
      </c>
      <c r="B8" s="129">
        <f>SUM(B40:B43)</f>
        <v>6244</v>
      </c>
      <c r="C8" s="129">
        <f t="shared" ref="C8:Q8" si="4">SUM(C40:C43)</f>
        <v>3139</v>
      </c>
      <c r="D8" s="129">
        <f t="shared" si="4"/>
        <v>4566</v>
      </c>
      <c r="E8" s="129">
        <f t="shared" si="4"/>
        <v>2230</v>
      </c>
      <c r="F8" s="129">
        <f t="shared" si="4"/>
        <v>4271</v>
      </c>
      <c r="G8" s="129">
        <f t="shared" si="4"/>
        <v>2080</v>
      </c>
      <c r="H8" s="129">
        <f t="shared" si="4"/>
        <v>3193</v>
      </c>
      <c r="I8" s="129">
        <f t="shared" si="4"/>
        <v>1548</v>
      </c>
      <c r="J8" s="129">
        <f t="shared" si="4"/>
        <v>2445</v>
      </c>
      <c r="K8" s="129">
        <f t="shared" si="4"/>
        <v>1225</v>
      </c>
      <c r="L8" s="435">
        <f t="shared" si="4"/>
        <v>20719</v>
      </c>
      <c r="M8" s="455">
        <f t="shared" si="4"/>
        <v>10222</v>
      </c>
      <c r="N8" s="849">
        <f t="shared" si="4"/>
        <v>0</v>
      </c>
      <c r="O8" s="129">
        <f t="shared" si="4"/>
        <v>0</v>
      </c>
      <c r="P8" s="129">
        <f t="shared" si="4"/>
        <v>0</v>
      </c>
      <c r="Q8" s="137">
        <f t="shared" si="4"/>
        <v>0</v>
      </c>
      <c r="S8" s="126" t="s">
        <v>39</v>
      </c>
      <c r="T8" s="129">
        <f>SUM(T40:T43)</f>
        <v>845</v>
      </c>
      <c r="U8" s="129">
        <f t="shared" ref="U8:AI8" si="5">SUM(U40:U43)</f>
        <v>414</v>
      </c>
      <c r="V8" s="129">
        <f t="shared" si="5"/>
        <v>624</v>
      </c>
      <c r="W8" s="129">
        <f t="shared" si="5"/>
        <v>288</v>
      </c>
      <c r="X8" s="129">
        <f t="shared" si="5"/>
        <v>716</v>
      </c>
      <c r="Y8" s="129">
        <f t="shared" si="5"/>
        <v>352</v>
      </c>
      <c r="Z8" s="129">
        <f t="shared" si="5"/>
        <v>413</v>
      </c>
      <c r="AA8" s="129">
        <f t="shared" si="5"/>
        <v>210</v>
      </c>
      <c r="AB8" s="129">
        <f t="shared" si="5"/>
        <v>183</v>
      </c>
      <c r="AC8" s="129">
        <f t="shared" si="5"/>
        <v>97</v>
      </c>
      <c r="AD8" s="435">
        <f t="shared" si="5"/>
        <v>2781</v>
      </c>
      <c r="AE8" s="455">
        <f t="shared" si="5"/>
        <v>1361</v>
      </c>
      <c r="AF8" s="849">
        <f t="shared" si="5"/>
        <v>0</v>
      </c>
      <c r="AG8" s="129">
        <f t="shared" si="5"/>
        <v>0</v>
      </c>
      <c r="AH8" s="129">
        <f t="shared" si="5"/>
        <v>0</v>
      </c>
      <c r="AI8" s="137">
        <f t="shared" si="5"/>
        <v>0</v>
      </c>
      <c r="AK8" s="488" t="s">
        <v>39</v>
      </c>
      <c r="AL8" s="440">
        <f>SUM(AL40:AL43)</f>
        <v>201</v>
      </c>
      <c r="AM8" s="435">
        <f t="shared" ref="AM8:AX8" si="6">SUM(AM40:AM43)</f>
        <v>193</v>
      </c>
      <c r="AN8" s="435">
        <f t="shared" si="6"/>
        <v>189</v>
      </c>
      <c r="AO8" s="435">
        <f t="shared" si="6"/>
        <v>164</v>
      </c>
      <c r="AP8" s="435">
        <f t="shared" si="6"/>
        <v>155</v>
      </c>
      <c r="AQ8" s="435">
        <f t="shared" si="6"/>
        <v>902</v>
      </c>
      <c r="AR8" s="435">
        <f>SUM(AR40:AR43)</f>
        <v>0</v>
      </c>
      <c r="AS8" s="455">
        <f>SUM(AS40:AS43)</f>
        <v>0</v>
      </c>
      <c r="AT8" s="440">
        <f t="shared" si="6"/>
        <v>514</v>
      </c>
      <c r="AU8" s="435">
        <f t="shared" si="6"/>
        <v>60</v>
      </c>
      <c r="AV8" s="435">
        <f t="shared" si="6"/>
        <v>574</v>
      </c>
      <c r="AW8" s="749">
        <f t="shared" si="6"/>
        <v>0</v>
      </c>
      <c r="AX8" s="620">
        <f t="shared" si="6"/>
        <v>199</v>
      </c>
      <c r="AZ8" s="126" t="s">
        <v>39</v>
      </c>
      <c r="BA8" s="129">
        <f>SUM(BA40:BA43)</f>
        <v>515</v>
      </c>
      <c r="BB8" s="129">
        <f t="shared" ref="BB8:BC8" si="7">SUM(BB40:BB43)</f>
        <v>0</v>
      </c>
      <c r="BC8" s="129">
        <f t="shared" si="7"/>
        <v>515</v>
      </c>
      <c r="BD8" s="137">
        <f>SUM(BD40:BD43)</f>
        <v>19</v>
      </c>
    </row>
    <row r="9" spans="1:56" s="3" customFormat="1" ht="13">
      <c r="A9" s="126" t="s">
        <v>8</v>
      </c>
      <c r="B9" s="129">
        <f>SUM(B44:B51)</f>
        <v>52910</v>
      </c>
      <c r="C9" s="129">
        <f t="shared" ref="C9:Q9" si="8">SUM(C44:C51)</f>
        <v>25806</v>
      </c>
      <c r="D9" s="129">
        <f t="shared" si="8"/>
        <v>47644</v>
      </c>
      <c r="E9" s="129">
        <f t="shared" si="8"/>
        <v>23178</v>
      </c>
      <c r="F9" s="129">
        <f t="shared" si="8"/>
        <v>47076</v>
      </c>
      <c r="G9" s="129">
        <f t="shared" si="8"/>
        <v>23226</v>
      </c>
      <c r="H9" s="129">
        <f t="shared" si="8"/>
        <v>40056</v>
      </c>
      <c r="I9" s="129">
        <f t="shared" si="8"/>
        <v>19742</v>
      </c>
      <c r="J9" s="129">
        <f t="shared" si="8"/>
        <v>34477</v>
      </c>
      <c r="K9" s="129">
        <f t="shared" si="8"/>
        <v>17250</v>
      </c>
      <c r="L9" s="435">
        <f t="shared" si="8"/>
        <v>222163</v>
      </c>
      <c r="M9" s="455">
        <f t="shared" si="8"/>
        <v>109202</v>
      </c>
      <c r="N9" s="849">
        <f t="shared" si="8"/>
        <v>6</v>
      </c>
      <c r="O9" s="129">
        <f t="shared" si="8"/>
        <v>2</v>
      </c>
      <c r="P9" s="129">
        <f t="shared" si="8"/>
        <v>11</v>
      </c>
      <c r="Q9" s="137">
        <f t="shared" si="8"/>
        <v>5</v>
      </c>
      <c r="S9" s="126" t="s">
        <v>8</v>
      </c>
      <c r="T9" s="129">
        <f>SUM(T44:T51)</f>
        <v>2950</v>
      </c>
      <c r="U9" s="129">
        <f t="shared" ref="U9:AI9" si="9">SUM(U44:U51)</f>
        <v>1226</v>
      </c>
      <c r="V9" s="129">
        <f t="shared" si="9"/>
        <v>3276</v>
      </c>
      <c r="W9" s="129">
        <f t="shared" si="9"/>
        <v>1301</v>
      </c>
      <c r="X9" s="129">
        <f t="shared" si="9"/>
        <v>3662</v>
      </c>
      <c r="Y9" s="129">
        <f t="shared" si="9"/>
        <v>1488</v>
      </c>
      <c r="Z9" s="129">
        <f t="shared" si="9"/>
        <v>2727</v>
      </c>
      <c r="AA9" s="129">
        <f t="shared" si="9"/>
        <v>1195</v>
      </c>
      <c r="AB9" s="129">
        <f t="shared" si="9"/>
        <v>995</v>
      </c>
      <c r="AC9" s="129">
        <f t="shared" si="9"/>
        <v>442</v>
      </c>
      <c r="AD9" s="435">
        <f t="shared" si="9"/>
        <v>13610</v>
      </c>
      <c r="AE9" s="455">
        <f t="shared" si="9"/>
        <v>5652</v>
      </c>
      <c r="AF9" s="849">
        <f t="shared" si="9"/>
        <v>0</v>
      </c>
      <c r="AG9" s="129">
        <f t="shared" si="9"/>
        <v>0</v>
      </c>
      <c r="AH9" s="129">
        <f t="shared" si="9"/>
        <v>0</v>
      </c>
      <c r="AI9" s="137">
        <f t="shared" si="9"/>
        <v>0</v>
      </c>
      <c r="AK9" s="488" t="s">
        <v>8</v>
      </c>
      <c r="AL9" s="440">
        <f>SUM(AL44:AL51)</f>
        <v>2017</v>
      </c>
      <c r="AM9" s="435">
        <f t="shared" ref="AM9:AX9" si="10">SUM(AM44:AM51)</f>
        <v>1967</v>
      </c>
      <c r="AN9" s="435">
        <f t="shared" si="10"/>
        <v>1954</v>
      </c>
      <c r="AO9" s="435">
        <f t="shared" si="10"/>
        <v>1847</v>
      </c>
      <c r="AP9" s="435">
        <f t="shared" si="10"/>
        <v>1804</v>
      </c>
      <c r="AQ9" s="435">
        <f t="shared" si="10"/>
        <v>9589</v>
      </c>
      <c r="AR9" s="435">
        <f>SUM(AR44:AR51)</f>
        <v>1</v>
      </c>
      <c r="AS9" s="455">
        <f>SUM(AS44:AS51)</f>
        <v>1</v>
      </c>
      <c r="AT9" s="440">
        <f t="shared" si="10"/>
        <v>7418</v>
      </c>
      <c r="AU9" s="435">
        <f t="shared" si="10"/>
        <v>445</v>
      </c>
      <c r="AV9" s="435">
        <f t="shared" si="10"/>
        <v>7863</v>
      </c>
      <c r="AW9" s="749">
        <f t="shared" si="10"/>
        <v>2</v>
      </c>
      <c r="AX9" s="620">
        <f t="shared" si="10"/>
        <v>1812</v>
      </c>
      <c r="AZ9" s="126" t="s">
        <v>8</v>
      </c>
      <c r="BA9" s="129">
        <f>SUM(BA44:BA51)</f>
        <v>7873</v>
      </c>
      <c r="BB9" s="129">
        <f t="shared" ref="BB9:BC9" si="11">SUM(BB44:BB51)</f>
        <v>3</v>
      </c>
      <c r="BC9" s="129">
        <f t="shared" si="11"/>
        <v>7876</v>
      </c>
      <c r="BD9" s="137">
        <f>SUM(BD44:BD51)</f>
        <v>1636</v>
      </c>
    </row>
    <row r="10" spans="1:56" s="3" customFormat="1" ht="13">
      <c r="A10" s="126" t="s">
        <v>75</v>
      </c>
      <c r="B10" s="129">
        <f>SUM(B52:B57)</f>
        <v>3455</v>
      </c>
      <c r="C10" s="129">
        <f t="shared" ref="C10:Q10" si="12">SUM(C52:C57)</f>
        <v>1689</v>
      </c>
      <c r="D10" s="129">
        <f t="shared" si="12"/>
        <v>2924</v>
      </c>
      <c r="E10" s="129">
        <f t="shared" si="12"/>
        <v>1423</v>
      </c>
      <c r="F10" s="129">
        <f t="shared" si="12"/>
        <v>2806</v>
      </c>
      <c r="G10" s="129">
        <f t="shared" si="12"/>
        <v>1415</v>
      </c>
      <c r="H10" s="129">
        <f t="shared" si="12"/>
        <v>2447</v>
      </c>
      <c r="I10" s="129">
        <f t="shared" si="12"/>
        <v>1281</v>
      </c>
      <c r="J10" s="129">
        <f t="shared" si="12"/>
        <v>2254</v>
      </c>
      <c r="K10" s="129">
        <f t="shared" si="12"/>
        <v>1172</v>
      </c>
      <c r="L10" s="435">
        <f t="shared" si="12"/>
        <v>13886</v>
      </c>
      <c r="M10" s="455">
        <f t="shared" si="12"/>
        <v>6980</v>
      </c>
      <c r="N10" s="849">
        <f t="shared" si="12"/>
        <v>51</v>
      </c>
      <c r="O10" s="129">
        <f t="shared" si="12"/>
        <v>26</v>
      </c>
      <c r="P10" s="129">
        <f t="shared" si="12"/>
        <v>0</v>
      </c>
      <c r="Q10" s="137">
        <f t="shared" si="12"/>
        <v>0</v>
      </c>
      <c r="S10" s="126" t="s">
        <v>75</v>
      </c>
      <c r="T10" s="129">
        <f>SUM(T52:T57)</f>
        <v>342</v>
      </c>
      <c r="U10" s="129">
        <f t="shared" ref="U10:AI10" si="13">SUM(U52:U57)</f>
        <v>140</v>
      </c>
      <c r="V10" s="129">
        <f t="shared" si="13"/>
        <v>377</v>
      </c>
      <c r="W10" s="129">
        <f t="shared" si="13"/>
        <v>149</v>
      </c>
      <c r="X10" s="129">
        <f t="shared" si="13"/>
        <v>408</v>
      </c>
      <c r="Y10" s="129">
        <f t="shared" si="13"/>
        <v>180</v>
      </c>
      <c r="Z10" s="129">
        <f t="shared" si="13"/>
        <v>216</v>
      </c>
      <c r="AA10" s="129">
        <f t="shared" si="13"/>
        <v>108</v>
      </c>
      <c r="AB10" s="129">
        <f t="shared" si="13"/>
        <v>154</v>
      </c>
      <c r="AC10" s="129">
        <f t="shared" si="13"/>
        <v>78</v>
      </c>
      <c r="AD10" s="435">
        <f t="shared" si="13"/>
        <v>1497</v>
      </c>
      <c r="AE10" s="455">
        <f t="shared" si="13"/>
        <v>655</v>
      </c>
      <c r="AF10" s="849">
        <f t="shared" si="13"/>
        <v>0</v>
      </c>
      <c r="AG10" s="129">
        <f t="shared" si="13"/>
        <v>0</v>
      </c>
      <c r="AH10" s="129">
        <f t="shared" si="13"/>
        <v>0</v>
      </c>
      <c r="AI10" s="137">
        <f t="shared" si="13"/>
        <v>0</v>
      </c>
      <c r="AK10" s="488" t="s">
        <v>75</v>
      </c>
      <c r="AL10" s="440">
        <f>SUM(AL52:AL57)</f>
        <v>89</v>
      </c>
      <c r="AM10" s="435">
        <f t="shared" ref="AM10:AX10" si="14">SUM(AM52:AM57)</f>
        <v>85</v>
      </c>
      <c r="AN10" s="435">
        <f t="shared" si="14"/>
        <v>79</v>
      </c>
      <c r="AO10" s="435">
        <f t="shared" si="14"/>
        <v>71</v>
      </c>
      <c r="AP10" s="435">
        <f t="shared" si="14"/>
        <v>70</v>
      </c>
      <c r="AQ10" s="435">
        <f t="shared" si="14"/>
        <v>394</v>
      </c>
      <c r="AR10" s="435">
        <f>SUM(AR52:AR57)</f>
        <v>1</v>
      </c>
      <c r="AS10" s="455">
        <f>SUM(AS52:AS57)</f>
        <v>0</v>
      </c>
      <c r="AT10" s="440">
        <f t="shared" si="14"/>
        <v>300</v>
      </c>
      <c r="AU10" s="435">
        <f t="shared" si="14"/>
        <v>73</v>
      </c>
      <c r="AV10" s="435">
        <f t="shared" si="14"/>
        <v>373</v>
      </c>
      <c r="AW10" s="749">
        <f t="shared" si="14"/>
        <v>1</v>
      </c>
      <c r="AX10" s="620">
        <f t="shared" si="14"/>
        <v>74</v>
      </c>
      <c r="AZ10" s="126" t="s">
        <v>75</v>
      </c>
      <c r="BA10" s="129">
        <f>SUM(BA52:BA57)</f>
        <v>327</v>
      </c>
      <c r="BB10" s="129">
        <f t="shared" ref="BB10:BC10" si="15">SUM(BB52:BB57)</f>
        <v>2</v>
      </c>
      <c r="BC10" s="129">
        <f t="shared" si="15"/>
        <v>329</v>
      </c>
      <c r="BD10" s="137">
        <f>SUM(BD52:BD57)</f>
        <v>54</v>
      </c>
    </row>
    <row r="11" spans="1:56" s="3" customFormat="1" ht="13">
      <c r="A11" s="126" t="s">
        <v>38</v>
      </c>
      <c r="B11" s="129">
        <f>SUM(B58:B61)</f>
        <v>4423</v>
      </c>
      <c r="C11" s="129">
        <f t="shared" ref="C11:Q11" si="16">SUM(C58:C61)</f>
        <v>2331</v>
      </c>
      <c r="D11" s="129">
        <f t="shared" si="16"/>
        <v>2201</v>
      </c>
      <c r="E11" s="129">
        <f t="shared" si="16"/>
        <v>1210</v>
      </c>
      <c r="F11" s="129">
        <f t="shared" si="16"/>
        <v>2035</v>
      </c>
      <c r="G11" s="129">
        <f t="shared" si="16"/>
        <v>1128</v>
      </c>
      <c r="H11" s="129">
        <f t="shared" si="16"/>
        <v>676</v>
      </c>
      <c r="I11" s="129">
        <f t="shared" si="16"/>
        <v>336</v>
      </c>
      <c r="J11" s="129">
        <f t="shared" si="16"/>
        <v>496</v>
      </c>
      <c r="K11" s="129">
        <f t="shared" si="16"/>
        <v>268</v>
      </c>
      <c r="L11" s="435">
        <f t="shared" si="16"/>
        <v>9831</v>
      </c>
      <c r="M11" s="455">
        <f t="shared" si="16"/>
        <v>5273</v>
      </c>
      <c r="N11" s="849">
        <f t="shared" si="16"/>
        <v>0</v>
      </c>
      <c r="O11" s="129">
        <f t="shared" si="16"/>
        <v>0</v>
      </c>
      <c r="P11" s="129">
        <f t="shared" si="16"/>
        <v>0</v>
      </c>
      <c r="Q11" s="137">
        <f t="shared" si="16"/>
        <v>0</v>
      </c>
      <c r="S11" s="126" t="s">
        <v>38</v>
      </c>
      <c r="T11" s="129">
        <f>SUM(T58:T61)</f>
        <v>1009</v>
      </c>
      <c r="U11" s="129">
        <f t="shared" ref="U11:AI11" si="17">SUM(U58:U61)</f>
        <v>499</v>
      </c>
      <c r="V11" s="129">
        <f t="shared" si="17"/>
        <v>398</v>
      </c>
      <c r="W11" s="129">
        <f t="shared" si="17"/>
        <v>215</v>
      </c>
      <c r="X11" s="129">
        <f t="shared" si="17"/>
        <v>225</v>
      </c>
      <c r="Y11" s="129">
        <f t="shared" si="17"/>
        <v>124</v>
      </c>
      <c r="Z11" s="129">
        <f t="shared" si="17"/>
        <v>39</v>
      </c>
      <c r="AA11" s="129">
        <f t="shared" si="17"/>
        <v>21</v>
      </c>
      <c r="AB11" s="129">
        <f t="shared" si="17"/>
        <v>18</v>
      </c>
      <c r="AC11" s="129">
        <f t="shared" si="17"/>
        <v>9</v>
      </c>
      <c r="AD11" s="435">
        <f t="shared" si="17"/>
        <v>1689</v>
      </c>
      <c r="AE11" s="455">
        <f t="shared" si="17"/>
        <v>868</v>
      </c>
      <c r="AF11" s="849">
        <f t="shared" si="17"/>
        <v>0</v>
      </c>
      <c r="AG11" s="129">
        <f t="shared" si="17"/>
        <v>0</v>
      </c>
      <c r="AH11" s="129">
        <f t="shared" si="17"/>
        <v>0</v>
      </c>
      <c r="AI11" s="137">
        <f t="shared" si="17"/>
        <v>0</v>
      </c>
      <c r="AK11" s="488" t="s">
        <v>38</v>
      </c>
      <c r="AL11" s="440">
        <f>SUM(AL58:AL61)</f>
        <v>97</v>
      </c>
      <c r="AM11" s="435">
        <f t="shared" ref="AM11:AX11" si="18">SUM(AM58:AM61)</f>
        <v>93</v>
      </c>
      <c r="AN11" s="435">
        <f t="shared" si="18"/>
        <v>95</v>
      </c>
      <c r="AO11" s="435">
        <f t="shared" si="18"/>
        <v>29</v>
      </c>
      <c r="AP11" s="435">
        <f t="shared" si="18"/>
        <v>24</v>
      </c>
      <c r="AQ11" s="435">
        <f t="shared" si="18"/>
        <v>338</v>
      </c>
      <c r="AR11" s="435">
        <f>SUM(AR58:AR61)</f>
        <v>0</v>
      </c>
      <c r="AS11" s="455">
        <f>SUM(AS58:AS61)</f>
        <v>0</v>
      </c>
      <c r="AT11" s="440">
        <f t="shared" si="18"/>
        <v>161</v>
      </c>
      <c r="AU11" s="435">
        <f t="shared" si="18"/>
        <v>10</v>
      </c>
      <c r="AV11" s="435">
        <f t="shared" si="18"/>
        <v>171</v>
      </c>
      <c r="AW11" s="749">
        <f t="shared" si="18"/>
        <v>0</v>
      </c>
      <c r="AX11" s="620">
        <f t="shared" si="18"/>
        <v>92</v>
      </c>
      <c r="AZ11" s="126" t="s">
        <v>38</v>
      </c>
      <c r="BA11" s="129">
        <f>SUM(BA58:BA61)</f>
        <v>171</v>
      </c>
      <c r="BB11" s="129">
        <f t="shared" ref="BB11:BC11" si="19">SUM(BB58:BB61)</f>
        <v>0</v>
      </c>
      <c r="BC11" s="129">
        <f t="shared" si="19"/>
        <v>171</v>
      </c>
      <c r="BD11" s="137">
        <f>SUM(BD58:BD61)</f>
        <v>13</v>
      </c>
    </row>
    <row r="12" spans="1:56" s="3" customFormat="1" ht="13">
      <c r="A12" s="126" t="s">
        <v>25</v>
      </c>
      <c r="B12" s="129">
        <f>SUM(B62:B64)</f>
        <v>3511</v>
      </c>
      <c r="C12" s="129">
        <f t="shared" ref="C12:Q12" si="20">SUM(C62:C64)</f>
        <v>1742</v>
      </c>
      <c r="D12" s="129">
        <f t="shared" si="20"/>
        <v>2304</v>
      </c>
      <c r="E12" s="129">
        <f t="shared" si="20"/>
        <v>1156</v>
      </c>
      <c r="F12" s="129">
        <f t="shared" si="20"/>
        <v>2443</v>
      </c>
      <c r="G12" s="129">
        <f t="shared" si="20"/>
        <v>1296</v>
      </c>
      <c r="H12" s="129">
        <f t="shared" si="20"/>
        <v>1591</v>
      </c>
      <c r="I12" s="129">
        <f t="shared" si="20"/>
        <v>808</v>
      </c>
      <c r="J12" s="129">
        <f t="shared" si="20"/>
        <v>1052</v>
      </c>
      <c r="K12" s="129">
        <f t="shared" si="20"/>
        <v>528</v>
      </c>
      <c r="L12" s="435">
        <f t="shared" si="20"/>
        <v>10901</v>
      </c>
      <c r="M12" s="455">
        <f t="shared" si="20"/>
        <v>5530</v>
      </c>
      <c r="N12" s="849">
        <f t="shared" si="20"/>
        <v>0</v>
      </c>
      <c r="O12" s="129">
        <f t="shared" si="20"/>
        <v>0</v>
      </c>
      <c r="P12" s="129">
        <f t="shared" si="20"/>
        <v>0</v>
      </c>
      <c r="Q12" s="137">
        <f t="shared" si="20"/>
        <v>0</v>
      </c>
      <c r="S12" s="126" t="s">
        <v>25</v>
      </c>
      <c r="T12" s="129">
        <f>SUM(T62:T64)</f>
        <v>481</v>
      </c>
      <c r="U12" s="129">
        <f t="shared" ref="U12:AI12" si="21">SUM(U62:U64)</f>
        <v>221</v>
      </c>
      <c r="V12" s="129">
        <f t="shared" si="21"/>
        <v>336</v>
      </c>
      <c r="W12" s="129">
        <f t="shared" si="21"/>
        <v>160</v>
      </c>
      <c r="X12" s="129">
        <f t="shared" si="21"/>
        <v>219</v>
      </c>
      <c r="Y12" s="129">
        <f t="shared" si="21"/>
        <v>93</v>
      </c>
      <c r="Z12" s="129">
        <f t="shared" si="21"/>
        <v>138</v>
      </c>
      <c r="AA12" s="129">
        <f t="shared" si="21"/>
        <v>64</v>
      </c>
      <c r="AB12" s="129">
        <f t="shared" si="21"/>
        <v>36</v>
      </c>
      <c r="AC12" s="129">
        <f t="shared" si="21"/>
        <v>17</v>
      </c>
      <c r="AD12" s="435">
        <f t="shared" si="21"/>
        <v>1210</v>
      </c>
      <c r="AE12" s="455">
        <f t="shared" si="21"/>
        <v>555</v>
      </c>
      <c r="AF12" s="849">
        <f t="shared" si="21"/>
        <v>0</v>
      </c>
      <c r="AG12" s="129">
        <f t="shared" si="21"/>
        <v>0</v>
      </c>
      <c r="AH12" s="129">
        <f t="shared" si="21"/>
        <v>0</v>
      </c>
      <c r="AI12" s="137">
        <f t="shared" si="21"/>
        <v>0</v>
      </c>
      <c r="AK12" s="488" t="s">
        <v>25</v>
      </c>
      <c r="AL12" s="440">
        <f>SUM(AL62:AL64)</f>
        <v>93</v>
      </c>
      <c r="AM12" s="435">
        <f t="shared" ref="AM12:AX12" si="22">SUM(AM62:AM64)</f>
        <v>87</v>
      </c>
      <c r="AN12" s="435">
        <f t="shared" si="22"/>
        <v>94</v>
      </c>
      <c r="AO12" s="435">
        <f t="shared" si="22"/>
        <v>60</v>
      </c>
      <c r="AP12" s="435">
        <f t="shared" si="22"/>
        <v>44</v>
      </c>
      <c r="AQ12" s="435">
        <f t="shared" si="22"/>
        <v>378</v>
      </c>
      <c r="AR12" s="435">
        <f>SUM(AR62:AR64)</f>
        <v>0</v>
      </c>
      <c r="AS12" s="455">
        <f>SUM(AS62:AS64)</f>
        <v>0</v>
      </c>
      <c r="AT12" s="440">
        <f t="shared" si="22"/>
        <v>253</v>
      </c>
      <c r="AU12" s="435">
        <f t="shared" si="22"/>
        <v>21</v>
      </c>
      <c r="AV12" s="435">
        <f t="shared" si="22"/>
        <v>274</v>
      </c>
      <c r="AW12" s="749">
        <f t="shared" si="22"/>
        <v>0</v>
      </c>
      <c r="AX12" s="620">
        <f t="shared" si="22"/>
        <v>77</v>
      </c>
      <c r="AZ12" s="126" t="s">
        <v>25</v>
      </c>
      <c r="BA12" s="129">
        <f>SUM(BA62:BA64)</f>
        <v>249</v>
      </c>
      <c r="BB12" s="129">
        <f t="shared" ref="BB12:BC12" si="23">SUM(BB62:BB64)</f>
        <v>0</v>
      </c>
      <c r="BC12" s="129">
        <f t="shared" si="23"/>
        <v>249</v>
      </c>
      <c r="BD12" s="137">
        <f>SUM(BD62:BD64)</f>
        <v>20</v>
      </c>
    </row>
    <row r="13" spans="1:56" s="3" customFormat="1" ht="13">
      <c r="A13" s="126" t="s">
        <v>108</v>
      </c>
      <c r="B13" s="129">
        <f>SUM(B65:B73)</f>
        <v>12442</v>
      </c>
      <c r="C13" s="129">
        <f t="shared" ref="C13:Q13" si="24">SUM(C65:C73)</f>
        <v>6379</v>
      </c>
      <c r="D13" s="129">
        <f t="shared" si="24"/>
        <v>8303</v>
      </c>
      <c r="E13" s="129">
        <f t="shared" si="24"/>
        <v>4277</v>
      </c>
      <c r="F13" s="129">
        <f t="shared" si="24"/>
        <v>7078</v>
      </c>
      <c r="G13" s="129">
        <f t="shared" si="24"/>
        <v>3725</v>
      </c>
      <c r="H13" s="129">
        <f t="shared" si="24"/>
        <v>5428</v>
      </c>
      <c r="I13" s="129">
        <f t="shared" si="24"/>
        <v>2879</v>
      </c>
      <c r="J13" s="129">
        <f t="shared" si="24"/>
        <v>4270</v>
      </c>
      <c r="K13" s="129">
        <f t="shared" si="24"/>
        <v>2277</v>
      </c>
      <c r="L13" s="435">
        <f t="shared" si="24"/>
        <v>37521</v>
      </c>
      <c r="M13" s="455">
        <f t="shared" si="24"/>
        <v>19537</v>
      </c>
      <c r="N13" s="849">
        <f t="shared" si="24"/>
        <v>16</v>
      </c>
      <c r="O13" s="129">
        <f t="shared" si="24"/>
        <v>6</v>
      </c>
      <c r="P13" s="129">
        <f t="shared" si="24"/>
        <v>7</v>
      </c>
      <c r="Q13" s="137">
        <f t="shared" si="24"/>
        <v>6</v>
      </c>
      <c r="S13" s="126" t="s">
        <v>108</v>
      </c>
      <c r="T13" s="129">
        <f>SUM(T65:T73)</f>
        <v>1379</v>
      </c>
      <c r="U13" s="129">
        <f t="shared" ref="U13:AI13" si="25">SUM(U65:U73)</f>
        <v>644</v>
      </c>
      <c r="V13" s="129">
        <f t="shared" si="25"/>
        <v>870</v>
      </c>
      <c r="W13" s="129">
        <f t="shared" si="25"/>
        <v>431</v>
      </c>
      <c r="X13" s="129">
        <f t="shared" si="25"/>
        <v>722</v>
      </c>
      <c r="Y13" s="129">
        <f t="shared" si="25"/>
        <v>361</v>
      </c>
      <c r="Z13" s="129">
        <f t="shared" si="25"/>
        <v>418</v>
      </c>
      <c r="AA13" s="129">
        <f t="shared" si="25"/>
        <v>216</v>
      </c>
      <c r="AB13" s="129">
        <f t="shared" si="25"/>
        <v>75</v>
      </c>
      <c r="AC13" s="129">
        <f t="shared" si="25"/>
        <v>39</v>
      </c>
      <c r="AD13" s="435">
        <f t="shared" si="25"/>
        <v>3464</v>
      </c>
      <c r="AE13" s="455">
        <f t="shared" si="25"/>
        <v>1691</v>
      </c>
      <c r="AF13" s="849">
        <f t="shared" si="25"/>
        <v>0</v>
      </c>
      <c r="AG13" s="129">
        <f t="shared" si="25"/>
        <v>0</v>
      </c>
      <c r="AH13" s="129">
        <f t="shared" si="25"/>
        <v>0</v>
      </c>
      <c r="AI13" s="137">
        <f t="shared" si="25"/>
        <v>0</v>
      </c>
      <c r="AK13" s="488" t="s">
        <v>108</v>
      </c>
      <c r="AL13" s="440">
        <f>SUM(AL65:AL73)</f>
        <v>309</v>
      </c>
      <c r="AM13" s="435">
        <f t="shared" ref="AM13:AX13" si="26">SUM(AM65:AM73)</f>
        <v>297</v>
      </c>
      <c r="AN13" s="435">
        <f t="shared" si="26"/>
        <v>277</v>
      </c>
      <c r="AO13" s="435">
        <f t="shared" si="26"/>
        <v>247</v>
      </c>
      <c r="AP13" s="435">
        <f t="shared" si="26"/>
        <v>213</v>
      </c>
      <c r="AQ13" s="435">
        <f t="shared" si="26"/>
        <v>1343</v>
      </c>
      <c r="AR13" s="435">
        <f>SUM(AR65:AR73)</f>
        <v>0</v>
      </c>
      <c r="AS13" s="455">
        <f>SUM(AS65:AS73)</f>
        <v>0</v>
      </c>
      <c r="AT13" s="440">
        <f t="shared" si="26"/>
        <v>988</v>
      </c>
      <c r="AU13" s="435">
        <f t="shared" si="26"/>
        <v>118</v>
      </c>
      <c r="AV13" s="435">
        <f t="shared" si="26"/>
        <v>1106</v>
      </c>
      <c r="AW13" s="749">
        <f t="shared" si="26"/>
        <v>1</v>
      </c>
      <c r="AX13" s="620">
        <f t="shared" si="26"/>
        <v>270</v>
      </c>
      <c r="AZ13" s="126" t="s">
        <v>108</v>
      </c>
      <c r="BA13" s="129">
        <f>SUM(BA65:BA73)</f>
        <v>896</v>
      </c>
      <c r="BB13" s="129">
        <f t="shared" ref="BB13:BC13" si="27">SUM(BB65:BB73)</f>
        <v>2</v>
      </c>
      <c r="BC13" s="129">
        <f t="shared" si="27"/>
        <v>898</v>
      </c>
      <c r="BD13" s="137">
        <f>SUM(BD65:BD73)</f>
        <v>108</v>
      </c>
    </row>
    <row r="14" spans="1:56" s="3" customFormat="1" ht="13">
      <c r="A14" s="126" t="s">
        <v>109</v>
      </c>
      <c r="B14" s="129">
        <f>SUM(B74:B78)</f>
        <v>1237</v>
      </c>
      <c r="C14" s="129">
        <f t="shared" ref="C14:Q14" si="28">SUM(C74:C78)</f>
        <v>597</v>
      </c>
      <c r="D14" s="129">
        <f t="shared" si="28"/>
        <v>979</v>
      </c>
      <c r="E14" s="129">
        <f t="shared" si="28"/>
        <v>496</v>
      </c>
      <c r="F14" s="129">
        <f t="shared" si="28"/>
        <v>1326</v>
      </c>
      <c r="G14" s="129">
        <f t="shared" si="28"/>
        <v>655</v>
      </c>
      <c r="H14" s="129">
        <f t="shared" si="28"/>
        <v>782</v>
      </c>
      <c r="I14" s="129">
        <f t="shared" si="28"/>
        <v>417</v>
      </c>
      <c r="J14" s="129">
        <f t="shared" si="28"/>
        <v>698</v>
      </c>
      <c r="K14" s="129">
        <f t="shared" si="28"/>
        <v>375</v>
      </c>
      <c r="L14" s="435">
        <f t="shared" si="28"/>
        <v>5022</v>
      </c>
      <c r="M14" s="455">
        <f t="shared" si="28"/>
        <v>2540</v>
      </c>
      <c r="N14" s="849">
        <f t="shared" si="28"/>
        <v>0</v>
      </c>
      <c r="O14" s="129">
        <f t="shared" si="28"/>
        <v>0</v>
      </c>
      <c r="P14" s="129">
        <f t="shared" si="28"/>
        <v>0</v>
      </c>
      <c r="Q14" s="137">
        <f t="shared" si="28"/>
        <v>0</v>
      </c>
      <c r="S14" s="126" t="s">
        <v>109</v>
      </c>
      <c r="T14" s="129">
        <f>SUM(T74:T78)</f>
        <v>96</v>
      </c>
      <c r="U14" s="129">
        <f t="shared" ref="U14:AI14" si="29">SUM(U74:U78)</f>
        <v>42</v>
      </c>
      <c r="V14" s="129">
        <f t="shared" si="29"/>
        <v>69</v>
      </c>
      <c r="W14" s="129">
        <f t="shared" si="29"/>
        <v>26</v>
      </c>
      <c r="X14" s="129">
        <f t="shared" si="29"/>
        <v>139</v>
      </c>
      <c r="Y14" s="129">
        <f t="shared" si="29"/>
        <v>58</v>
      </c>
      <c r="Z14" s="129">
        <f t="shared" si="29"/>
        <v>66</v>
      </c>
      <c r="AA14" s="129">
        <f t="shared" si="29"/>
        <v>27</v>
      </c>
      <c r="AB14" s="129">
        <f t="shared" si="29"/>
        <v>10</v>
      </c>
      <c r="AC14" s="129">
        <f t="shared" si="29"/>
        <v>3</v>
      </c>
      <c r="AD14" s="435">
        <f t="shared" si="29"/>
        <v>380</v>
      </c>
      <c r="AE14" s="455">
        <f t="shared" si="29"/>
        <v>156</v>
      </c>
      <c r="AF14" s="849">
        <f t="shared" si="29"/>
        <v>0</v>
      </c>
      <c r="AG14" s="129">
        <f t="shared" si="29"/>
        <v>0</v>
      </c>
      <c r="AH14" s="129">
        <f t="shared" si="29"/>
        <v>0</v>
      </c>
      <c r="AI14" s="137">
        <f t="shared" si="29"/>
        <v>0</v>
      </c>
      <c r="AK14" s="488" t="s">
        <v>109</v>
      </c>
      <c r="AL14" s="440">
        <f>SUM(AL74:AL78)</f>
        <v>33</v>
      </c>
      <c r="AM14" s="435">
        <f t="shared" ref="AM14:AX14" si="30">SUM(AM74:AM78)</f>
        <v>29</v>
      </c>
      <c r="AN14" s="435">
        <f t="shared" si="30"/>
        <v>36</v>
      </c>
      <c r="AO14" s="435">
        <f t="shared" si="30"/>
        <v>26</v>
      </c>
      <c r="AP14" s="435">
        <f t="shared" si="30"/>
        <v>24</v>
      </c>
      <c r="AQ14" s="435">
        <f t="shared" si="30"/>
        <v>148</v>
      </c>
      <c r="AR14" s="435">
        <f>SUM(AR74:AR78)</f>
        <v>0</v>
      </c>
      <c r="AS14" s="455">
        <f>SUM(AS74:AS78)</f>
        <v>0</v>
      </c>
      <c r="AT14" s="440">
        <f t="shared" si="30"/>
        <v>145</v>
      </c>
      <c r="AU14" s="435">
        <f t="shared" si="30"/>
        <v>6</v>
      </c>
      <c r="AV14" s="435">
        <f t="shared" si="30"/>
        <v>151</v>
      </c>
      <c r="AW14" s="749">
        <f t="shared" si="30"/>
        <v>0</v>
      </c>
      <c r="AX14" s="620">
        <f t="shared" si="30"/>
        <v>23</v>
      </c>
      <c r="AZ14" s="126" t="s">
        <v>109</v>
      </c>
      <c r="BA14" s="129">
        <f>SUM(BA74:BA78)</f>
        <v>147</v>
      </c>
      <c r="BB14" s="129">
        <f t="shared" ref="BB14:BC14" si="31">SUM(BB74:BB78)</f>
        <v>0</v>
      </c>
      <c r="BC14" s="129">
        <f t="shared" si="31"/>
        <v>147</v>
      </c>
      <c r="BD14" s="137">
        <f>SUM(BD74:BD78)</f>
        <v>14</v>
      </c>
    </row>
    <row r="15" spans="1:56" s="3" customFormat="1" ht="13">
      <c r="A15" s="126" t="s">
        <v>73</v>
      </c>
      <c r="B15" s="129">
        <f t="shared" ref="B15:M15" si="32">SUM(B79:B84)</f>
        <v>6053</v>
      </c>
      <c r="C15" s="129">
        <f t="shared" si="32"/>
        <v>2970</v>
      </c>
      <c r="D15" s="129">
        <f t="shared" si="32"/>
        <v>5628</v>
      </c>
      <c r="E15" s="129">
        <f t="shared" si="32"/>
        <v>2866</v>
      </c>
      <c r="F15" s="129">
        <f t="shared" si="32"/>
        <v>5310</v>
      </c>
      <c r="G15" s="129">
        <f t="shared" si="32"/>
        <v>2705</v>
      </c>
      <c r="H15" s="129">
        <f t="shared" si="32"/>
        <v>4577</v>
      </c>
      <c r="I15" s="129">
        <f t="shared" si="32"/>
        <v>2345</v>
      </c>
      <c r="J15" s="129">
        <f t="shared" si="32"/>
        <v>3928</v>
      </c>
      <c r="K15" s="129">
        <f t="shared" si="32"/>
        <v>2035</v>
      </c>
      <c r="L15" s="435">
        <f t="shared" si="32"/>
        <v>25496</v>
      </c>
      <c r="M15" s="455">
        <f t="shared" si="32"/>
        <v>12921</v>
      </c>
      <c r="N15" s="849">
        <f>SUM(N79:N84)</f>
        <v>0</v>
      </c>
      <c r="O15" s="129">
        <f>SUM(O79:O84)</f>
        <v>0</v>
      </c>
      <c r="P15" s="129">
        <f>SUM(P79:P84)</f>
        <v>0</v>
      </c>
      <c r="Q15" s="137">
        <f>SUM(Q79:Q84)</f>
        <v>0</v>
      </c>
      <c r="S15" s="126" t="s">
        <v>73</v>
      </c>
      <c r="T15" s="129">
        <f t="shared" ref="T15:AE15" si="33">SUM(T79:T84)</f>
        <v>243</v>
      </c>
      <c r="U15" s="129">
        <f t="shared" si="33"/>
        <v>93</v>
      </c>
      <c r="V15" s="129">
        <f t="shared" si="33"/>
        <v>319</v>
      </c>
      <c r="W15" s="129">
        <f t="shared" si="33"/>
        <v>123</v>
      </c>
      <c r="X15" s="129">
        <f t="shared" si="33"/>
        <v>320</v>
      </c>
      <c r="Y15" s="129">
        <f t="shared" si="33"/>
        <v>142</v>
      </c>
      <c r="Z15" s="129">
        <f t="shared" si="33"/>
        <v>217</v>
      </c>
      <c r="AA15" s="129">
        <f t="shared" si="33"/>
        <v>102</v>
      </c>
      <c r="AB15" s="129">
        <f t="shared" si="33"/>
        <v>109</v>
      </c>
      <c r="AC15" s="129">
        <f t="shared" si="33"/>
        <v>50</v>
      </c>
      <c r="AD15" s="435">
        <f t="shared" si="33"/>
        <v>1208</v>
      </c>
      <c r="AE15" s="455">
        <f t="shared" si="33"/>
        <v>510</v>
      </c>
      <c r="AF15" s="849">
        <f>SUM(AF79:AF84)</f>
        <v>0</v>
      </c>
      <c r="AG15" s="129">
        <f>SUM(AG79:AG84)</f>
        <v>0</v>
      </c>
      <c r="AH15" s="129">
        <f>SUM(AH79:AH84)</f>
        <v>0</v>
      </c>
      <c r="AI15" s="137">
        <f>SUM(AI79:AI84)</f>
        <v>0</v>
      </c>
      <c r="AK15" s="488" t="s">
        <v>73</v>
      </c>
      <c r="AL15" s="440">
        <f t="shared" ref="AL15:AX15" si="34">SUM(AL79:AL84)</f>
        <v>188</v>
      </c>
      <c r="AM15" s="435">
        <f t="shared" si="34"/>
        <v>181</v>
      </c>
      <c r="AN15" s="435">
        <f t="shared" si="34"/>
        <v>175</v>
      </c>
      <c r="AO15" s="435">
        <f t="shared" si="34"/>
        <v>160</v>
      </c>
      <c r="AP15" s="435">
        <f t="shared" si="34"/>
        <v>152</v>
      </c>
      <c r="AQ15" s="435">
        <f t="shared" si="34"/>
        <v>856</v>
      </c>
      <c r="AR15" s="435">
        <f>SUM(AR79:AR84)</f>
        <v>0</v>
      </c>
      <c r="AS15" s="455">
        <f>SUM(AS79:AS84)</f>
        <v>0</v>
      </c>
      <c r="AT15" s="440">
        <f t="shared" si="34"/>
        <v>773</v>
      </c>
      <c r="AU15" s="435">
        <f t="shared" si="34"/>
        <v>26</v>
      </c>
      <c r="AV15" s="435">
        <f t="shared" si="34"/>
        <v>799</v>
      </c>
      <c r="AW15" s="749">
        <f t="shared" si="34"/>
        <v>0</v>
      </c>
      <c r="AX15" s="620">
        <f t="shared" si="34"/>
        <v>154</v>
      </c>
      <c r="AZ15" s="126" t="s">
        <v>73</v>
      </c>
      <c r="BA15" s="129">
        <f>SUM(BA79:BA84)</f>
        <v>784</v>
      </c>
      <c r="BB15" s="129">
        <f t="shared" ref="BB15:BC15" si="35">SUM(BB79:BB84)</f>
        <v>0</v>
      </c>
      <c r="BC15" s="129">
        <f t="shared" si="35"/>
        <v>784</v>
      </c>
      <c r="BD15" s="137">
        <f>SUM(BD79:BD84)</f>
        <v>192</v>
      </c>
    </row>
    <row r="16" spans="1:56" s="3" customFormat="1" ht="13">
      <c r="A16" s="126" t="s">
        <v>66</v>
      </c>
      <c r="B16" s="129">
        <f t="shared" ref="B16:M16" si="36">SUM(B85:B86)</f>
        <v>1192</v>
      </c>
      <c r="C16" s="129">
        <f t="shared" si="36"/>
        <v>594</v>
      </c>
      <c r="D16" s="129">
        <f t="shared" si="36"/>
        <v>1011</v>
      </c>
      <c r="E16" s="129">
        <f t="shared" si="36"/>
        <v>479</v>
      </c>
      <c r="F16" s="129">
        <f t="shared" si="36"/>
        <v>956</v>
      </c>
      <c r="G16" s="129">
        <f t="shared" si="36"/>
        <v>466</v>
      </c>
      <c r="H16" s="129">
        <f t="shared" si="36"/>
        <v>795</v>
      </c>
      <c r="I16" s="129">
        <f t="shared" si="36"/>
        <v>428</v>
      </c>
      <c r="J16" s="129">
        <f t="shared" si="36"/>
        <v>638</v>
      </c>
      <c r="K16" s="129">
        <f t="shared" si="36"/>
        <v>304</v>
      </c>
      <c r="L16" s="435">
        <f t="shared" si="36"/>
        <v>4592</v>
      </c>
      <c r="M16" s="455">
        <f t="shared" si="36"/>
        <v>2271</v>
      </c>
      <c r="N16" s="849">
        <f>SUM(N85:N86)</f>
        <v>0</v>
      </c>
      <c r="O16" s="129">
        <f>SUM(O85:O86)</f>
        <v>0</v>
      </c>
      <c r="P16" s="129">
        <f>SUM(P85:P86)</f>
        <v>0</v>
      </c>
      <c r="Q16" s="137">
        <f>SUM(Q85:Q86)</f>
        <v>0</v>
      </c>
      <c r="S16" s="126" t="s">
        <v>66</v>
      </c>
      <c r="T16" s="129">
        <f t="shared" ref="T16:AE16" si="37">SUM(T85:T86)</f>
        <v>146</v>
      </c>
      <c r="U16" s="129">
        <f t="shared" si="37"/>
        <v>66</v>
      </c>
      <c r="V16" s="129">
        <f t="shared" si="37"/>
        <v>160</v>
      </c>
      <c r="W16" s="129">
        <f t="shared" si="37"/>
        <v>73</v>
      </c>
      <c r="X16" s="129">
        <f t="shared" si="37"/>
        <v>146</v>
      </c>
      <c r="Y16" s="129">
        <f t="shared" si="37"/>
        <v>67</v>
      </c>
      <c r="Z16" s="129">
        <f t="shared" si="37"/>
        <v>129</v>
      </c>
      <c r="AA16" s="129">
        <f t="shared" si="37"/>
        <v>60</v>
      </c>
      <c r="AB16" s="129">
        <f t="shared" si="37"/>
        <v>25</v>
      </c>
      <c r="AC16" s="129">
        <f t="shared" si="37"/>
        <v>16</v>
      </c>
      <c r="AD16" s="435">
        <f t="shared" si="37"/>
        <v>606</v>
      </c>
      <c r="AE16" s="455">
        <f t="shared" si="37"/>
        <v>282</v>
      </c>
      <c r="AF16" s="849">
        <f>SUM(AF85:AF86)</f>
        <v>0</v>
      </c>
      <c r="AG16" s="129">
        <f>SUM(AG85:AG86)</f>
        <v>0</v>
      </c>
      <c r="AH16" s="129">
        <f>SUM(AH85:AH86)</f>
        <v>0</v>
      </c>
      <c r="AI16" s="137">
        <f>SUM(AI85:AI86)</f>
        <v>0</v>
      </c>
      <c r="AK16" s="488" t="s">
        <v>66</v>
      </c>
      <c r="AL16" s="440">
        <f t="shared" ref="AL16:AX16" si="38">SUM(AL85:AL86)</f>
        <v>29</v>
      </c>
      <c r="AM16" s="435">
        <f t="shared" si="38"/>
        <v>26</v>
      </c>
      <c r="AN16" s="435">
        <f t="shared" si="38"/>
        <v>24</v>
      </c>
      <c r="AO16" s="435">
        <f t="shared" si="38"/>
        <v>22</v>
      </c>
      <c r="AP16" s="435">
        <f t="shared" si="38"/>
        <v>20</v>
      </c>
      <c r="AQ16" s="435">
        <f t="shared" si="38"/>
        <v>121</v>
      </c>
      <c r="AR16" s="435">
        <f>SUM(AR85:AR86)</f>
        <v>0</v>
      </c>
      <c r="AS16" s="455">
        <f>SUM(AS85:AS86)</f>
        <v>0</v>
      </c>
      <c r="AT16" s="440">
        <f t="shared" si="38"/>
        <v>122</v>
      </c>
      <c r="AU16" s="435">
        <f t="shared" si="38"/>
        <v>16</v>
      </c>
      <c r="AV16" s="435">
        <f t="shared" si="38"/>
        <v>138</v>
      </c>
      <c r="AW16" s="749">
        <f t="shared" si="38"/>
        <v>0</v>
      </c>
      <c r="AX16" s="620">
        <f t="shared" si="38"/>
        <v>26</v>
      </c>
      <c r="AZ16" s="126" t="s">
        <v>66</v>
      </c>
      <c r="BA16" s="129">
        <f>SUM(BA85:BA86)</f>
        <v>108</v>
      </c>
      <c r="BB16" s="129">
        <f t="shared" ref="BB16:BC16" si="39">SUM(BB85:BB86)</f>
        <v>0</v>
      </c>
      <c r="BC16" s="129">
        <f t="shared" si="39"/>
        <v>108</v>
      </c>
      <c r="BD16" s="137">
        <f>SUM(BD85:BD86)</f>
        <v>12</v>
      </c>
    </row>
    <row r="17" spans="1:56" s="3" customFormat="1" ht="13">
      <c r="A17" s="126" t="s">
        <v>56</v>
      </c>
      <c r="B17" s="129">
        <f>SUM(B87:B92)</f>
        <v>6859</v>
      </c>
      <c r="C17" s="129">
        <f t="shared" ref="C17:Q17" si="40">SUM(C87:C92)</f>
        <v>3444</v>
      </c>
      <c r="D17" s="129">
        <f t="shared" si="40"/>
        <v>5926</v>
      </c>
      <c r="E17" s="129">
        <f t="shared" si="40"/>
        <v>3000</v>
      </c>
      <c r="F17" s="129">
        <f t="shared" si="40"/>
        <v>5578</v>
      </c>
      <c r="G17" s="129">
        <f t="shared" si="40"/>
        <v>2782</v>
      </c>
      <c r="H17" s="129">
        <f t="shared" si="40"/>
        <v>4879</v>
      </c>
      <c r="I17" s="129">
        <f t="shared" si="40"/>
        <v>2444</v>
      </c>
      <c r="J17" s="129">
        <f t="shared" si="40"/>
        <v>4154</v>
      </c>
      <c r="K17" s="129">
        <f t="shared" si="40"/>
        <v>2039</v>
      </c>
      <c r="L17" s="435">
        <f t="shared" si="40"/>
        <v>27396</v>
      </c>
      <c r="M17" s="455">
        <f t="shared" si="40"/>
        <v>13709</v>
      </c>
      <c r="N17" s="849">
        <f t="shared" si="40"/>
        <v>0</v>
      </c>
      <c r="O17" s="129">
        <f t="shared" si="40"/>
        <v>0</v>
      </c>
      <c r="P17" s="129">
        <f t="shared" si="40"/>
        <v>0</v>
      </c>
      <c r="Q17" s="137">
        <f t="shared" si="40"/>
        <v>0</v>
      </c>
      <c r="S17" s="126" t="s">
        <v>56</v>
      </c>
      <c r="T17" s="129">
        <f>SUM(T87:T92)</f>
        <v>334</v>
      </c>
      <c r="U17" s="129">
        <f t="shared" ref="U17:AI17" si="41">SUM(U87:U92)</f>
        <v>141</v>
      </c>
      <c r="V17" s="129">
        <f t="shared" si="41"/>
        <v>410</v>
      </c>
      <c r="W17" s="129">
        <f t="shared" si="41"/>
        <v>164</v>
      </c>
      <c r="X17" s="129">
        <f t="shared" si="41"/>
        <v>481</v>
      </c>
      <c r="Y17" s="129">
        <f t="shared" si="41"/>
        <v>197</v>
      </c>
      <c r="Z17" s="129">
        <f t="shared" si="41"/>
        <v>281</v>
      </c>
      <c r="AA17" s="129">
        <f t="shared" si="41"/>
        <v>117</v>
      </c>
      <c r="AB17" s="129">
        <f t="shared" si="41"/>
        <v>120</v>
      </c>
      <c r="AC17" s="129">
        <f t="shared" si="41"/>
        <v>54</v>
      </c>
      <c r="AD17" s="435">
        <f t="shared" si="41"/>
        <v>1626</v>
      </c>
      <c r="AE17" s="455">
        <f t="shared" si="41"/>
        <v>673</v>
      </c>
      <c r="AF17" s="849">
        <f t="shared" si="41"/>
        <v>0</v>
      </c>
      <c r="AG17" s="129">
        <f t="shared" si="41"/>
        <v>0</v>
      </c>
      <c r="AH17" s="129">
        <f t="shared" si="41"/>
        <v>2</v>
      </c>
      <c r="AI17" s="137">
        <f t="shared" si="41"/>
        <v>0</v>
      </c>
      <c r="AK17" s="488" t="s">
        <v>56</v>
      </c>
      <c r="AL17" s="440">
        <f>SUM(AL87:AL92)</f>
        <v>201</v>
      </c>
      <c r="AM17" s="435">
        <f t="shared" ref="AM17:AX17" si="42">SUM(AM87:AM92)</f>
        <v>195</v>
      </c>
      <c r="AN17" s="435">
        <f t="shared" si="42"/>
        <v>198</v>
      </c>
      <c r="AO17" s="435">
        <f t="shared" si="42"/>
        <v>186</v>
      </c>
      <c r="AP17" s="435">
        <f t="shared" si="42"/>
        <v>178</v>
      </c>
      <c r="AQ17" s="435">
        <f t="shared" si="42"/>
        <v>958</v>
      </c>
      <c r="AR17" s="435">
        <f>SUM(AR87:AR92)</f>
        <v>0</v>
      </c>
      <c r="AS17" s="455">
        <f>SUM(AS87:AS92)</f>
        <v>0</v>
      </c>
      <c r="AT17" s="440">
        <f t="shared" si="42"/>
        <v>738</v>
      </c>
      <c r="AU17" s="435">
        <f t="shared" si="42"/>
        <v>84</v>
      </c>
      <c r="AV17" s="435">
        <f t="shared" si="42"/>
        <v>822</v>
      </c>
      <c r="AW17" s="749">
        <f t="shared" si="42"/>
        <v>0</v>
      </c>
      <c r="AX17" s="620">
        <f t="shared" si="42"/>
        <v>170</v>
      </c>
      <c r="AZ17" s="126" t="s">
        <v>56</v>
      </c>
      <c r="BA17" s="129">
        <f>SUM(BA87:BA92)</f>
        <v>827</v>
      </c>
      <c r="BB17" s="129">
        <f t="shared" ref="BB17:BC17" si="43">SUM(BB87:BB92)</f>
        <v>0</v>
      </c>
      <c r="BC17" s="129">
        <f t="shared" si="43"/>
        <v>827</v>
      </c>
      <c r="BD17" s="137">
        <f>SUM(BD87:BD92)</f>
        <v>173</v>
      </c>
    </row>
    <row r="18" spans="1:56" s="3" customFormat="1" ht="13">
      <c r="A18" s="126" t="s">
        <v>20</v>
      </c>
      <c r="B18" s="129">
        <f>SUM(B93:B94)</f>
        <v>8902</v>
      </c>
      <c r="C18" s="129">
        <f t="shared" ref="C18:Q18" si="44">SUM(C93:C94)</f>
        <v>4296</v>
      </c>
      <c r="D18" s="129">
        <f t="shared" si="44"/>
        <v>6460</v>
      </c>
      <c r="E18" s="129">
        <f t="shared" si="44"/>
        <v>3158</v>
      </c>
      <c r="F18" s="129">
        <f t="shared" si="44"/>
        <v>5692</v>
      </c>
      <c r="G18" s="129">
        <f t="shared" si="44"/>
        <v>2795</v>
      </c>
      <c r="H18" s="129">
        <f t="shared" si="44"/>
        <v>4559</v>
      </c>
      <c r="I18" s="129">
        <f t="shared" si="44"/>
        <v>2219</v>
      </c>
      <c r="J18" s="129">
        <f t="shared" si="44"/>
        <v>3371</v>
      </c>
      <c r="K18" s="129">
        <f t="shared" si="44"/>
        <v>1735</v>
      </c>
      <c r="L18" s="435">
        <f t="shared" si="44"/>
        <v>28984</v>
      </c>
      <c r="M18" s="455">
        <f t="shared" si="44"/>
        <v>14203</v>
      </c>
      <c r="N18" s="849">
        <f>SUM(N93:N94)</f>
        <v>0</v>
      </c>
      <c r="O18" s="129">
        <f t="shared" si="44"/>
        <v>0</v>
      </c>
      <c r="P18" s="129">
        <f t="shared" si="44"/>
        <v>0</v>
      </c>
      <c r="Q18" s="137">
        <f t="shared" si="44"/>
        <v>0</v>
      </c>
      <c r="S18" s="126" t="s">
        <v>20</v>
      </c>
      <c r="T18" s="129">
        <f>SUM(T93:T94)</f>
        <v>1373</v>
      </c>
      <c r="U18" s="129">
        <f t="shared" ref="U18:AI18" si="45">SUM(U93:U94)</f>
        <v>621</v>
      </c>
      <c r="V18" s="129">
        <f t="shared" si="45"/>
        <v>1042</v>
      </c>
      <c r="W18" s="129">
        <f t="shared" si="45"/>
        <v>452</v>
      </c>
      <c r="X18" s="129">
        <f t="shared" si="45"/>
        <v>1028</v>
      </c>
      <c r="Y18" s="129">
        <f t="shared" si="45"/>
        <v>440</v>
      </c>
      <c r="Z18" s="129">
        <f t="shared" si="45"/>
        <v>648</v>
      </c>
      <c r="AA18" s="129">
        <f t="shared" si="45"/>
        <v>290</v>
      </c>
      <c r="AB18" s="129">
        <f t="shared" si="45"/>
        <v>181</v>
      </c>
      <c r="AC18" s="129">
        <f t="shared" si="45"/>
        <v>88</v>
      </c>
      <c r="AD18" s="435">
        <f t="shared" si="45"/>
        <v>4272</v>
      </c>
      <c r="AE18" s="455">
        <f t="shared" si="45"/>
        <v>1891</v>
      </c>
      <c r="AF18" s="849">
        <f t="shared" si="45"/>
        <v>0</v>
      </c>
      <c r="AG18" s="129">
        <f t="shared" si="45"/>
        <v>0</v>
      </c>
      <c r="AH18" s="129">
        <f t="shared" si="45"/>
        <v>0</v>
      </c>
      <c r="AI18" s="137">
        <f t="shared" si="45"/>
        <v>0</v>
      </c>
      <c r="AK18" s="488" t="s">
        <v>20</v>
      </c>
      <c r="AL18" s="440">
        <f>SUM(AL93:AL94)</f>
        <v>271</v>
      </c>
      <c r="AM18" s="435">
        <f t="shared" ref="AM18:AX18" si="46">SUM(AM93:AM94)</f>
        <v>253</v>
      </c>
      <c r="AN18" s="435">
        <f t="shared" si="46"/>
        <v>246</v>
      </c>
      <c r="AO18" s="435">
        <f t="shared" si="46"/>
        <v>234</v>
      </c>
      <c r="AP18" s="435">
        <f t="shared" si="46"/>
        <v>218</v>
      </c>
      <c r="AQ18" s="435">
        <f t="shared" si="46"/>
        <v>1222</v>
      </c>
      <c r="AR18" s="435">
        <f>SUM(AR93:AR94)</f>
        <v>0</v>
      </c>
      <c r="AS18" s="455">
        <f>SUM(AS93:AS94)</f>
        <v>0</v>
      </c>
      <c r="AT18" s="440">
        <f t="shared" si="46"/>
        <v>683</v>
      </c>
      <c r="AU18" s="435">
        <f t="shared" si="46"/>
        <v>87</v>
      </c>
      <c r="AV18" s="435">
        <f t="shared" si="46"/>
        <v>770</v>
      </c>
      <c r="AW18" s="749">
        <f t="shared" si="46"/>
        <v>0</v>
      </c>
      <c r="AX18" s="620">
        <f t="shared" si="46"/>
        <v>265</v>
      </c>
      <c r="AZ18" s="126" t="s">
        <v>20</v>
      </c>
      <c r="BA18" s="129">
        <f>SUM(BA93:BA94)</f>
        <v>717</v>
      </c>
      <c r="BB18" s="129">
        <f t="shared" ref="BB18:BC18" si="47">SUM(BB93:BB94)</f>
        <v>0</v>
      </c>
      <c r="BC18" s="129">
        <f t="shared" si="47"/>
        <v>717</v>
      </c>
      <c r="BD18" s="137">
        <f>SUM(BD93:BD94)</f>
        <v>45</v>
      </c>
    </row>
    <row r="19" spans="1:56" s="3" customFormat="1" ht="13">
      <c r="A19" s="126" t="s">
        <v>26</v>
      </c>
      <c r="B19" s="129">
        <f>SUM(B95:B99)</f>
        <v>9287</v>
      </c>
      <c r="C19" s="129">
        <f t="shared" ref="C19:Q19" si="48">SUM(C95:C99)</f>
        <v>4781</v>
      </c>
      <c r="D19" s="129">
        <f t="shared" si="48"/>
        <v>8146</v>
      </c>
      <c r="E19" s="129">
        <f t="shared" si="48"/>
        <v>4109</v>
      </c>
      <c r="F19" s="129">
        <f t="shared" si="48"/>
        <v>7887</v>
      </c>
      <c r="G19" s="129">
        <f t="shared" si="48"/>
        <v>4096</v>
      </c>
      <c r="H19" s="129">
        <f t="shared" si="48"/>
        <v>6897</v>
      </c>
      <c r="I19" s="129">
        <f t="shared" si="48"/>
        <v>3650</v>
      </c>
      <c r="J19" s="129">
        <f t="shared" si="48"/>
        <v>5857</v>
      </c>
      <c r="K19" s="129">
        <f t="shared" si="48"/>
        <v>3137</v>
      </c>
      <c r="L19" s="435">
        <f t="shared" si="48"/>
        <v>38074</v>
      </c>
      <c r="M19" s="455">
        <f t="shared" si="48"/>
        <v>19773</v>
      </c>
      <c r="N19" s="849">
        <f t="shared" si="48"/>
        <v>0</v>
      </c>
      <c r="O19" s="129">
        <f t="shared" si="48"/>
        <v>0</v>
      </c>
      <c r="P19" s="129">
        <f t="shared" si="48"/>
        <v>0</v>
      </c>
      <c r="Q19" s="137">
        <f t="shared" si="48"/>
        <v>0</v>
      </c>
      <c r="S19" s="126" t="s">
        <v>26</v>
      </c>
      <c r="T19" s="129">
        <f>SUM(T95:T99)</f>
        <v>764</v>
      </c>
      <c r="U19" s="129">
        <f t="shared" ref="U19:AI19" si="49">SUM(U95:U99)</f>
        <v>341</v>
      </c>
      <c r="V19" s="129">
        <f t="shared" si="49"/>
        <v>805</v>
      </c>
      <c r="W19" s="129">
        <f t="shared" si="49"/>
        <v>359</v>
      </c>
      <c r="X19" s="129">
        <f t="shared" si="49"/>
        <v>779</v>
      </c>
      <c r="Y19" s="129">
        <f t="shared" si="49"/>
        <v>341</v>
      </c>
      <c r="Z19" s="129">
        <f t="shared" si="49"/>
        <v>615</v>
      </c>
      <c r="AA19" s="129">
        <f t="shared" si="49"/>
        <v>305</v>
      </c>
      <c r="AB19" s="129">
        <f t="shared" si="49"/>
        <v>291</v>
      </c>
      <c r="AC19" s="129">
        <f t="shared" si="49"/>
        <v>141</v>
      </c>
      <c r="AD19" s="435">
        <f t="shared" si="49"/>
        <v>3254</v>
      </c>
      <c r="AE19" s="455">
        <f t="shared" si="49"/>
        <v>1487</v>
      </c>
      <c r="AF19" s="849">
        <f t="shared" si="49"/>
        <v>0</v>
      </c>
      <c r="AG19" s="129">
        <f t="shared" si="49"/>
        <v>0</v>
      </c>
      <c r="AH19" s="129">
        <f t="shared" si="49"/>
        <v>0</v>
      </c>
      <c r="AI19" s="137">
        <f t="shared" si="49"/>
        <v>0</v>
      </c>
      <c r="AK19" s="488" t="s">
        <v>26</v>
      </c>
      <c r="AL19" s="440">
        <f>SUM(AL95:AL99)</f>
        <v>263</v>
      </c>
      <c r="AM19" s="435">
        <f t="shared" ref="AM19:AX19" si="50">SUM(AM95:AM99)</f>
        <v>261</v>
      </c>
      <c r="AN19" s="435">
        <f t="shared" si="50"/>
        <v>250</v>
      </c>
      <c r="AO19" s="435">
        <f t="shared" si="50"/>
        <v>231</v>
      </c>
      <c r="AP19" s="435">
        <f t="shared" si="50"/>
        <v>220</v>
      </c>
      <c r="AQ19" s="435">
        <f t="shared" si="50"/>
        <v>1225</v>
      </c>
      <c r="AR19" s="435">
        <f>SUM(AR95:AR99)</f>
        <v>0</v>
      </c>
      <c r="AS19" s="455">
        <f>SUM(AS95:AS99)</f>
        <v>0</v>
      </c>
      <c r="AT19" s="440">
        <f t="shared" si="50"/>
        <v>896</v>
      </c>
      <c r="AU19" s="435">
        <f t="shared" si="50"/>
        <v>107</v>
      </c>
      <c r="AV19" s="435">
        <f t="shared" si="50"/>
        <v>1003</v>
      </c>
      <c r="AW19" s="749">
        <f t="shared" si="50"/>
        <v>0</v>
      </c>
      <c r="AX19" s="620">
        <f t="shared" si="50"/>
        <v>225</v>
      </c>
      <c r="AZ19" s="126" t="s">
        <v>26</v>
      </c>
      <c r="BA19" s="129">
        <f>SUM(BA95:BA99)</f>
        <v>1043</v>
      </c>
      <c r="BB19" s="129">
        <f t="shared" ref="BB19:BC19" si="51">SUM(BB95:BB99)</f>
        <v>0</v>
      </c>
      <c r="BC19" s="129">
        <f t="shared" si="51"/>
        <v>1043</v>
      </c>
      <c r="BD19" s="137">
        <f>SUM(BD95:BD99)</f>
        <v>105</v>
      </c>
    </row>
    <row r="20" spans="1:56" s="3" customFormat="1" ht="13">
      <c r="A20" s="126" t="s">
        <v>36</v>
      </c>
      <c r="B20" s="129">
        <f>SUM(B100:B106)</f>
        <v>18316</v>
      </c>
      <c r="C20" s="129">
        <f t="shared" ref="C20:Q20" si="52">SUM(C100:C106)</f>
        <v>9059</v>
      </c>
      <c r="D20" s="129">
        <f t="shared" si="52"/>
        <v>14175</v>
      </c>
      <c r="E20" s="129">
        <f t="shared" si="52"/>
        <v>6952</v>
      </c>
      <c r="F20" s="129">
        <f t="shared" si="52"/>
        <v>12718</v>
      </c>
      <c r="G20" s="129">
        <f t="shared" si="52"/>
        <v>6419</v>
      </c>
      <c r="H20" s="129">
        <f t="shared" si="52"/>
        <v>9968</v>
      </c>
      <c r="I20" s="129">
        <f t="shared" si="52"/>
        <v>5191</v>
      </c>
      <c r="J20" s="129">
        <f t="shared" si="52"/>
        <v>7177</v>
      </c>
      <c r="K20" s="129">
        <f t="shared" si="52"/>
        <v>3848</v>
      </c>
      <c r="L20" s="435">
        <f t="shared" si="52"/>
        <v>62354</v>
      </c>
      <c r="M20" s="455">
        <f t="shared" si="52"/>
        <v>31469</v>
      </c>
      <c r="N20" s="849">
        <f t="shared" si="52"/>
        <v>0</v>
      </c>
      <c r="O20" s="129">
        <f t="shared" si="52"/>
        <v>0</v>
      </c>
      <c r="P20" s="129">
        <f t="shared" si="52"/>
        <v>0</v>
      </c>
      <c r="Q20" s="137">
        <f t="shared" si="52"/>
        <v>0</v>
      </c>
      <c r="S20" s="126" t="s">
        <v>36</v>
      </c>
      <c r="T20" s="129">
        <f>SUM(T100:T106)</f>
        <v>2132</v>
      </c>
      <c r="U20" s="129">
        <f t="shared" ref="U20:AI20" si="53">SUM(U100:U106)</f>
        <v>935</v>
      </c>
      <c r="V20" s="129">
        <f t="shared" si="53"/>
        <v>2400</v>
      </c>
      <c r="W20" s="129">
        <f t="shared" si="53"/>
        <v>1045</v>
      </c>
      <c r="X20" s="129">
        <f t="shared" si="53"/>
        <v>2106</v>
      </c>
      <c r="Y20" s="129">
        <f t="shared" si="53"/>
        <v>981</v>
      </c>
      <c r="Z20" s="129">
        <f t="shared" si="53"/>
        <v>1103</v>
      </c>
      <c r="AA20" s="129">
        <f t="shared" si="53"/>
        <v>543</v>
      </c>
      <c r="AB20" s="129">
        <f t="shared" si="53"/>
        <v>463</v>
      </c>
      <c r="AC20" s="129">
        <f t="shared" si="53"/>
        <v>266</v>
      </c>
      <c r="AD20" s="435">
        <f t="shared" si="53"/>
        <v>8204</v>
      </c>
      <c r="AE20" s="455">
        <f t="shared" si="53"/>
        <v>3770</v>
      </c>
      <c r="AF20" s="849">
        <f t="shared" si="53"/>
        <v>2</v>
      </c>
      <c r="AG20" s="129">
        <f t="shared" si="53"/>
        <v>2</v>
      </c>
      <c r="AH20" s="129">
        <f t="shared" si="53"/>
        <v>0</v>
      </c>
      <c r="AI20" s="137">
        <f t="shared" si="53"/>
        <v>0</v>
      </c>
      <c r="AK20" s="488" t="s">
        <v>36</v>
      </c>
      <c r="AL20" s="440">
        <f>SUM(AL100:AL106)</f>
        <v>552</v>
      </c>
      <c r="AM20" s="435">
        <f t="shared" ref="AM20:AX20" si="54">SUM(AM100:AM106)</f>
        <v>515</v>
      </c>
      <c r="AN20" s="435">
        <f t="shared" si="54"/>
        <v>502</v>
      </c>
      <c r="AO20" s="435">
        <f t="shared" si="54"/>
        <v>467</v>
      </c>
      <c r="AP20" s="435">
        <f t="shared" si="54"/>
        <v>430</v>
      </c>
      <c r="AQ20" s="435">
        <f t="shared" si="54"/>
        <v>2466</v>
      </c>
      <c r="AR20" s="435">
        <f>SUM(AR100:AR106)</f>
        <v>0</v>
      </c>
      <c r="AS20" s="455">
        <f>SUM(AS100:AS106)</f>
        <v>0</v>
      </c>
      <c r="AT20" s="440">
        <f t="shared" si="54"/>
        <v>1457</v>
      </c>
      <c r="AU20" s="435">
        <f t="shared" si="54"/>
        <v>181</v>
      </c>
      <c r="AV20" s="435">
        <f t="shared" si="54"/>
        <v>1638</v>
      </c>
      <c r="AW20" s="749">
        <f t="shared" si="54"/>
        <v>0</v>
      </c>
      <c r="AX20" s="620">
        <f t="shared" si="54"/>
        <v>495</v>
      </c>
      <c r="AZ20" s="126" t="s">
        <v>36</v>
      </c>
      <c r="BA20" s="129">
        <f>SUM(BA100:BA106)</f>
        <v>1574</v>
      </c>
      <c r="BB20" s="129">
        <f t="shared" ref="BB20:BC20" si="55">SUM(BB100:BB106)</f>
        <v>0</v>
      </c>
      <c r="BC20" s="129">
        <f t="shared" si="55"/>
        <v>1574</v>
      </c>
      <c r="BD20" s="137">
        <f>SUM(BD100:BD106)</f>
        <v>102</v>
      </c>
    </row>
    <row r="21" spans="1:56" s="3" customFormat="1" ht="13">
      <c r="A21" s="126" t="s">
        <v>43</v>
      </c>
      <c r="B21" s="129">
        <f>SUM(B107:B109)</f>
        <v>3166</v>
      </c>
      <c r="C21" s="129">
        <f t="shared" ref="C21:M21" si="56">SUM(C107:C109)</f>
        <v>1563</v>
      </c>
      <c r="D21" s="129">
        <f t="shared" si="56"/>
        <v>2282</v>
      </c>
      <c r="E21" s="129">
        <f t="shared" si="56"/>
        <v>1158</v>
      </c>
      <c r="F21" s="129">
        <f t="shared" si="56"/>
        <v>2220</v>
      </c>
      <c r="G21" s="129">
        <f t="shared" si="56"/>
        <v>1097</v>
      </c>
      <c r="H21" s="129">
        <f t="shared" si="56"/>
        <v>1573</v>
      </c>
      <c r="I21" s="129">
        <f t="shared" si="56"/>
        <v>793</v>
      </c>
      <c r="J21" s="129">
        <f t="shared" si="56"/>
        <v>1195</v>
      </c>
      <c r="K21" s="129">
        <f t="shared" si="56"/>
        <v>611</v>
      </c>
      <c r="L21" s="435">
        <f t="shared" si="56"/>
        <v>10436</v>
      </c>
      <c r="M21" s="455">
        <f t="shared" si="56"/>
        <v>5222</v>
      </c>
      <c r="N21" s="849">
        <f>SUM(N107:N109)</f>
        <v>0</v>
      </c>
      <c r="O21" s="129">
        <f>SUM(O107:O109)</f>
        <v>0</v>
      </c>
      <c r="P21" s="129">
        <f>SUM(P107:P109)</f>
        <v>0</v>
      </c>
      <c r="Q21" s="137">
        <f>SUM(Q107:Q109)</f>
        <v>0</v>
      </c>
      <c r="S21" s="126" t="s">
        <v>43</v>
      </c>
      <c r="T21" s="129">
        <f>SUM(T107:T109)</f>
        <v>272</v>
      </c>
      <c r="U21" s="129">
        <f t="shared" ref="U21:AI21" si="57">SUM(U107:U109)</f>
        <v>111</v>
      </c>
      <c r="V21" s="129">
        <f t="shared" si="57"/>
        <v>199</v>
      </c>
      <c r="W21" s="129">
        <f t="shared" si="57"/>
        <v>85</v>
      </c>
      <c r="X21" s="129">
        <f t="shared" si="57"/>
        <v>199</v>
      </c>
      <c r="Y21" s="129">
        <f t="shared" si="57"/>
        <v>93</v>
      </c>
      <c r="Z21" s="129">
        <f t="shared" si="57"/>
        <v>139</v>
      </c>
      <c r="AA21" s="129">
        <f t="shared" si="57"/>
        <v>64</v>
      </c>
      <c r="AB21" s="129">
        <f t="shared" si="57"/>
        <v>67</v>
      </c>
      <c r="AC21" s="129">
        <f t="shared" si="57"/>
        <v>31</v>
      </c>
      <c r="AD21" s="435">
        <f t="shared" si="57"/>
        <v>876</v>
      </c>
      <c r="AE21" s="455">
        <f t="shared" si="57"/>
        <v>384</v>
      </c>
      <c r="AF21" s="849">
        <f t="shared" si="57"/>
        <v>0</v>
      </c>
      <c r="AG21" s="129">
        <f t="shared" si="57"/>
        <v>0</v>
      </c>
      <c r="AH21" s="129">
        <f t="shared" si="57"/>
        <v>0</v>
      </c>
      <c r="AI21" s="137">
        <f t="shared" si="57"/>
        <v>0</v>
      </c>
      <c r="AK21" s="488" t="s">
        <v>43</v>
      </c>
      <c r="AL21" s="440">
        <f>SUM(AL107:AL109)</f>
        <v>77</v>
      </c>
      <c r="AM21" s="435">
        <f t="shared" ref="AM21:AX21" si="58">SUM(AM107:AM109)</f>
        <v>66</v>
      </c>
      <c r="AN21" s="435">
        <f t="shared" si="58"/>
        <v>73</v>
      </c>
      <c r="AO21" s="435">
        <f t="shared" si="58"/>
        <v>56</v>
      </c>
      <c r="AP21" s="435">
        <f t="shared" si="58"/>
        <v>49</v>
      </c>
      <c r="AQ21" s="435">
        <f t="shared" si="58"/>
        <v>321</v>
      </c>
      <c r="AR21" s="435">
        <f>SUM(AR107:AR109)</f>
        <v>0</v>
      </c>
      <c r="AS21" s="455">
        <f>SUM(AS107:AS109)</f>
        <v>0</v>
      </c>
      <c r="AT21" s="440">
        <f t="shared" si="58"/>
        <v>251</v>
      </c>
      <c r="AU21" s="435">
        <f t="shared" si="58"/>
        <v>12</v>
      </c>
      <c r="AV21" s="435">
        <f t="shared" si="58"/>
        <v>263</v>
      </c>
      <c r="AW21" s="749">
        <f t="shared" si="58"/>
        <v>0</v>
      </c>
      <c r="AX21" s="620">
        <f t="shared" si="58"/>
        <v>63</v>
      </c>
      <c r="AZ21" s="126" t="s">
        <v>43</v>
      </c>
      <c r="BA21" s="129">
        <f>SUM(BA107:BA109)</f>
        <v>256</v>
      </c>
      <c r="BB21" s="129">
        <f t="shared" ref="BB21:BC21" si="59">SUM(BB107:BB109)</f>
        <v>0</v>
      </c>
      <c r="BC21" s="129">
        <f t="shared" si="59"/>
        <v>256</v>
      </c>
      <c r="BD21" s="137">
        <f>SUM(BD107:BD109)</f>
        <v>18</v>
      </c>
    </row>
    <row r="22" spans="1:56" s="3" customFormat="1" ht="13">
      <c r="A22" s="126" t="s">
        <v>16</v>
      </c>
      <c r="B22" s="129">
        <f>SUM(B110:B112)</f>
        <v>14544</v>
      </c>
      <c r="C22" s="129">
        <f t="shared" ref="C22:Q22" si="60">SUM(C110:C112)</f>
        <v>7071</v>
      </c>
      <c r="D22" s="129">
        <f t="shared" si="60"/>
        <v>11672</v>
      </c>
      <c r="E22" s="129">
        <f t="shared" si="60"/>
        <v>5800</v>
      </c>
      <c r="F22" s="129">
        <f t="shared" si="60"/>
        <v>10832</v>
      </c>
      <c r="G22" s="129">
        <f t="shared" si="60"/>
        <v>5296</v>
      </c>
      <c r="H22" s="129">
        <f t="shared" si="60"/>
        <v>8743</v>
      </c>
      <c r="I22" s="129">
        <f t="shared" si="60"/>
        <v>4372</v>
      </c>
      <c r="J22" s="129">
        <f t="shared" si="60"/>
        <v>6093</v>
      </c>
      <c r="K22" s="129">
        <f t="shared" si="60"/>
        <v>3099</v>
      </c>
      <c r="L22" s="435">
        <f t="shared" si="60"/>
        <v>51884</v>
      </c>
      <c r="M22" s="455">
        <f t="shared" si="60"/>
        <v>25638</v>
      </c>
      <c r="N22" s="849">
        <f t="shared" si="60"/>
        <v>0</v>
      </c>
      <c r="O22" s="129">
        <f t="shared" si="60"/>
        <v>0</v>
      </c>
      <c r="P22" s="129">
        <f t="shared" si="60"/>
        <v>0</v>
      </c>
      <c r="Q22" s="137">
        <f t="shared" si="60"/>
        <v>0</v>
      </c>
      <c r="S22" s="126" t="s">
        <v>16</v>
      </c>
      <c r="T22" s="129">
        <f>SUM(T110:T112)</f>
        <v>2342</v>
      </c>
      <c r="U22" s="129">
        <f t="shared" ref="U22:AI22" si="61">SUM(U110:U112)</f>
        <v>1017</v>
      </c>
      <c r="V22" s="129">
        <f t="shared" si="61"/>
        <v>1772</v>
      </c>
      <c r="W22" s="129">
        <f t="shared" si="61"/>
        <v>765</v>
      </c>
      <c r="X22" s="129">
        <f t="shared" si="61"/>
        <v>1999</v>
      </c>
      <c r="Y22" s="129">
        <f t="shared" si="61"/>
        <v>869</v>
      </c>
      <c r="Z22" s="129">
        <f t="shared" si="61"/>
        <v>1271</v>
      </c>
      <c r="AA22" s="129">
        <f t="shared" si="61"/>
        <v>570</v>
      </c>
      <c r="AB22" s="129">
        <f t="shared" si="61"/>
        <v>462</v>
      </c>
      <c r="AC22" s="129">
        <f t="shared" si="61"/>
        <v>235</v>
      </c>
      <c r="AD22" s="435">
        <f t="shared" si="61"/>
        <v>7846</v>
      </c>
      <c r="AE22" s="455">
        <f t="shared" si="61"/>
        <v>3456</v>
      </c>
      <c r="AF22" s="849">
        <f t="shared" si="61"/>
        <v>0</v>
      </c>
      <c r="AG22" s="129">
        <f t="shared" si="61"/>
        <v>0</v>
      </c>
      <c r="AH22" s="129">
        <f t="shared" si="61"/>
        <v>0</v>
      </c>
      <c r="AI22" s="137">
        <f t="shared" si="61"/>
        <v>0</v>
      </c>
      <c r="AK22" s="488" t="s">
        <v>16</v>
      </c>
      <c r="AL22" s="440">
        <f>SUM(AL110:AL112)</f>
        <v>497</v>
      </c>
      <c r="AM22" s="435">
        <f t="shared" ref="AM22:AX22" si="62">SUM(AM110:AM112)</f>
        <v>487</v>
      </c>
      <c r="AN22" s="435">
        <f t="shared" si="62"/>
        <v>479</v>
      </c>
      <c r="AO22" s="435">
        <f t="shared" si="62"/>
        <v>467</v>
      </c>
      <c r="AP22" s="435">
        <f t="shared" si="62"/>
        <v>439</v>
      </c>
      <c r="AQ22" s="435">
        <f t="shared" si="62"/>
        <v>2369</v>
      </c>
      <c r="AR22" s="435">
        <f>SUM(AR110:AR112)</f>
        <v>0</v>
      </c>
      <c r="AS22" s="455">
        <f>SUM(AS110:AS112)</f>
        <v>0</v>
      </c>
      <c r="AT22" s="440">
        <f t="shared" si="62"/>
        <v>1315</v>
      </c>
      <c r="AU22" s="435">
        <f t="shared" si="62"/>
        <v>144</v>
      </c>
      <c r="AV22" s="435">
        <f t="shared" si="62"/>
        <v>1459</v>
      </c>
      <c r="AW22" s="749">
        <f t="shared" si="62"/>
        <v>0</v>
      </c>
      <c r="AX22" s="620">
        <f t="shared" si="62"/>
        <v>487</v>
      </c>
      <c r="AZ22" s="126" t="s">
        <v>16</v>
      </c>
      <c r="BA22" s="129">
        <f>SUM(BA110:BA112)</f>
        <v>1339</v>
      </c>
      <c r="BB22" s="129">
        <f t="shared" ref="BB22:BC22" si="63">SUM(BB110:BB112)</f>
        <v>0</v>
      </c>
      <c r="BC22" s="129">
        <f t="shared" si="63"/>
        <v>1339</v>
      </c>
      <c r="BD22" s="137">
        <f>SUM(BD110:BD112)</f>
        <v>117</v>
      </c>
    </row>
    <row r="23" spans="1:56" s="3" customFormat="1" ht="13">
      <c r="A23" s="126" t="s">
        <v>60</v>
      </c>
      <c r="B23" s="129">
        <f>SUM(B113:B117)</f>
        <v>814</v>
      </c>
      <c r="C23" s="129">
        <f t="shared" ref="C23:M23" si="64">SUM(C113:C117)</f>
        <v>406</v>
      </c>
      <c r="D23" s="129">
        <f t="shared" si="64"/>
        <v>681</v>
      </c>
      <c r="E23" s="129">
        <f t="shared" si="64"/>
        <v>332</v>
      </c>
      <c r="F23" s="129">
        <f t="shared" si="64"/>
        <v>620</v>
      </c>
      <c r="G23" s="129">
        <f t="shared" si="64"/>
        <v>307</v>
      </c>
      <c r="H23" s="129">
        <f t="shared" si="64"/>
        <v>423</v>
      </c>
      <c r="I23" s="129">
        <f t="shared" si="64"/>
        <v>216</v>
      </c>
      <c r="J23" s="129">
        <f t="shared" si="64"/>
        <v>350</v>
      </c>
      <c r="K23" s="129">
        <f t="shared" si="64"/>
        <v>172</v>
      </c>
      <c r="L23" s="435">
        <f t="shared" si="64"/>
        <v>2888</v>
      </c>
      <c r="M23" s="455">
        <f t="shared" si="64"/>
        <v>1433</v>
      </c>
      <c r="N23" s="849">
        <f>SUM(N113:N117)</f>
        <v>0</v>
      </c>
      <c r="O23" s="129">
        <f>SUM(O113:O117)</f>
        <v>0</v>
      </c>
      <c r="P23" s="129">
        <f>SUM(P113:P117)</f>
        <v>0</v>
      </c>
      <c r="Q23" s="137">
        <f>SUM(Q113:Q117)</f>
        <v>0</v>
      </c>
      <c r="S23" s="126" t="s">
        <v>60</v>
      </c>
      <c r="T23" s="129">
        <f t="shared" ref="T23:AE23" si="65">SUM(T113:T117)</f>
        <v>70</v>
      </c>
      <c r="U23" s="129">
        <f t="shared" si="65"/>
        <v>33</v>
      </c>
      <c r="V23" s="129">
        <f t="shared" si="65"/>
        <v>110</v>
      </c>
      <c r="W23" s="129">
        <f t="shared" si="65"/>
        <v>37</v>
      </c>
      <c r="X23" s="129">
        <f t="shared" si="65"/>
        <v>74</v>
      </c>
      <c r="Y23" s="129">
        <f t="shared" si="65"/>
        <v>32</v>
      </c>
      <c r="Z23" s="129">
        <f t="shared" si="65"/>
        <v>37</v>
      </c>
      <c r="AA23" s="129">
        <f t="shared" si="65"/>
        <v>13</v>
      </c>
      <c r="AB23" s="129">
        <f t="shared" si="65"/>
        <v>1</v>
      </c>
      <c r="AC23" s="129">
        <f t="shared" si="65"/>
        <v>1</v>
      </c>
      <c r="AD23" s="435">
        <f t="shared" si="65"/>
        <v>292</v>
      </c>
      <c r="AE23" s="455">
        <f t="shared" si="65"/>
        <v>116</v>
      </c>
      <c r="AF23" s="849">
        <f>SUM(AF113:AF117)</f>
        <v>0</v>
      </c>
      <c r="AG23" s="129">
        <f>SUM(AG113:AG117)</f>
        <v>0</v>
      </c>
      <c r="AH23" s="129">
        <f>SUM(AH113:AH117)</f>
        <v>0</v>
      </c>
      <c r="AI23" s="137">
        <f>SUM(AI113:AI117)</f>
        <v>0</v>
      </c>
      <c r="AK23" s="488" t="s">
        <v>60</v>
      </c>
      <c r="AL23" s="440">
        <f t="shared" ref="AL23:AX23" si="66">SUM(AL113:AL117)</f>
        <v>22</v>
      </c>
      <c r="AM23" s="435">
        <f t="shared" si="66"/>
        <v>21</v>
      </c>
      <c r="AN23" s="435">
        <f t="shared" si="66"/>
        <v>20</v>
      </c>
      <c r="AO23" s="435">
        <f t="shared" si="66"/>
        <v>17</v>
      </c>
      <c r="AP23" s="435">
        <f t="shared" si="66"/>
        <v>14</v>
      </c>
      <c r="AQ23" s="435">
        <f t="shared" si="66"/>
        <v>94</v>
      </c>
      <c r="AR23" s="435">
        <f>SUM(AR113:AR117)</f>
        <v>0</v>
      </c>
      <c r="AS23" s="455">
        <f>SUM(AS113:AS117)</f>
        <v>0</v>
      </c>
      <c r="AT23" s="440">
        <f t="shared" si="66"/>
        <v>75</v>
      </c>
      <c r="AU23" s="435">
        <f t="shared" si="66"/>
        <v>9</v>
      </c>
      <c r="AV23" s="435">
        <f t="shared" si="66"/>
        <v>84</v>
      </c>
      <c r="AW23" s="749">
        <f t="shared" si="66"/>
        <v>0</v>
      </c>
      <c r="AX23" s="620">
        <f t="shared" si="66"/>
        <v>18</v>
      </c>
      <c r="AZ23" s="126" t="s">
        <v>60</v>
      </c>
      <c r="BA23" s="129">
        <f>SUM(BA113:BA117)</f>
        <v>74</v>
      </c>
      <c r="BB23" s="129">
        <f t="shared" ref="BB23:BC23" si="67">SUM(BB113:BB117)</f>
        <v>0</v>
      </c>
      <c r="BC23" s="129">
        <f t="shared" si="67"/>
        <v>74</v>
      </c>
      <c r="BD23" s="137">
        <f>SUM(BD113:BD117)</f>
        <v>10</v>
      </c>
    </row>
    <row r="24" spans="1:56" s="3" customFormat="1" ht="13">
      <c r="A24" s="126" t="s">
        <v>77</v>
      </c>
      <c r="B24" s="129">
        <f>SUM(B118:B122)</f>
        <v>3839</v>
      </c>
      <c r="C24" s="129">
        <f t="shared" ref="C24:Q24" si="68">SUM(C118:C122)</f>
        <v>1920</v>
      </c>
      <c r="D24" s="129">
        <f t="shared" si="68"/>
        <v>3016</v>
      </c>
      <c r="E24" s="129">
        <f t="shared" si="68"/>
        <v>1463</v>
      </c>
      <c r="F24" s="129">
        <f t="shared" si="68"/>
        <v>2711</v>
      </c>
      <c r="G24" s="129">
        <f t="shared" si="68"/>
        <v>1326</v>
      </c>
      <c r="H24" s="129">
        <f t="shared" si="68"/>
        <v>2234</v>
      </c>
      <c r="I24" s="129">
        <f t="shared" si="68"/>
        <v>1146</v>
      </c>
      <c r="J24" s="129">
        <f t="shared" si="68"/>
        <v>1781</v>
      </c>
      <c r="K24" s="129">
        <f t="shared" si="68"/>
        <v>935</v>
      </c>
      <c r="L24" s="435">
        <f t="shared" si="68"/>
        <v>13581</v>
      </c>
      <c r="M24" s="455">
        <f t="shared" si="68"/>
        <v>6790</v>
      </c>
      <c r="N24" s="849">
        <f t="shared" si="68"/>
        <v>0</v>
      </c>
      <c r="O24" s="129">
        <f t="shared" si="68"/>
        <v>0</v>
      </c>
      <c r="P24" s="129">
        <f t="shared" si="68"/>
        <v>0</v>
      </c>
      <c r="Q24" s="137">
        <f t="shared" si="68"/>
        <v>0</v>
      </c>
      <c r="S24" s="126" t="s">
        <v>77</v>
      </c>
      <c r="T24" s="129">
        <f>SUM(T118:T122)</f>
        <v>410</v>
      </c>
      <c r="U24" s="129">
        <f t="shared" ref="U24:AI24" si="69">SUM(U118:U122)</f>
        <v>185</v>
      </c>
      <c r="V24" s="129">
        <f t="shared" si="69"/>
        <v>292</v>
      </c>
      <c r="W24" s="129">
        <f t="shared" si="69"/>
        <v>127</v>
      </c>
      <c r="X24" s="129">
        <f t="shared" si="69"/>
        <v>297</v>
      </c>
      <c r="Y24" s="129">
        <f t="shared" si="69"/>
        <v>126</v>
      </c>
      <c r="Z24" s="129">
        <f t="shared" si="69"/>
        <v>188</v>
      </c>
      <c r="AA24" s="129">
        <f t="shared" si="69"/>
        <v>93</v>
      </c>
      <c r="AB24" s="129">
        <f t="shared" si="69"/>
        <v>84</v>
      </c>
      <c r="AC24" s="129">
        <f t="shared" si="69"/>
        <v>43</v>
      </c>
      <c r="AD24" s="435">
        <f t="shared" si="69"/>
        <v>1271</v>
      </c>
      <c r="AE24" s="455">
        <f t="shared" si="69"/>
        <v>574</v>
      </c>
      <c r="AF24" s="849">
        <f t="shared" si="69"/>
        <v>4</v>
      </c>
      <c r="AG24" s="129">
        <f t="shared" si="69"/>
        <v>3</v>
      </c>
      <c r="AH24" s="129">
        <f t="shared" si="69"/>
        <v>0</v>
      </c>
      <c r="AI24" s="137">
        <f t="shared" si="69"/>
        <v>0</v>
      </c>
      <c r="AK24" s="488" t="s">
        <v>77</v>
      </c>
      <c r="AL24" s="440">
        <f>SUM(AL118:AL122)</f>
        <v>119</v>
      </c>
      <c r="AM24" s="435">
        <f t="shared" ref="AM24:AX24" si="70">SUM(AM118:AM122)</f>
        <v>109</v>
      </c>
      <c r="AN24" s="435">
        <f t="shared" si="70"/>
        <v>106</v>
      </c>
      <c r="AO24" s="435">
        <f t="shared" si="70"/>
        <v>95</v>
      </c>
      <c r="AP24" s="435">
        <f t="shared" si="70"/>
        <v>93</v>
      </c>
      <c r="AQ24" s="435">
        <f t="shared" si="70"/>
        <v>522</v>
      </c>
      <c r="AR24" s="435">
        <f>SUM(AR118:AR122)</f>
        <v>0</v>
      </c>
      <c r="AS24" s="455">
        <f>SUM(AS118:AS122)</f>
        <v>0</v>
      </c>
      <c r="AT24" s="440">
        <f t="shared" si="70"/>
        <v>344</v>
      </c>
      <c r="AU24" s="435">
        <f t="shared" si="70"/>
        <v>55</v>
      </c>
      <c r="AV24" s="435">
        <f t="shared" si="70"/>
        <v>399</v>
      </c>
      <c r="AW24" s="749">
        <f t="shared" si="70"/>
        <v>0</v>
      </c>
      <c r="AX24" s="620">
        <f t="shared" si="70"/>
        <v>91</v>
      </c>
      <c r="AZ24" s="126" t="s">
        <v>77</v>
      </c>
      <c r="BA24" s="129">
        <f>SUM(BA118:BA122)</f>
        <v>385</v>
      </c>
      <c r="BB24" s="129">
        <f t="shared" ref="BB24:BC24" si="71">SUM(BB118:BB122)</f>
        <v>0</v>
      </c>
      <c r="BC24" s="129">
        <f t="shared" si="71"/>
        <v>385</v>
      </c>
      <c r="BD24" s="137">
        <f>SUM(BD118:BD122)</f>
        <v>50</v>
      </c>
    </row>
    <row r="25" spans="1:56" s="3" customFormat="1" ht="13">
      <c r="A25" s="126" t="s">
        <v>30</v>
      </c>
      <c r="B25" s="129">
        <f>SUM(B123:B126)</f>
        <v>8526</v>
      </c>
      <c r="C25" s="129">
        <f t="shared" ref="C25:Q25" si="72">SUM(C123:C126)</f>
        <v>4276</v>
      </c>
      <c r="D25" s="129">
        <f t="shared" si="72"/>
        <v>7357</v>
      </c>
      <c r="E25" s="129">
        <f t="shared" si="72"/>
        <v>3701</v>
      </c>
      <c r="F25" s="129">
        <f t="shared" si="72"/>
        <v>6918</v>
      </c>
      <c r="G25" s="129">
        <f t="shared" si="72"/>
        <v>3499</v>
      </c>
      <c r="H25" s="129">
        <f t="shared" si="72"/>
        <v>5735</v>
      </c>
      <c r="I25" s="129">
        <f t="shared" si="72"/>
        <v>2901</v>
      </c>
      <c r="J25" s="129">
        <f t="shared" si="72"/>
        <v>5484</v>
      </c>
      <c r="K25" s="129">
        <f t="shared" si="72"/>
        <v>2853</v>
      </c>
      <c r="L25" s="435">
        <f t="shared" si="72"/>
        <v>34020</v>
      </c>
      <c r="M25" s="455">
        <f t="shared" si="72"/>
        <v>17230</v>
      </c>
      <c r="N25" s="849">
        <f t="shared" si="72"/>
        <v>869</v>
      </c>
      <c r="O25" s="129">
        <f t="shared" si="72"/>
        <v>453</v>
      </c>
      <c r="P25" s="129">
        <f t="shared" si="72"/>
        <v>775</v>
      </c>
      <c r="Q25" s="137">
        <f t="shared" si="72"/>
        <v>411</v>
      </c>
      <c r="S25" s="126" t="s">
        <v>30</v>
      </c>
      <c r="T25" s="129">
        <f>SUM(T123:T126)</f>
        <v>741</v>
      </c>
      <c r="U25" s="129">
        <f t="shared" ref="U25:AI25" si="73">SUM(U123:U126)</f>
        <v>325</v>
      </c>
      <c r="V25" s="129">
        <f t="shared" si="73"/>
        <v>754</v>
      </c>
      <c r="W25" s="129">
        <f t="shared" si="73"/>
        <v>339</v>
      </c>
      <c r="X25" s="129">
        <f t="shared" si="73"/>
        <v>788</v>
      </c>
      <c r="Y25" s="129">
        <f t="shared" si="73"/>
        <v>354</v>
      </c>
      <c r="Z25" s="129">
        <f t="shared" si="73"/>
        <v>482</v>
      </c>
      <c r="AA25" s="129">
        <f t="shared" si="73"/>
        <v>232</v>
      </c>
      <c r="AB25" s="129">
        <f t="shared" si="73"/>
        <v>721</v>
      </c>
      <c r="AC25" s="129">
        <f t="shared" si="73"/>
        <v>352</v>
      </c>
      <c r="AD25" s="435">
        <f t="shared" si="73"/>
        <v>3486</v>
      </c>
      <c r="AE25" s="455">
        <f t="shared" si="73"/>
        <v>1602</v>
      </c>
      <c r="AF25" s="849">
        <f t="shared" si="73"/>
        <v>27</v>
      </c>
      <c r="AG25" s="129">
        <f t="shared" si="73"/>
        <v>14</v>
      </c>
      <c r="AH25" s="129">
        <f t="shared" si="73"/>
        <v>21</v>
      </c>
      <c r="AI25" s="137">
        <f t="shared" si="73"/>
        <v>11</v>
      </c>
      <c r="AK25" s="488" t="s">
        <v>30</v>
      </c>
      <c r="AL25" s="440">
        <f>SUM(AL123:AL126)</f>
        <v>272</v>
      </c>
      <c r="AM25" s="435">
        <f t="shared" ref="AM25:AX25" si="74">SUM(AM123:AM126)</f>
        <v>270</v>
      </c>
      <c r="AN25" s="435">
        <f t="shared" si="74"/>
        <v>266</v>
      </c>
      <c r="AO25" s="435">
        <f t="shared" si="74"/>
        <v>252</v>
      </c>
      <c r="AP25" s="435">
        <f t="shared" si="74"/>
        <v>239</v>
      </c>
      <c r="AQ25" s="435">
        <f t="shared" si="74"/>
        <v>1299</v>
      </c>
      <c r="AR25" s="435">
        <f>SUM(AR123:AR126)</f>
        <v>20</v>
      </c>
      <c r="AS25" s="455">
        <f>SUM(AS123:AS126)</f>
        <v>17</v>
      </c>
      <c r="AT25" s="440">
        <f t="shared" si="74"/>
        <v>629</v>
      </c>
      <c r="AU25" s="435">
        <f t="shared" si="74"/>
        <v>429</v>
      </c>
      <c r="AV25" s="435">
        <f t="shared" si="74"/>
        <v>1058</v>
      </c>
      <c r="AW25" s="749">
        <f t="shared" si="74"/>
        <v>49</v>
      </c>
      <c r="AX25" s="620">
        <f t="shared" si="74"/>
        <v>288</v>
      </c>
      <c r="AZ25" s="126" t="s">
        <v>30</v>
      </c>
      <c r="BA25" s="129">
        <f>SUM(BA123:BA126)</f>
        <v>883</v>
      </c>
      <c r="BB25" s="129">
        <f t="shared" ref="BB25:BC25" si="75">SUM(BB123:BB126)</f>
        <v>39</v>
      </c>
      <c r="BC25" s="129">
        <f t="shared" si="75"/>
        <v>922</v>
      </c>
      <c r="BD25" s="137">
        <f>SUM(BD123:BD126)</f>
        <v>85</v>
      </c>
    </row>
    <row r="26" spans="1:56" s="3" customFormat="1" ht="13">
      <c r="A26" s="126" t="s">
        <v>61</v>
      </c>
      <c r="B26" s="129">
        <f>SUM(B127:B133)</f>
        <v>6780</v>
      </c>
      <c r="C26" s="129">
        <f t="shared" ref="C26:Q26" si="76">SUM(C127:C133)</f>
        <v>3500</v>
      </c>
      <c r="D26" s="129">
        <f t="shared" si="76"/>
        <v>5771</v>
      </c>
      <c r="E26" s="129">
        <f t="shared" si="76"/>
        <v>2777</v>
      </c>
      <c r="F26" s="129">
        <f t="shared" si="76"/>
        <v>5727</v>
      </c>
      <c r="G26" s="129">
        <f t="shared" si="76"/>
        <v>2803</v>
      </c>
      <c r="H26" s="129">
        <f t="shared" si="76"/>
        <v>4828</v>
      </c>
      <c r="I26" s="129">
        <f t="shared" si="76"/>
        <v>2413</v>
      </c>
      <c r="J26" s="129">
        <f t="shared" si="76"/>
        <v>4335</v>
      </c>
      <c r="K26" s="129">
        <f t="shared" si="76"/>
        <v>2147</v>
      </c>
      <c r="L26" s="435">
        <f t="shared" si="76"/>
        <v>27441</v>
      </c>
      <c r="M26" s="455">
        <f t="shared" si="76"/>
        <v>13640</v>
      </c>
      <c r="N26" s="849">
        <f t="shared" si="76"/>
        <v>78</v>
      </c>
      <c r="O26" s="129">
        <f t="shared" si="76"/>
        <v>38</v>
      </c>
      <c r="P26" s="129">
        <f t="shared" si="76"/>
        <v>55</v>
      </c>
      <c r="Q26" s="137">
        <f t="shared" si="76"/>
        <v>29</v>
      </c>
      <c r="S26" s="126" t="s">
        <v>61</v>
      </c>
      <c r="T26" s="129">
        <f>SUM(T127:T133)</f>
        <v>635</v>
      </c>
      <c r="U26" s="129">
        <f t="shared" ref="U26:AI26" si="77">SUM(U127:U133)</f>
        <v>286</v>
      </c>
      <c r="V26" s="129">
        <f t="shared" si="77"/>
        <v>627</v>
      </c>
      <c r="W26" s="129">
        <f t="shared" si="77"/>
        <v>266</v>
      </c>
      <c r="X26" s="129">
        <f t="shared" si="77"/>
        <v>728</v>
      </c>
      <c r="Y26" s="129">
        <f t="shared" si="77"/>
        <v>291</v>
      </c>
      <c r="Z26" s="129">
        <f t="shared" si="77"/>
        <v>443</v>
      </c>
      <c r="AA26" s="129">
        <f t="shared" si="77"/>
        <v>216</v>
      </c>
      <c r="AB26" s="129">
        <f t="shared" si="77"/>
        <v>255</v>
      </c>
      <c r="AC26" s="129">
        <f t="shared" si="77"/>
        <v>126</v>
      </c>
      <c r="AD26" s="435">
        <f t="shared" si="77"/>
        <v>2688</v>
      </c>
      <c r="AE26" s="455">
        <f t="shared" si="77"/>
        <v>1185</v>
      </c>
      <c r="AF26" s="849">
        <f t="shared" si="77"/>
        <v>2</v>
      </c>
      <c r="AG26" s="129">
        <f t="shared" si="77"/>
        <v>1</v>
      </c>
      <c r="AH26" s="129">
        <f t="shared" si="77"/>
        <v>4</v>
      </c>
      <c r="AI26" s="137">
        <f t="shared" si="77"/>
        <v>2</v>
      </c>
      <c r="AK26" s="488" t="s">
        <v>61</v>
      </c>
      <c r="AL26" s="440">
        <f>SUM(AL127:AL133)</f>
        <v>183</v>
      </c>
      <c r="AM26" s="435">
        <f t="shared" ref="AM26:AX26" si="78">SUM(AM127:AM133)</f>
        <v>177</v>
      </c>
      <c r="AN26" s="435">
        <f t="shared" si="78"/>
        <v>175</v>
      </c>
      <c r="AO26" s="435">
        <f t="shared" si="78"/>
        <v>167</v>
      </c>
      <c r="AP26" s="435">
        <f t="shared" si="78"/>
        <v>154</v>
      </c>
      <c r="AQ26" s="435">
        <f t="shared" si="78"/>
        <v>856</v>
      </c>
      <c r="AR26" s="435">
        <f>SUM(AR127:AR133)</f>
        <v>4</v>
      </c>
      <c r="AS26" s="455">
        <f>SUM(AS127:AS133)</f>
        <v>4</v>
      </c>
      <c r="AT26" s="440">
        <f t="shared" si="78"/>
        <v>600</v>
      </c>
      <c r="AU26" s="435">
        <f t="shared" si="78"/>
        <v>133</v>
      </c>
      <c r="AV26" s="435">
        <f t="shared" si="78"/>
        <v>733</v>
      </c>
      <c r="AW26" s="749">
        <f t="shared" si="78"/>
        <v>9</v>
      </c>
      <c r="AX26" s="620">
        <f t="shared" si="78"/>
        <v>171</v>
      </c>
      <c r="AZ26" s="126" t="s">
        <v>61</v>
      </c>
      <c r="BA26" s="129">
        <f>SUM(BA127:BA133)</f>
        <v>681</v>
      </c>
      <c r="BB26" s="129">
        <f t="shared" ref="BB26:BC26" si="79">SUM(BB127:BB133)</f>
        <v>7</v>
      </c>
      <c r="BC26" s="129">
        <f t="shared" si="79"/>
        <v>688</v>
      </c>
      <c r="BD26" s="137">
        <f>SUM(BD127:BD133)</f>
        <v>72</v>
      </c>
    </row>
    <row r="27" spans="1:56" s="3" customFormat="1" ht="13">
      <c r="A27" s="126" t="s">
        <v>110</v>
      </c>
      <c r="B27" s="129">
        <f>SUM(B134:B140)</f>
        <v>28517</v>
      </c>
      <c r="C27" s="129">
        <f t="shared" ref="C27:Q27" si="80">SUM(C134:C140)</f>
        <v>13734</v>
      </c>
      <c r="D27" s="129">
        <f t="shared" si="80"/>
        <v>23837</v>
      </c>
      <c r="E27" s="129">
        <f t="shared" si="80"/>
        <v>11479</v>
      </c>
      <c r="F27" s="129">
        <f t="shared" si="80"/>
        <v>21476</v>
      </c>
      <c r="G27" s="129">
        <f t="shared" si="80"/>
        <v>10461</v>
      </c>
      <c r="H27" s="129">
        <f t="shared" si="80"/>
        <v>17467</v>
      </c>
      <c r="I27" s="129">
        <f t="shared" si="80"/>
        <v>8531</v>
      </c>
      <c r="J27" s="129">
        <f t="shared" si="80"/>
        <v>13269</v>
      </c>
      <c r="K27" s="129">
        <f t="shared" si="80"/>
        <v>6615</v>
      </c>
      <c r="L27" s="435">
        <f t="shared" si="80"/>
        <v>104566</v>
      </c>
      <c r="M27" s="455">
        <f t="shared" si="80"/>
        <v>50820</v>
      </c>
      <c r="N27" s="849">
        <f t="shared" si="80"/>
        <v>118</v>
      </c>
      <c r="O27" s="129">
        <f t="shared" si="80"/>
        <v>53</v>
      </c>
      <c r="P27" s="129">
        <f t="shared" si="80"/>
        <v>113</v>
      </c>
      <c r="Q27" s="137">
        <f t="shared" si="80"/>
        <v>56</v>
      </c>
      <c r="S27" s="126" t="s">
        <v>110</v>
      </c>
      <c r="T27" s="129">
        <f>SUM(T134:T140)</f>
        <v>4135</v>
      </c>
      <c r="U27" s="129">
        <f t="shared" ref="U27:AI27" si="81">SUM(U134:U140)</f>
        <v>1866</v>
      </c>
      <c r="V27" s="129">
        <f t="shared" si="81"/>
        <v>3363</v>
      </c>
      <c r="W27" s="129">
        <f t="shared" si="81"/>
        <v>1458</v>
      </c>
      <c r="X27" s="129">
        <f t="shared" si="81"/>
        <v>3008</v>
      </c>
      <c r="Y27" s="129">
        <f t="shared" si="81"/>
        <v>1246</v>
      </c>
      <c r="Z27" s="129">
        <f t="shared" si="81"/>
        <v>1955</v>
      </c>
      <c r="AA27" s="129">
        <f t="shared" si="81"/>
        <v>912</v>
      </c>
      <c r="AB27" s="129">
        <f t="shared" si="81"/>
        <v>925</v>
      </c>
      <c r="AC27" s="129">
        <f t="shared" si="81"/>
        <v>464</v>
      </c>
      <c r="AD27" s="435">
        <f t="shared" si="81"/>
        <v>13386</v>
      </c>
      <c r="AE27" s="455">
        <f t="shared" si="81"/>
        <v>5946</v>
      </c>
      <c r="AF27" s="849">
        <f t="shared" si="81"/>
        <v>2</v>
      </c>
      <c r="AG27" s="129">
        <f t="shared" si="81"/>
        <v>0</v>
      </c>
      <c r="AH27" s="129">
        <f t="shared" si="81"/>
        <v>0</v>
      </c>
      <c r="AI27" s="137">
        <f t="shared" si="81"/>
        <v>0</v>
      </c>
      <c r="AK27" s="488" t="s">
        <v>110</v>
      </c>
      <c r="AL27" s="440">
        <f>SUM(AL134:AL140)</f>
        <v>992</v>
      </c>
      <c r="AM27" s="435">
        <f t="shared" ref="AM27:AX27" si="82">SUM(AM134:AM140)</f>
        <v>977</v>
      </c>
      <c r="AN27" s="435">
        <f t="shared" si="82"/>
        <v>960</v>
      </c>
      <c r="AO27" s="435">
        <f t="shared" si="82"/>
        <v>939</v>
      </c>
      <c r="AP27" s="435">
        <f t="shared" si="82"/>
        <v>935</v>
      </c>
      <c r="AQ27" s="435">
        <f t="shared" si="82"/>
        <v>4803</v>
      </c>
      <c r="AR27" s="435">
        <f>SUM(AR134:AR140)</f>
        <v>2</v>
      </c>
      <c r="AS27" s="455">
        <f>SUM(AS134:AS140)</f>
        <v>2</v>
      </c>
      <c r="AT27" s="440">
        <f t="shared" si="82"/>
        <v>2720</v>
      </c>
      <c r="AU27" s="435">
        <f t="shared" si="82"/>
        <v>206</v>
      </c>
      <c r="AV27" s="435">
        <f t="shared" si="82"/>
        <v>2926</v>
      </c>
      <c r="AW27" s="749">
        <f t="shared" si="82"/>
        <v>4</v>
      </c>
      <c r="AX27" s="620">
        <f t="shared" si="82"/>
        <v>956</v>
      </c>
      <c r="AZ27" s="126" t="s">
        <v>110</v>
      </c>
      <c r="BA27" s="129">
        <f>SUM(BA134:BA140)</f>
        <v>2766</v>
      </c>
      <c r="BB27" s="129">
        <f t="shared" ref="BB27:BC27" si="83">SUM(BB134:BB140)</f>
        <v>6</v>
      </c>
      <c r="BC27" s="129">
        <f t="shared" si="83"/>
        <v>2772</v>
      </c>
      <c r="BD27" s="137">
        <f>SUM(BD134:BD140)</f>
        <v>243</v>
      </c>
    </row>
    <row r="28" spans="1:56" s="3" customFormat="1" ht="13">
      <c r="A28" s="126" t="s">
        <v>44</v>
      </c>
      <c r="B28" s="129">
        <f>SUM(B141:B146)</f>
        <v>4899</v>
      </c>
      <c r="C28" s="129">
        <f t="shared" ref="C28:Q28" si="84">SUM(C141:C146)</f>
        <v>2401</v>
      </c>
      <c r="D28" s="129">
        <f t="shared" si="84"/>
        <v>4078</v>
      </c>
      <c r="E28" s="129">
        <f t="shared" si="84"/>
        <v>2045</v>
      </c>
      <c r="F28" s="129">
        <f t="shared" si="84"/>
        <v>3856</v>
      </c>
      <c r="G28" s="129">
        <f t="shared" si="84"/>
        <v>1906</v>
      </c>
      <c r="H28" s="129">
        <f t="shared" si="84"/>
        <v>3021</v>
      </c>
      <c r="I28" s="129">
        <f t="shared" si="84"/>
        <v>1500</v>
      </c>
      <c r="J28" s="129">
        <f t="shared" si="84"/>
        <v>2566</v>
      </c>
      <c r="K28" s="129">
        <f t="shared" si="84"/>
        <v>1283</v>
      </c>
      <c r="L28" s="435">
        <f t="shared" si="84"/>
        <v>18420</v>
      </c>
      <c r="M28" s="455">
        <f t="shared" si="84"/>
        <v>9135</v>
      </c>
      <c r="N28" s="849">
        <f t="shared" si="84"/>
        <v>93</v>
      </c>
      <c r="O28" s="129">
        <f t="shared" si="84"/>
        <v>53</v>
      </c>
      <c r="P28" s="129">
        <f t="shared" si="84"/>
        <v>88</v>
      </c>
      <c r="Q28" s="137">
        <f t="shared" si="84"/>
        <v>43</v>
      </c>
      <c r="S28" s="126" t="s">
        <v>44</v>
      </c>
      <c r="T28" s="129">
        <f>SUM(T141:T146)</f>
        <v>625</v>
      </c>
      <c r="U28" s="129">
        <f t="shared" ref="U28:AI28" si="85">SUM(U141:U146)</f>
        <v>287</v>
      </c>
      <c r="V28" s="129">
        <f t="shared" si="85"/>
        <v>546</v>
      </c>
      <c r="W28" s="129">
        <f t="shared" si="85"/>
        <v>237</v>
      </c>
      <c r="X28" s="129">
        <f t="shared" si="85"/>
        <v>549</v>
      </c>
      <c r="Y28" s="129">
        <f t="shared" si="85"/>
        <v>257</v>
      </c>
      <c r="Z28" s="129">
        <f t="shared" si="85"/>
        <v>319</v>
      </c>
      <c r="AA28" s="129">
        <f t="shared" si="85"/>
        <v>140</v>
      </c>
      <c r="AB28" s="129">
        <f t="shared" si="85"/>
        <v>256</v>
      </c>
      <c r="AC28" s="129">
        <f t="shared" si="85"/>
        <v>113</v>
      </c>
      <c r="AD28" s="435">
        <f t="shared" si="85"/>
        <v>2295</v>
      </c>
      <c r="AE28" s="455">
        <f t="shared" si="85"/>
        <v>1034</v>
      </c>
      <c r="AF28" s="849">
        <f t="shared" si="85"/>
        <v>8</v>
      </c>
      <c r="AG28" s="129">
        <f t="shared" si="85"/>
        <v>7</v>
      </c>
      <c r="AH28" s="129">
        <f t="shared" si="85"/>
        <v>0</v>
      </c>
      <c r="AI28" s="137">
        <f t="shared" si="85"/>
        <v>0</v>
      </c>
      <c r="AK28" s="488" t="s">
        <v>44</v>
      </c>
      <c r="AL28" s="440">
        <f>SUM(AL141:AL146)</f>
        <v>142</v>
      </c>
      <c r="AM28" s="435">
        <f t="shared" ref="AM28:AX28" si="86">SUM(AM141:AM146)</f>
        <v>135</v>
      </c>
      <c r="AN28" s="435">
        <f t="shared" si="86"/>
        <v>137</v>
      </c>
      <c r="AO28" s="435">
        <f t="shared" si="86"/>
        <v>117</v>
      </c>
      <c r="AP28" s="435">
        <f t="shared" si="86"/>
        <v>108</v>
      </c>
      <c r="AQ28" s="435">
        <f t="shared" si="86"/>
        <v>639</v>
      </c>
      <c r="AR28" s="435">
        <f>SUM(AR141:AR146)</f>
        <v>2</v>
      </c>
      <c r="AS28" s="455">
        <f>SUM(AS141:AS146)</f>
        <v>2</v>
      </c>
      <c r="AT28" s="440">
        <f t="shared" si="86"/>
        <v>508</v>
      </c>
      <c r="AU28" s="435">
        <f t="shared" si="86"/>
        <v>38</v>
      </c>
      <c r="AV28" s="435">
        <f t="shared" si="86"/>
        <v>546</v>
      </c>
      <c r="AW28" s="749">
        <f t="shared" si="86"/>
        <v>4</v>
      </c>
      <c r="AX28" s="620">
        <f t="shared" si="86"/>
        <v>123</v>
      </c>
      <c r="AZ28" s="126" t="s">
        <v>44</v>
      </c>
      <c r="BA28" s="129">
        <f>SUM(BA141:BA146)</f>
        <v>515</v>
      </c>
      <c r="BB28" s="129">
        <f t="shared" ref="BB28:BC28" si="87">SUM(BB141:BB146)</f>
        <v>1</v>
      </c>
      <c r="BC28" s="127">
        <f t="shared" si="87"/>
        <v>516</v>
      </c>
      <c r="BD28" s="137">
        <f>SUM(BD141:BD146)</f>
        <v>66</v>
      </c>
    </row>
    <row r="29" spans="1:56" s="3" customFormat="1" ht="21.75" customHeight="1" thickBot="1">
      <c r="A29" s="117" t="s">
        <v>3</v>
      </c>
      <c r="B29" s="154">
        <f>SUM(B7:B28)</f>
        <v>212821</v>
      </c>
      <c r="C29" s="154">
        <f t="shared" ref="C29:M29" si="88">SUM(C7:C28)</f>
        <v>105139</v>
      </c>
      <c r="D29" s="154">
        <f t="shared" si="88"/>
        <v>175003</v>
      </c>
      <c r="E29" s="154">
        <f t="shared" si="88"/>
        <v>86269</v>
      </c>
      <c r="F29" s="154">
        <f t="shared" si="88"/>
        <v>165164</v>
      </c>
      <c r="G29" s="154">
        <f t="shared" si="88"/>
        <v>82278</v>
      </c>
      <c r="H29" s="154">
        <f t="shared" si="88"/>
        <v>134724</v>
      </c>
      <c r="I29" s="154">
        <f t="shared" si="88"/>
        <v>67624</v>
      </c>
      <c r="J29" s="154">
        <f t="shared" si="88"/>
        <v>109742</v>
      </c>
      <c r="K29" s="154">
        <f t="shared" si="88"/>
        <v>55788</v>
      </c>
      <c r="L29" s="623">
        <f>SUM(L7:L28)</f>
        <v>797454</v>
      </c>
      <c r="M29" s="624">
        <f t="shared" si="88"/>
        <v>397098</v>
      </c>
      <c r="N29" s="850">
        <f>SUM(N7:N28)</f>
        <v>1608</v>
      </c>
      <c r="O29" s="154">
        <f>SUM(O7:O28)</f>
        <v>828</v>
      </c>
      <c r="P29" s="154">
        <f>SUM(P7:P28)</f>
        <v>1409</v>
      </c>
      <c r="Q29" s="155">
        <f>SUM(Q7:Q28)</f>
        <v>726</v>
      </c>
      <c r="S29" s="156" t="s">
        <v>3</v>
      </c>
      <c r="T29" s="154">
        <f>SUM(T7:T28)</f>
        <v>21822</v>
      </c>
      <c r="U29" s="154">
        <f t="shared" ref="U29:AI29" si="89">SUM(U7:U28)</f>
        <v>9683</v>
      </c>
      <c r="V29" s="154">
        <f t="shared" si="89"/>
        <v>19194</v>
      </c>
      <c r="W29" s="154">
        <f t="shared" si="89"/>
        <v>8279</v>
      </c>
      <c r="X29" s="154">
        <f t="shared" si="89"/>
        <v>19093</v>
      </c>
      <c r="Y29" s="154">
        <f t="shared" si="89"/>
        <v>8296</v>
      </c>
      <c r="Z29" s="154">
        <f t="shared" si="89"/>
        <v>12219</v>
      </c>
      <c r="AA29" s="154">
        <f t="shared" si="89"/>
        <v>5667</v>
      </c>
      <c r="AB29" s="154">
        <f t="shared" si="89"/>
        <v>5560</v>
      </c>
      <c r="AC29" s="154">
        <f t="shared" si="89"/>
        <v>2717</v>
      </c>
      <c r="AD29" s="623">
        <f>SUM(AD7:AD28)</f>
        <v>77888</v>
      </c>
      <c r="AE29" s="624">
        <f t="shared" si="89"/>
        <v>34642</v>
      </c>
      <c r="AF29" s="850">
        <f t="shared" si="89"/>
        <v>58</v>
      </c>
      <c r="AG29" s="154">
        <f t="shared" si="89"/>
        <v>33</v>
      </c>
      <c r="AH29" s="154">
        <f t="shared" si="89"/>
        <v>36</v>
      </c>
      <c r="AI29" s="155">
        <f t="shared" si="89"/>
        <v>18</v>
      </c>
      <c r="AK29" s="501" t="s">
        <v>3</v>
      </c>
      <c r="AL29" s="622">
        <f t="shared" ref="AL29:AX29" si="90">SUM(AL7:AL28)</f>
        <v>6875</v>
      </c>
      <c r="AM29" s="623">
        <f t="shared" si="90"/>
        <v>6648</v>
      </c>
      <c r="AN29" s="623">
        <f t="shared" si="90"/>
        <v>6553</v>
      </c>
      <c r="AO29" s="623">
        <f t="shared" si="90"/>
        <v>6057</v>
      </c>
      <c r="AP29" s="623">
        <f t="shared" si="90"/>
        <v>5769</v>
      </c>
      <c r="AQ29" s="623">
        <f t="shared" si="90"/>
        <v>31902</v>
      </c>
      <c r="AR29" s="623">
        <f t="shared" si="90"/>
        <v>44</v>
      </c>
      <c r="AS29" s="624">
        <f t="shared" si="90"/>
        <v>40</v>
      </c>
      <c r="AT29" s="622">
        <f t="shared" si="90"/>
        <v>21650</v>
      </c>
      <c r="AU29" s="623">
        <f t="shared" si="90"/>
        <v>2421</v>
      </c>
      <c r="AV29" s="623">
        <f t="shared" si="90"/>
        <v>24071</v>
      </c>
      <c r="AW29" s="750">
        <f t="shared" si="90"/>
        <v>93</v>
      </c>
      <c r="AX29" s="621">
        <f t="shared" si="90"/>
        <v>6290</v>
      </c>
      <c r="AZ29" s="117" t="s">
        <v>3</v>
      </c>
      <c r="BA29" s="154">
        <f>SUM(BA7:BA28)</f>
        <v>22972</v>
      </c>
      <c r="BB29" s="350">
        <f t="shared" ref="BB29:BC29" si="91">SUM(BB7:BB28)</f>
        <v>109</v>
      </c>
      <c r="BC29" s="351">
        <f t="shared" si="91"/>
        <v>23081</v>
      </c>
      <c r="BD29" s="155">
        <f>SUM(BD7:BD28)</f>
        <v>3270</v>
      </c>
    </row>
    <row r="30" spans="1:56" s="3" customFormat="1" ht="15" customHeight="1">
      <c r="A30" s="1018" t="s">
        <v>338</v>
      </c>
      <c r="B30" s="1018"/>
      <c r="C30" s="1018"/>
      <c r="D30" s="1018"/>
      <c r="E30" s="1018"/>
      <c r="F30" s="1018"/>
      <c r="G30" s="1018"/>
      <c r="H30" s="1018"/>
      <c r="I30" s="1018"/>
      <c r="J30" s="1018"/>
      <c r="K30" s="1018"/>
      <c r="L30" s="1018"/>
      <c r="M30" s="1018"/>
      <c r="N30" s="1018"/>
      <c r="O30" s="1018"/>
      <c r="P30" s="1018"/>
      <c r="Q30" s="1018"/>
      <c r="R30" s="102"/>
      <c r="S30" s="1071" t="s">
        <v>339</v>
      </c>
      <c r="T30" s="1071"/>
      <c r="U30" s="1071"/>
      <c r="V30" s="1071"/>
      <c r="W30" s="1071"/>
      <c r="X30" s="1071"/>
      <c r="Y30" s="1071"/>
      <c r="Z30" s="1071"/>
      <c r="AA30" s="1071"/>
      <c r="AB30" s="1071"/>
      <c r="AC30" s="1071"/>
      <c r="AD30" s="1071"/>
      <c r="AE30" s="1071"/>
      <c r="AF30" s="1071"/>
      <c r="AG30" s="1071"/>
      <c r="AH30" s="1071"/>
      <c r="AI30" s="1071"/>
      <c r="AJ30" s="961"/>
      <c r="AK30" s="1018" t="s">
        <v>341</v>
      </c>
      <c r="AL30" s="1018"/>
      <c r="AM30" s="1018"/>
      <c r="AN30" s="1018"/>
      <c r="AO30" s="1018"/>
      <c r="AP30" s="1018"/>
      <c r="AQ30" s="1018"/>
      <c r="AR30" s="1018"/>
      <c r="AS30" s="1018"/>
      <c r="AT30" s="1018"/>
      <c r="AU30" s="1018"/>
      <c r="AV30" s="1018"/>
      <c r="AW30" s="1018"/>
      <c r="AX30" s="1018"/>
      <c r="AY30" s="102"/>
      <c r="AZ30" s="1018" t="s">
        <v>501</v>
      </c>
      <c r="BA30" s="1018"/>
      <c r="BB30" s="1018"/>
      <c r="BC30" s="1018"/>
      <c r="BD30" s="1018"/>
    </row>
    <row r="31" spans="1:56" s="3" customFormat="1" ht="12" customHeight="1">
      <c r="A31" s="1018" t="s">
        <v>187</v>
      </c>
      <c r="B31" s="1018"/>
      <c r="C31" s="1018"/>
      <c r="D31" s="1018"/>
      <c r="E31" s="1018"/>
      <c r="F31" s="1018"/>
      <c r="G31" s="1018"/>
      <c r="H31" s="1018"/>
      <c r="I31" s="1018"/>
      <c r="J31" s="1018"/>
      <c r="K31" s="1018"/>
      <c r="L31" s="1018"/>
      <c r="M31" s="1018"/>
      <c r="N31" s="1018"/>
      <c r="O31" s="1018"/>
      <c r="P31" s="1018"/>
      <c r="Q31" s="1018"/>
      <c r="R31" s="148"/>
      <c r="S31" s="1018" t="s">
        <v>187</v>
      </c>
      <c r="T31" s="1018"/>
      <c r="U31" s="1018"/>
      <c r="V31" s="1018"/>
      <c r="W31" s="1018"/>
      <c r="X31" s="1018"/>
      <c r="Y31" s="1018"/>
      <c r="Z31" s="1018"/>
      <c r="AA31" s="1018"/>
      <c r="AB31" s="1018"/>
      <c r="AC31" s="1018"/>
      <c r="AD31" s="1018"/>
      <c r="AE31" s="1018"/>
      <c r="AF31" s="1018"/>
      <c r="AG31" s="1018"/>
      <c r="AH31" s="1018"/>
      <c r="AI31" s="1018"/>
      <c r="AJ31" s="149"/>
      <c r="AK31" s="1018" t="s">
        <v>187</v>
      </c>
      <c r="AL31" s="1018"/>
      <c r="AM31" s="1018"/>
      <c r="AN31" s="1018"/>
      <c r="AO31" s="1018"/>
      <c r="AP31" s="1018"/>
      <c r="AQ31" s="1018"/>
      <c r="AR31" s="1018"/>
      <c r="AS31" s="1018"/>
      <c r="AT31" s="1018"/>
      <c r="AU31" s="1018"/>
      <c r="AV31" s="1018"/>
      <c r="AW31" s="1018"/>
      <c r="AX31" s="1018"/>
      <c r="AY31" s="150"/>
      <c r="AZ31" s="1018" t="s">
        <v>187</v>
      </c>
      <c r="BA31" s="1018"/>
      <c r="BB31" s="1018"/>
      <c r="BC31" s="1018"/>
      <c r="BD31" s="1018"/>
    </row>
    <row r="32" spans="1:56" s="3" customFormat="1" ht="12" customHeight="1" thickBot="1">
      <c r="A32" s="961"/>
      <c r="B32" s="961"/>
      <c r="C32" s="961"/>
      <c r="D32" s="961"/>
      <c r="E32" s="961"/>
      <c r="F32" s="961"/>
      <c r="G32" s="961"/>
      <c r="H32" s="961"/>
      <c r="I32" s="961"/>
      <c r="J32" s="961"/>
      <c r="K32" s="961"/>
      <c r="L32" s="961"/>
      <c r="M32" s="961"/>
      <c r="N32" s="961"/>
      <c r="O32" s="961"/>
      <c r="P32" s="961"/>
      <c r="Q32" s="961"/>
      <c r="R32" s="148"/>
      <c r="S32" s="961"/>
      <c r="T32" s="961"/>
      <c r="U32" s="961"/>
      <c r="V32" s="961"/>
      <c r="W32" s="961"/>
      <c r="X32" s="961"/>
      <c r="Y32" s="961"/>
      <c r="Z32" s="961"/>
      <c r="AA32" s="961"/>
      <c r="AB32" s="961"/>
      <c r="AC32" s="961"/>
      <c r="AD32" s="961"/>
      <c r="AE32" s="961"/>
      <c r="AF32" s="961"/>
      <c r="AG32" s="961"/>
      <c r="AH32" s="961"/>
      <c r="AI32" s="961"/>
      <c r="AJ32" s="149"/>
      <c r="AK32" s="961"/>
      <c r="AL32" s="961"/>
      <c r="AM32" s="961"/>
      <c r="AN32" s="961"/>
      <c r="AO32" s="961"/>
      <c r="AP32" s="961"/>
      <c r="AQ32" s="961"/>
      <c r="AR32" s="961"/>
      <c r="AS32" s="961"/>
      <c r="AT32" s="961"/>
      <c r="AU32" s="961"/>
      <c r="AV32" s="785"/>
      <c r="AW32" s="961"/>
      <c r="AX32" s="961"/>
      <c r="AY32" s="150"/>
      <c r="AZ32" s="961"/>
      <c r="BA32" s="961"/>
      <c r="BB32" s="961"/>
      <c r="BC32" s="961"/>
      <c r="BD32" s="961"/>
    </row>
    <row r="33" spans="1:56" s="3" customFormat="1" ht="24.75" customHeight="1">
      <c r="A33" s="1083" t="s">
        <v>7</v>
      </c>
      <c r="B33" s="1101" t="s">
        <v>255</v>
      </c>
      <c r="C33" s="1134"/>
      <c r="D33" s="1101" t="s">
        <v>256</v>
      </c>
      <c r="E33" s="1134"/>
      <c r="F33" s="1101" t="s">
        <v>257</v>
      </c>
      <c r="G33" s="1134"/>
      <c r="H33" s="1101" t="s">
        <v>258</v>
      </c>
      <c r="I33" s="1134"/>
      <c r="J33" s="1101" t="s">
        <v>259</v>
      </c>
      <c r="K33" s="1102"/>
      <c r="L33" s="1023" t="s">
        <v>260</v>
      </c>
      <c r="M33" s="1055"/>
      <c r="N33" s="1066" t="s">
        <v>261</v>
      </c>
      <c r="O33" s="1151"/>
      <c r="P33" s="1023" t="s">
        <v>262</v>
      </c>
      <c r="Q33" s="1055"/>
      <c r="S33" s="1083" t="s">
        <v>7</v>
      </c>
      <c r="T33" s="1101" t="s">
        <v>255</v>
      </c>
      <c r="U33" s="1134"/>
      <c r="V33" s="1101" t="s">
        <v>256</v>
      </c>
      <c r="W33" s="1134"/>
      <c r="X33" s="1101" t="s">
        <v>257</v>
      </c>
      <c r="Y33" s="1134"/>
      <c r="Z33" s="1101" t="s">
        <v>258</v>
      </c>
      <c r="AA33" s="1134"/>
      <c r="AB33" s="1101" t="s">
        <v>259</v>
      </c>
      <c r="AC33" s="1102"/>
      <c r="AD33" s="1023" t="s">
        <v>260</v>
      </c>
      <c r="AE33" s="1055"/>
      <c r="AF33" s="1066" t="s">
        <v>261</v>
      </c>
      <c r="AG33" s="1151"/>
      <c r="AH33" s="1023" t="s">
        <v>262</v>
      </c>
      <c r="AI33" s="1055"/>
      <c r="AK33" s="1067" t="s">
        <v>7</v>
      </c>
      <c r="AL33" s="1156" t="s">
        <v>96</v>
      </c>
      <c r="AM33" s="1157"/>
      <c r="AN33" s="1157"/>
      <c r="AO33" s="1157"/>
      <c r="AP33" s="1157"/>
      <c r="AQ33" s="1157"/>
      <c r="AR33" s="1157"/>
      <c r="AS33" s="1158"/>
      <c r="AT33" s="1159" t="s">
        <v>497</v>
      </c>
      <c r="AU33" s="1160"/>
      <c r="AV33" s="1161"/>
      <c r="AW33" s="1050" t="s">
        <v>498</v>
      </c>
      <c r="AX33" s="1162" t="s">
        <v>493</v>
      </c>
      <c r="AY33" s="2"/>
      <c r="AZ33" s="1035" t="s">
        <v>7</v>
      </c>
      <c r="BA33" s="1152" t="s">
        <v>476</v>
      </c>
      <c r="BB33" s="1093" t="s">
        <v>381</v>
      </c>
      <c r="BC33" s="1093" t="s">
        <v>382</v>
      </c>
      <c r="BD33" s="1154" t="s">
        <v>340</v>
      </c>
    </row>
    <row r="34" spans="1:56" s="3" customFormat="1" ht="38.25" customHeight="1">
      <c r="A34" s="1084"/>
      <c r="B34" s="4" t="s">
        <v>99</v>
      </c>
      <c r="C34" s="4" t="s">
        <v>100</v>
      </c>
      <c r="D34" s="4" t="s">
        <v>99</v>
      </c>
      <c r="E34" s="4" t="s">
        <v>100</v>
      </c>
      <c r="F34" s="4" t="s">
        <v>99</v>
      </c>
      <c r="G34" s="4" t="s">
        <v>100</v>
      </c>
      <c r="H34" s="4" t="s">
        <v>99</v>
      </c>
      <c r="I34" s="4" t="s">
        <v>100</v>
      </c>
      <c r="J34" s="4" t="s">
        <v>99</v>
      </c>
      <c r="K34" s="298" t="s">
        <v>100</v>
      </c>
      <c r="L34" s="964" t="s">
        <v>99</v>
      </c>
      <c r="M34" s="269" t="s">
        <v>100</v>
      </c>
      <c r="N34" s="304" t="s">
        <v>99</v>
      </c>
      <c r="O34" s="4" t="s">
        <v>100</v>
      </c>
      <c r="P34" s="4" t="s">
        <v>99</v>
      </c>
      <c r="Q34" s="5" t="s">
        <v>100</v>
      </c>
      <c r="S34" s="1084"/>
      <c r="T34" s="4" t="s">
        <v>99</v>
      </c>
      <c r="U34" s="4" t="s">
        <v>100</v>
      </c>
      <c r="V34" s="4" t="s">
        <v>99</v>
      </c>
      <c r="W34" s="4" t="s">
        <v>100</v>
      </c>
      <c r="X34" s="4" t="s">
        <v>99</v>
      </c>
      <c r="Y34" s="4" t="s">
        <v>100</v>
      </c>
      <c r="Z34" s="4" t="s">
        <v>99</v>
      </c>
      <c r="AA34" s="4" t="s">
        <v>100</v>
      </c>
      <c r="AB34" s="4" t="s">
        <v>99</v>
      </c>
      <c r="AC34" s="298" t="s">
        <v>100</v>
      </c>
      <c r="AD34" s="964" t="s">
        <v>99</v>
      </c>
      <c r="AE34" s="269" t="s">
        <v>100</v>
      </c>
      <c r="AF34" s="304" t="s">
        <v>99</v>
      </c>
      <c r="AG34" s="4" t="s">
        <v>100</v>
      </c>
      <c r="AH34" s="4" t="s">
        <v>99</v>
      </c>
      <c r="AI34" s="5" t="s">
        <v>100</v>
      </c>
      <c r="AK34" s="1068"/>
      <c r="AL34" s="962" t="s">
        <v>255</v>
      </c>
      <c r="AM34" s="964" t="s">
        <v>256</v>
      </c>
      <c r="AN34" s="964" t="s">
        <v>257</v>
      </c>
      <c r="AO34" s="964" t="s">
        <v>258</v>
      </c>
      <c r="AP34" s="964" t="s">
        <v>259</v>
      </c>
      <c r="AQ34" s="80" t="s">
        <v>1</v>
      </c>
      <c r="AR34" s="745" t="s">
        <v>261</v>
      </c>
      <c r="AS34" s="753" t="s">
        <v>262</v>
      </c>
      <c r="AT34" s="632" t="s">
        <v>475</v>
      </c>
      <c r="AU34" s="633" t="s">
        <v>474</v>
      </c>
      <c r="AV34" s="746" t="s">
        <v>1</v>
      </c>
      <c r="AW34" s="1051"/>
      <c r="AX34" s="1163"/>
      <c r="AY34" s="10"/>
      <c r="AZ34" s="1164"/>
      <c r="BA34" s="1153"/>
      <c r="BB34" s="1094"/>
      <c r="BC34" s="1094"/>
      <c r="BD34" s="1155"/>
    </row>
    <row r="35" spans="1:56" s="3" customFormat="1" ht="14.25" customHeight="1">
      <c r="A35" s="14" t="s">
        <v>118</v>
      </c>
      <c r="B35" s="65">
        <v>2592</v>
      </c>
      <c r="C35" s="65">
        <v>1292</v>
      </c>
      <c r="D35" s="65">
        <v>2295</v>
      </c>
      <c r="E35" s="65">
        <v>1113</v>
      </c>
      <c r="F35" s="65">
        <v>2129</v>
      </c>
      <c r="G35" s="65">
        <v>1074</v>
      </c>
      <c r="H35" s="65">
        <v>1860</v>
      </c>
      <c r="I35" s="65">
        <v>944</v>
      </c>
      <c r="J35" s="65">
        <v>1523</v>
      </c>
      <c r="K35" s="86">
        <v>725</v>
      </c>
      <c r="L35" s="852">
        <f>+B35+D35+F35+H35+J35</f>
        <v>10399</v>
      </c>
      <c r="M35" s="797">
        <f>+C35+E35+G35+I35+K35</f>
        <v>5148</v>
      </c>
      <c r="N35" s="64">
        <v>0</v>
      </c>
      <c r="O35" s="65">
        <v>0</v>
      </c>
      <c r="P35" s="65">
        <v>0</v>
      </c>
      <c r="Q35" s="34">
        <v>0</v>
      </c>
      <c r="S35" s="345" t="s">
        <v>118</v>
      </c>
      <c r="T35" s="65">
        <v>157</v>
      </c>
      <c r="U35" s="65">
        <v>67</v>
      </c>
      <c r="V35" s="65">
        <v>151</v>
      </c>
      <c r="W35" s="65">
        <v>57</v>
      </c>
      <c r="X35" s="65">
        <v>162</v>
      </c>
      <c r="Y35" s="65">
        <v>65</v>
      </c>
      <c r="Z35" s="65">
        <v>139</v>
      </c>
      <c r="AA35" s="65">
        <v>61</v>
      </c>
      <c r="AB35" s="65">
        <v>79</v>
      </c>
      <c r="AC35" s="86">
        <v>33</v>
      </c>
      <c r="AD35" s="852">
        <f>+T35+V35+X35+Z35+AB35</f>
        <v>688</v>
      </c>
      <c r="AE35" s="797">
        <f>+U35+W35+Y35+AA35+AC35</f>
        <v>283</v>
      </c>
      <c r="AF35" s="64">
        <v>1</v>
      </c>
      <c r="AG35" s="65">
        <v>1</v>
      </c>
      <c r="AH35" s="65">
        <v>0</v>
      </c>
      <c r="AI35" s="34">
        <v>0</v>
      </c>
      <c r="AK35" s="18" t="s">
        <v>118</v>
      </c>
      <c r="AL35" s="519">
        <v>85</v>
      </c>
      <c r="AM35" s="194">
        <v>84</v>
      </c>
      <c r="AN35" s="194">
        <v>84</v>
      </c>
      <c r="AO35" s="194">
        <v>77</v>
      </c>
      <c r="AP35" s="194">
        <v>69</v>
      </c>
      <c r="AQ35" s="823">
        <f>SUM(AL35:AP35)</f>
        <v>399</v>
      </c>
      <c r="AR35" s="66">
        <v>0</v>
      </c>
      <c r="AS35" s="161">
        <v>0</v>
      </c>
      <c r="AT35" s="627">
        <v>314</v>
      </c>
      <c r="AU35" s="65">
        <v>77</v>
      </c>
      <c r="AV35" s="733">
        <f>+AT35+AU35</f>
        <v>391</v>
      </c>
      <c r="AW35" s="611">
        <v>0</v>
      </c>
      <c r="AX35" s="900">
        <v>76</v>
      </c>
      <c r="AY35" s="10"/>
      <c r="AZ35" s="345" t="s">
        <v>118</v>
      </c>
      <c r="BA35" s="65">
        <v>330</v>
      </c>
      <c r="BB35" s="86">
        <v>0</v>
      </c>
      <c r="BC35" s="385">
        <f>+BA35+BB35</f>
        <v>330</v>
      </c>
      <c r="BD35" s="34">
        <v>50</v>
      </c>
    </row>
    <row r="36" spans="1:56" s="3" customFormat="1" ht="14.25" customHeight="1">
      <c r="A36" s="14" t="s">
        <v>119</v>
      </c>
      <c r="B36" s="21">
        <v>2049</v>
      </c>
      <c r="C36" s="21">
        <v>1016</v>
      </c>
      <c r="D36" s="21">
        <v>1708</v>
      </c>
      <c r="E36" s="21">
        <v>826</v>
      </c>
      <c r="F36" s="21">
        <v>1657</v>
      </c>
      <c r="G36" s="21">
        <v>804</v>
      </c>
      <c r="H36" s="21">
        <v>1354</v>
      </c>
      <c r="I36" s="21">
        <v>636</v>
      </c>
      <c r="J36" s="21">
        <v>1125</v>
      </c>
      <c r="K36" s="73">
        <v>545</v>
      </c>
      <c r="L36" s="852">
        <f t="shared" ref="L36:M61" si="92">+B36+D36+F36+H36+J36</f>
        <v>7893</v>
      </c>
      <c r="M36" s="797">
        <f t="shared" si="92"/>
        <v>3827</v>
      </c>
      <c r="N36" s="66">
        <v>289</v>
      </c>
      <c r="O36" s="21">
        <v>150</v>
      </c>
      <c r="P36" s="21">
        <v>288</v>
      </c>
      <c r="Q36" s="22">
        <v>142</v>
      </c>
      <c r="S36" s="345" t="s">
        <v>119</v>
      </c>
      <c r="T36" s="21">
        <v>148</v>
      </c>
      <c r="U36" s="21">
        <v>55</v>
      </c>
      <c r="V36" s="21">
        <v>123</v>
      </c>
      <c r="W36" s="21">
        <v>48</v>
      </c>
      <c r="X36" s="21">
        <v>153</v>
      </c>
      <c r="Y36" s="21">
        <v>61</v>
      </c>
      <c r="Z36" s="21">
        <v>112</v>
      </c>
      <c r="AA36" s="21">
        <v>41</v>
      </c>
      <c r="AB36" s="21">
        <v>25</v>
      </c>
      <c r="AC36" s="73">
        <v>10</v>
      </c>
      <c r="AD36" s="852">
        <f t="shared" ref="AD36:AE39" si="93">+T36+V36+X36+Z36+AB36</f>
        <v>561</v>
      </c>
      <c r="AE36" s="797">
        <f t="shared" si="93"/>
        <v>215</v>
      </c>
      <c r="AF36" s="854">
        <v>7</v>
      </c>
      <c r="AG36" s="32">
        <v>2</v>
      </c>
      <c r="AH36" s="32">
        <v>8</v>
      </c>
      <c r="AI36" s="158">
        <v>4</v>
      </c>
      <c r="AK36" s="18" t="s">
        <v>119</v>
      </c>
      <c r="AL36" s="519">
        <v>69</v>
      </c>
      <c r="AM36" s="194">
        <v>67</v>
      </c>
      <c r="AN36" s="194">
        <v>63</v>
      </c>
      <c r="AO36" s="194">
        <v>62</v>
      </c>
      <c r="AP36" s="194">
        <v>58</v>
      </c>
      <c r="AQ36" s="823">
        <f t="shared" ref="AQ36:AQ87" si="94">SUM(AL36:AP36)</f>
        <v>319</v>
      </c>
      <c r="AR36" s="66">
        <v>10</v>
      </c>
      <c r="AS36" s="161">
        <v>10</v>
      </c>
      <c r="AT36" s="627">
        <v>195</v>
      </c>
      <c r="AU36" s="21">
        <v>58</v>
      </c>
      <c r="AV36" s="733">
        <f t="shared" ref="AV36:AV61" si="95">+AT36+AU36</f>
        <v>253</v>
      </c>
      <c r="AW36" s="607">
        <v>15</v>
      </c>
      <c r="AX36" s="900">
        <v>68</v>
      </c>
      <c r="AY36" s="10"/>
      <c r="AZ36" s="345" t="s">
        <v>119</v>
      </c>
      <c r="BA36" s="21">
        <v>243</v>
      </c>
      <c r="BB36" s="73">
        <v>36</v>
      </c>
      <c r="BC36" s="385">
        <f>+BA36+BB36</f>
        <v>279</v>
      </c>
      <c r="BD36" s="22">
        <v>32</v>
      </c>
    </row>
    <row r="37" spans="1:56" s="3" customFormat="1" ht="14.25" customHeight="1">
      <c r="A37" s="14" t="s">
        <v>120</v>
      </c>
      <c r="B37" s="21">
        <v>350</v>
      </c>
      <c r="C37" s="21">
        <v>187</v>
      </c>
      <c r="D37" s="21">
        <v>303</v>
      </c>
      <c r="E37" s="21">
        <v>142</v>
      </c>
      <c r="F37" s="21">
        <v>273</v>
      </c>
      <c r="G37" s="21">
        <v>142</v>
      </c>
      <c r="H37" s="21">
        <v>257</v>
      </c>
      <c r="I37" s="21">
        <v>143</v>
      </c>
      <c r="J37" s="21">
        <v>226</v>
      </c>
      <c r="K37" s="73">
        <v>107</v>
      </c>
      <c r="L37" s="852">
        <f t="shared" si="92"/>
        <v>1409</v>
      </c>
      <c r="M37" s="797">
        <f t="shared" si="92"/>
        <v>721</v>
      </c>
      <c r="N37" s="66">
        <v>0</v>
      </c>
      <c r="O37" s="21">
        <v>0</v>
      </c>
      <c r="P37" s="21">
        <v>0</v>
      </c>
      <c r="Q37" s="22">
        <v>0</v>
      </c>
      <c r="S37" s="345" t="s">
        <v>120</v>
      </c>
      <c r="T37" s="21">
        <v>34</v>
      </c>
      <c r="U37" s="21">
        <v>16</v>
      </c>
      <c r="V37" s="21">
        <v>28</v>
      </c>
      <c r="W37" s="21">
        <v>15</v>
      </c>
      <c r="X37" s="21">
        <v>10</v>
      </c>
      <c r="Y37" s="21">
        <v>3</v>
      </c>
      <c r="Z37" s="21">
        <v>15</v>
      </c>
      <c r="AA37" s="21">
        <v>9</v>
      </c>
      <c r="AB37" s="21">
        <v>1</v>
      </c>
      <c r="AC37" s="73">
        <v>1</v>
      </c>
      <c r="AD37" s="852">
        <f t="shared" si="93"/>
        <v>88</v>
      </c>
      <c r="AE37" s="797">
        <f t="shared" si="93"/>
        <v>44</v>
      </c>
      <c r="AF37" s="854">
        <v>0</v>
      </c>
      <c r="AG37" s="32">
        <v>0</v>
      </c>
      <c r="AH37" s="32">
        <v>0</v>
      </c>
      <c r="AI37" s="158">
        <v>0</v>
      </c>
      <c r="AK37" s="18" t="s">
        <v>120</v>
      </c>
      <c r="AL37" s="629">
        <v>8</v>
      </c>
      <c r="AM37" s="65">
        <v>7</v>
      </c>
      <c r="AN37" s="65">
        <v>7</v>
      </c>
      <c r="AO37" s="65">
        <v>8</v>
      </c>
      <c r="AP37" s="65">
        <v>8</v>
      </c>
      <c r="AQ37" s="84">
        <f t="shared" si="94"/>
        <v>38</v>
      </c>
      <c r="AR37" s="21">
        <v>0</v>
      </c>
      <c r="AS37" s="22">
        <v>0</v>
      </c>
      <c r="AT37" s="627">
        <v>24</v>
      </c>
      <c r="AU37" s="21">
        <v>11</v>
      </c>
      <c r="AV37" s="733">
        <f t="shared" si="95"/>
        <v>35</v>
      </c>
      <c r="AW37" s="607">
        <v>0</v>
      </c>
      <c r="AX37" s="900">
        <v>6</v>
      </c>
      <c r="AY37" s="10"/>
      <c r="AZ37" s="345" t="s">
        <v>120</v>
      </c>
      <c r="BA37" s="21">
        <v>35</v>
      </c>
      <c r="BB37" s="73">
        <v>0</v>
      </c>
      <c r="BC37" s="385">
        <f t="shared" ref="BC37:BC61" si="96">+BA37+BB37</f>
        <v>35</v>
      </c>
      <c r="BD37" s="22">
        <v>4</v>
      </c>
    </row>
    <row r="38" spans="1:56" s="3" customFormat="1" ht="14.25" customHeight="1">
      <c r="A38" s="14" t="s">
        <v>121</v>
      </c>
      <c r="B38" s="21">
        <v>101</v>
      </c>
      <c r="C38" s="21">
        <v>50</v>
      </c>
      <c r="D38" s="21">
        <v>72</v>
      </c>
      <c r="E38" s="21">
        <v>37</v>
      </c>
      <c r="F38" s="21">
        <v>59</v>
      </c>
      <c r="G38" s="21">
        <v>25</v>
      </c>
      <c r="H38" s="21">
        <v>52</v>
      </c>
      <c r="I38" s="21">
        <v>30</v>
      </c>
      <c r="J38" s="21">
        <v>44</v>
      </c>
      <c r="K38" s="73">
        <v>21</v>
      </c>
      <c r="L38" s="852">
        <f t="shared" si="92"/>
        <v>328</v>
      </c>
      <c r="M38" s="797">
        <f t="shared" si="92"/>
        <v>163</v>
      </c>
      <c r="N38" s="66">
        <v>0</v>
      </c>
      <c r="O38" s="21">
        <v>0</v>
      </c>
      <c r="P38" s="21">
        <v>0</v>
      </c>
      <c r="Q38" s="22">
        <v>0</v>
      </c>
      <c r="S38" s="345" t="s">
        <v>121</v>
      </c>
      <c r="T38" s="21">
        <v>18</v>
      </c>
      <c r="U38" s="21">
        <v>7</v>
      </c>
      <c r="V38" s="21">
        <v>12</v>
      </c>
      <c r="W38" s="21">
        <v>6</v>
      </c>
      <c r="X38" s="21">
        <v>1</v>
      </c>
      <c r="Y38" s="21">
        <v>0</v>
      </c>
      <c r="Z38" s="21">
        <v>1</v>
      </c>
      <c r="AA38" s="21">
        <v>0</v>
      </c>
      <c r="AB38" s="21">
        <v>0</v>
      </c>
      <c r="AC38" s="73">
        <v>0</v>
      </c>
      <c r="AD38" s="852">
        <f t="shared" si="93"/>
        <v>32</v>
      </c>
      <c r="AE38" s="797">
        <f t="shared" si="93"/>
        <v>13</v>
      </c>
      <c r="AF38" s="854">
        <v>0</v>
      </c>
      <c r="AG38" s="32">
        <v>0</v>
      </c>
      <c r="AH38" s="32">
        <v>0</v>
      </c>
      <c r="AI38" s="158">
        <v>0</v>
      </c>
      <c r="AK38" s="18" t="s">
        <v>121</v>
      </c>
      <c r="AL38" s="628">
        <v>4</v>
      </c>
      <c r="AM38" s="69">
        <v>3</v>
      </c>
      <c r="AN38" s="69">
        <v>2</v>
      </c>
      <c r="AO38" s="69">
        <v>2</v>
      </c>
      <c r="AP38" s="69">
        <v>2</v>
      </c>
      <c r="AQ38" s="84">
        <f t="shared" si="94"/>
        <v>13</v>
      </c>
      <c r="AR38" s="21">
        <v>0</v>
      </c>
      <c r="AS38" s="22">
        <v>0</v>
      </c>
      <c r="AT38" s="627">
        <v>9</v>
      </c>
      <c r="AU38" s="21">
        <v>3</v>
      </c>
      <c r="AV38" s="733">
        <f t="shared" si="95"/>
        <v>12</v>
      </c>
      <c r="AW38" s="607">
        <v>0</v>
      </c>
      <c r="AX38" s="900">
        <v>3</v>
      </c>
      <c r="AY38" s="10"/>
      <c r="AZ38" s="345" t="s">
        <v>121</v>
      </c>
      <c r="BA38" s="21">
        <v>10</v>
      </c>
      <c r="BB38" s="73">
        <v>0</v>
      </c>
      <c r="BC38" s="385">
        <f t="shared" si="96"/>
        <v>10</v>
      </c>
      <c r="BD38" s="22">
        <v>0</v>
      </c>
    </row>
    <row r="39" spans="1:56" s="3" customFormat="1" ht="14.25" customHeight="1">
      <c r="A39" s="14" t="s">
        <v>122</v>
      </c>
      <c r="B39" s="21">
        <v>1813</v>
      </c>
      <c r="C39" s="21">
        <v>896</v>
      </c>
      <c r="D39" s="21">
        <v>1664</v>
      </c>
      <c r="E39" s="21">
        <v>862</v>
      </c>
      <c r="F39" s="21">
        <v>1510</v>
      </c>
      <c r="G39" s="21">
        <v>750</v>
      </c>
      <c r="H39" s="21">
        <v>1329</v>
      </c>
      <c r="I39" s="21">
        <v>711</v>
      </c>
      <c r="J39" s="21">
        <v>934</v>
      </c>
      <c r="K39" s="73">
        <v>482</v>
      </c>
      <c r="L39" s="852">
        <f t="shared" si="92"/>
        <v>7250</v>
      </c>
      <c r="M39" s="797">
        <f t="shared" si="92"/>
        <v>3701</v>
      </c>
      <c r="N39" s="66">
        <v>88</v>
      </c>
      <c r="O39" s="21">
        <v>47</v>
      </c>
      <c r="P39" s="21">
        <v>72</v>
      </c>
      <c r="Q39" s="22">
        <v>34</v>
      </c>
      <c r="S39" s="345" t="s">
        <v>122</v>
      </c>
      <c r="T39" s="21">
        <v>141</v>
      </c>
      <c r="U39" s="21">
        <v>45</v>
      </c>
      <c r="V39" s="21">
        <v>131</v>
      </c>
      <c r="W39" s="21">
        <v>53</v>
      </c>
      <c r="X39" s="21">
        <v>174</v>
      </c>
      <c r="Y39" s="21">
        <v>75</v>
      </c>
      <c r="Z39" s="21">
        <v>108</v>
      </c>
      <c r="AA39" s="21">
        <v>58</v>
      </c>
      <c r="AB39" s="21">
        <v>24</v>
      </c>
      <c r="AC39" s="73">
        <v>8</v>
      </c>
      <c r="AD39" s="852">
        <f t="shared" si="93"/>
        <v>578</v>
      </c>
      <c r="AE39" s="797">
        <f t="shared" si="93"/>
        <v>239</v>
      </c>
      <c r="AF39" s="854">
        <v>5</v>
      </c>
      <c r="AG39" s="32">
        <v>3</v>
      </c>
      <c r="AH39" s="32">
        <v>1</v>
      </c>
      <c r="AI39" s="158">
        <v>1</v>
      </c>
      <c r="AK39" s="18" t="s">
        <v>122</v>
      </c>
      <c r="AL39" s="519">
        <v>62</v>
      </c>
      <c r="AM39" s="194">
        <v>63</v>
      </c>
      <c r="AN39" s="194">
        <v>62</v>
      </c>
      <c r="AO39" s="194">
        <v>54</v>
      </c>
      <c r="AP39" s="194">
        <v>49</v>
      </c>
      <c r="AQ39" s="823">
        <f>SUM(AL39:AP39)</f>
        <v>290</v>
      </c>
      <c r="AR39" s="66">
        <v>4</v>
      </c>
      <c r="AS39" s="161">
        <v>4</v>
      </c>
      <c r="AT39" s="627">
        <v>218</v>
      </c>
      <c r="AU39" s="21">
        <v>12</v>
      </c>
      <c r="AV39" s="733">
        <f t="shared" si="95"/>
        <v>230</v>
      </c>
      <c r="AW39" s="607">
        <v>8</v>
      </c>
      <c r="AX39" s="900">
        <v>58</v>
      </c>
      <c r="AZ39" s="345" t="s">
        <v>122</v>
      </c>
      <c r="BA39" s="21">
        <v>224</v>
      </c>
      <c r="BB39" s="73">
        <v>13</v>
      </c>
      <c r="BC39" s="385">
        <f t="shared" si="96"/>
        <v>237</v>
      </c>
      <c r="BD39" s="22">
        <v>30</v>
      </c>
    </row>
    <row r="40" spans="1:56" s="3" customFormat="1" ht="14.25" customHeight="1">
      <c r="A40" s="14" t="s">
        <v>40</v>
      </c>
      <c r="B40" s="21">
        <v>2039</v>
      </c>
      <c r="C40" s="21">
        <v>1028</v>
      </c>
      <c r="D40" s="21">
        <v>1442</v>
      </c>
      <c r="E40" s="21">
        <v>708</v>
      </c>
      <c r="F40" s="21">
        <v>1248</v>
      </c>
      <c r="G40" s="21">
        <v>590</v>
      </c>
      <c r="H40" s="21">
        <v>855</v>
      </c>
      <c r="I40" s="21">
        <v>404</v>
      </c>
      <c r="J40" s="21">
        <v>690</v>
      </c>
      <c r="K40" s="73">
        <v>360</v>
      </c>
      <c r="L40" s="852">
        <f t="shared" si="92"/>
        <v>6274</v>
      </c>
      <c r="M40" s="797">
        <f t="shared" si="92"/>
        <v>3090</v>
      </c>
      <c r="N40" s="66">
        <v>0</v>
      </c>
      <c r="O40" s="21">
        <v>0</v>
      </c>
      <c r="P40" s="21">
        <v>0</v>
      </c>
      <c r="Q40" s="22">
        <v>0</v>
      </c>
      <c r="S40" s="345" t="s">
        <v>40</v>
      </c>
      <c r="T40" s="21">
        <v>214</v>
      </c>
      <c r="U40" s="21">
        <v>110</v>
      </c>
      <c r="V40" s="21">
        <v>195</v>
      </c>
      <c r="W40" s="21">
        <v>93</v>
      </c>
      <c r="X40" s="21">
        <v>231</v>
      </c>
      <c r="Y40" s="21">
        <v>122</v>
      </c>
      <c r="Z40" s="21">
        <v>88</v>
      </c>
      <c r="AA40" s="21">
        <v>49</v>
      </c>
      <c r="AB40" s="21">
        <v>72</v>
      </c>
      <c r="AC40" s="73">
        <v>42</v>
      </c>
      <c r="AD40" s="852">
        <f t="shared" ref="AD40:AE43" si="97">+T40+V40+X40+Z40+AB40</f>
        <v>800</v>
      </c>
      <c r="AE40" s="797">
        <f t="shared" si="97"/>
        <v>416</v>
      </c>
      <c r="AF40" s="66">
        <v>0</v>
      </c>
      <c r="AG40" s="21">
        <v>0</v>
      </c>
      <c r="AH40" s="21">
        <v>0</v>
      </c>
      <c r="AI40" s="22">
        <v>0</v>
      </c>
      <c r="AK40" s="18" t="s">
        <v>40</v>
      </c>
      <c r="AL40" s="519">
        <v>48</v>
      </c>
      <c r="AM40" s="194">
        <v>44</v>
      </c>
      <c r="AN40" s="194">
        <v>44</v>
      </c>
      <c r="AO40" s="194">
        <v>38</v>
      </c>
      <c r="AP40" s="194">
        <v>35</v>
      </c>
      <c r="AQ40" s="823">
        <f t="shared" si="94"/>
        <v>209</v>
      </c>
      <c r="AR40" s="66">
        <v>0</v>
      </c>
      <c r="AS40" s="161">
        <v>0</v>
      </c>
      <c r="AT40" s="627">
        <v>127</v>
      </c>
      <c r="AU40" s="21">
        <v>14</v>
      </c>
      <c r="AV40" s="733">
        <f t="shared" si="95"/>
        <v>141</v>
      </c>
      <c r="AW40" s="607">
        <v>0</v>
      </c>
      <c r="AX40" s="900">
        <v>50</v>
      </c>
      <c r="AZ40" s="345" t="s">
        <v>40</v>
      </c>
      <c r="BA40" s="21">
        <v>130</v>
      </c>
      <c r="BB40" s="73">
        <v>0</v>
      </c>
      <c r="BC40" s="385">
        <f t="shared" si="96"/>
        <v>130</v>
      </c>
      <c r="BD40" s="22">
        <v>5</v>
      </c>
    </row>
    <row r="41" spans="1:56" s="3" customFormat="1" ht="14.25" customHeight="1">
      <c r="A41" s="14" t="s">
        <v>123</v>
      </c>
      <c r="B41" s="21">
        <v>1784</v>
      </c>
      <c r="C41" s="21">
        <v>892</v>
      </c>
      <c r="D41" s="21">
        <v>1407</v>
      </c>
      <c r="E41" s="21">
        <v>670</v>
      </c>
      <c r="F41" s="21">
        <v>1351</v>
      </c>
      <c r="G41" s="21">
        <v>671</v>
      </c>
      <c r="H41" s="21">
        <v>1009</v>
      </c>
      <c r="I41" s="21">
        <v>498</v>
      </c>
      <c r="J41" s="21">
        <v>821</v>
      </c>
      <c r="K41" s="73">
        <v>405</v>
      </c>
      <c r="L41" s="852">
        <f t="shared" si="92"/>
        <v>6372</v>
      </c>
      <c r="M41" s="797">
        <f t="shared" si="92"/>
        <v>3136</v>
      </c>
      <c r="N41" s="66">
        <v>0</v>
      </c>
      <c r="O41" s="21">
        <v>0</v>
      </c>
      <c r="P41" s="21">
        <v>0</v>
      </c>
      <c r="Q41" s="22">
        <v>0</v>
      </c>
      <c r="S41" s="345" t="s">
        <v>123</v>
      </c>
      <c r="T41" s="21">
        <v>255</v>
      </c>
      <c r="U41" s="21">
        <v>121</v>
      </c>
      <c r="V41" s="21">
        <v>174</v>
      </c>
      <c r="W41" s="21">
        <v>81</v>
      </c>
      <c r="X41" s="21">
        <v>209</v>
      </c>
      <c r="Y41" s="21">
        <v>102</v>
      </c>
      <c r="Z41" s="21">
        <v>113</v>
      </c>
      <c r="AA41" s="21">
        <v>58</v>
      </c>
      <c r="AB41" s="21">
        <v>58</v>
      </c>
      <c r="AC41" s="73">
        <v>28</v>
      </c>
      <c r="AD41" s="852">
        <f t="shared" si="97"/>
        <v>809</v>
      </c>
      <c r="AE41" s="797">
        <f t="shared" si="97"/>
        <v>390</v>
      </c>
      <c r="AF41" s="66">
        <v>0</v>
      </c>
      <c r="AG41" s="21">
        <v>0</v>
      </c>
      <c r="AH41" s="21">
        <v>0</v>
      </c>
      <c r="AI41" s="22">
        <v>0</v>
      </c>
      <c r="AK41" s="18" t="s">
        <v>123</v>
      </c>
      <c r="AL41" s="519">
        <v>63</v>
      </c>
      <c r="AM41" s="194">
        <v>61</v>
      </c>
      <c r="AN41" s="194">
        <v>60</v>
      </c>
      <c r="AO41" s="194">
        <v>52</v>
      </c>
      <c r="AP41" s="194">
        <v>48</v>
      </c>
      <c r="AQ41" s="823">
        <f t="shared" si="94"/>
        <v>284</v>
      </c>
      <c r="AR41" s="66">
        <v>0</v>
      </c>
      <c r="AS41" s="161">
        <v>0</v>
      </c>
      <c r="AT41" s="627">
        <v>165</v>
      </c>
      <c r="AU41" s="21">
        <v>11</v>
      </c>
      <c r="AV41" s="733">
        <f t="shared" si="95"/>
        <v>176</v>
      </c>
      <c r="AW41" s="607">
        <v>0</v>
      </c>
      <c r="AX41" s="900">
        <v>58</v>
      </c>
      <c r="AZ41" s="345" t="s">
        <v>123</v>
      </c>
      <c r="BA41" s="21">
        <v>146</v>
      </c>
      <c r="BB41" s="73">
        <v>0</v>
      </c>
      <c r="BC41" s="385">
        <f t="shared" si="96"/>
        <v>146</v>
      </c>
      <c r="BD41" s="22">
        <v>1</v>
      </c>
    </row>
    <row r="42" spans="1:56" s="3" customFormat="1" ht="14.25" customHeight="1">
      <c r="A42" s="39" t="s">
        <v>42</v>
      </c>
      <c r="B42" s="69">
        <v>1722</v>
      </c>
      <c r="C42" s="69">
        <v>845</v>
      </c>
      <c r="D42" s="69">
        <v>1279</v>
      </c>
      <c r="E42" s="69">
        <v>632</v>
      </c>
      <c r="F42" s="69">
        <v>1280</v>
      </c>
      <c r="G42" s="69">
        <v>605</v>
      </c>
      <c r="H42" s="69">
        <v>1074</v>
      </c>
      <c r="I42" s="69">
        <v>521</v>
      </c>
      <c r="J42" s="69">
        <v>772</v>
      </c>
      <c r="K42" s="74">
        <v>391</v>
      </c>
      <c r="L42" s="852">
        <f t="shared" si="92"/>
        <v>6127</v>
      </c>
      <c r="M42" s="797">
        <f t="shared" si="92"/>
        <v>2994</v>
      </c>
      <c r="N42" s="174">
        <v>0</v>
      </c>
      <c r="O42" s="69">
        <v>0</v>
      </c>
      <c r="P42" s="69">
        <v>0</v>
      </c>
      <c r="Q42" s="33">
        <v>0</v>
      </c>
      <c r="S42" s="345" t="s">
        <v>42</v>
      </c>
      <c r="T42" s="21">
        <v>344</v>
      </c>
      <c r="U42" s="21">
        <v>168</v>
      </c>
      <c r="V42" s="21">
        <v>187</v>
      </c>
      <c r="W42" s="21">
        <v>84</v>
      </c>
      <c r="X42" s="21">
        <v>230</v>
      </c>
      <c r="Y42" s="21">
        <v>105</v>
      </c>
      <c r="Z42" s="21">
        <v>178</v>
      </c>
      <c r="AA42" s="21">
        <v>88</v>
      </c>
      <c r="AB42" s="21">
        <v>37</v>
      </c>
      <c r="AC42" s="73">
        <v>19</v>
      </c>
      <c r="AD42" s="852">
        <f t="shared" si="97"/>
        <v>976</v>
      </c>
      <c r="AE42" s="797">
        <f t="shared" si="97"/>
        <v>464</v>
      </c>
      <c r="AF42" s="66">
        <v>0</v>
      </c>
      <c r="AG42" s="21">
        <v>0</v>
      </c>
      <c r="AH42" s="21">
        <v>0</v>
      </c>
      <c r="AI42" s="22">
        <v>0</v>
      </c>
      <c r="AK42" s="18" t="s">
        <v>42</v>
      </c>
      <c r="AL42" s="519">
        <v>65</v>
      </c>
      <c r="AM42" s="194">
        <v>63</v>
      </c>
      <c r="AN42" s="194">
        <v>61</v>
      </c>
      <c r="AO42" s="194">
        <v>58</v>
      </c>
      <c r="AP42" s="194">
        <v>59</v>
      </c>
      <c r="AQ42" s="823">
        <f>SUM(AL42:AP42)</f>
        <v>306</v>
      </c>
      <c r="AR42" s="66">
        <v>0</v>
      </c>
      <c r="AS42" s="161">
        <v>0</v>
      </c>
      <c r="AT42" s="627">
        <v>169</v>
      </c>
      <c r="AU42" s="21">
        <v>29</v>
      </c>
      <c r="AV42" s="733">
        <f t="shared" si="95"/>
        <v>198</v>
      </c>
      <c r="AW42" s="607">
        <v>0</v>
      </c>
      <c r="AX42" s="900">
        <v>63</v>
      </c>
      <c r="AZ42" s="345" t="s">
        <v>42</v>
      </c>
      <c r="BA42" s="21">
        <v>190</v>
      </c>
      <c r="BB42" s="73">
        <v>0</v>
      </c>
      <c r="BC42" s="385">
        <f t="shared" si="96"/>
        <v>190</v>
      </c>
      <c r="BD42" s="22">
        <v>12</v>
      </c>
    </row>
    <row r="43" spans="1:56" s="3" customFormat="1" ht="14.25" customHeight="1">
      <c r="A43" s="37" t="s">
        <v>10</v>
      </c>
      <c r="B43" s="16">
        <v>699</v>
      </c>
      <c r="C43" s="16">
        <v>374</v>
      </c>
      <c r="D43" s="16">
        <v>438</v>
      </c>
      <c r="E43" s="16">
        <v>220</v>
      </c>
      <c r="F43" s="16">
        <v>392</v>
      </c>
      <c r="G43" s="16">
        <v>214</v>
      </c>
      <c r="H43" s="16">
        <v>255</v>
      </c>
      <c r="I43" s="16">
        <v>125</v>
      </c>
      <c r="J43" s="16">
        <v>162</v>
      </c>
      <c r="K43" s="625">
        <v>69</v>
      </c>
      <c r="L43" s="852">
        <f t="shared" si="92"/>
        <v>1946</v>
      </c>
      <c r="M43" s="797">
        <f t="shared" si="92"/>
        <v>1002</v>
      </c>
      <c r="N43" s="241">
        <v>0</v>
      </c>
      <c r="O43" s="16">
        <v>0</v>
      </c>
      <c r="P43" s="16">
        <v>0</v>
      </c>
      <c r="Q43" s="17">
        <v>0</v>
      </c>
      <c r="S43" s="345" t="s">
        <v>10</v>
      </c>
      <c r="T43" s="21">
        <v>32</v>
      </c>
      <c r="U43" s="21">
        <v>15</v>
      </c>
      <c r="V43" s="21">
        <v>68</v>
      </c>
      <c r="W43" s="21">
        <v>30</v>
      </c>
      <c r="X43" s="21">
        <v>46</v>
      </c>
      <c r="Y43" s="21">
        <v>23</v>
      </c>
      <c r="Z43" s="21">
        <v>34</v>
      </c>
      <c r="AA43" s="21">
        <v>15</v>
      </c>
      <c r="AB43" s="21">
        <v>16</v>
      </c>
      <c r="AC43" s="73">
        <v>8</v>
      </c>
      <c r="AD43" s="852">
        <f t="shared" si="97"/>
        <v>196</v>
      </c>
      <c r="AE43" s="797">
        <f t="shared" si="97"/>
        <v>91</v>
      </c>
      <c r="AF43" s="66">
        <v>0</v>
      </c>
      <c r="AG43" s="21">
        <v>0</v>
      </c>
      <c r="AH43" s="21">
        <v>0</v>
      </c>
      <c r="AI43" s="22">
        <v>0</v>
      </c>
      <c r="AK43" s="18" t="s">
        <v>10</v>
      </c>
      <c r="AL43" s="519">
        <v>25</v>
      </c>
      <c r="AM43" s="194">
        <v>25</v>
      </c>
      <c r="AN43" s="194">
        <v>24</v>
      </c>
      <c r="AO43" s="194">
        <v>16</v>
      </c>
      <c r="AP43" s="194">
        <v>13</v>
      </c>
      <c r="AQ43" s="823">
        <f t="shared" si="94"/>
        <v>103</v>
      </c>
      <c r="AR43" s="66">
        <v>0</v>
      </c>
      <c r="AS43" s="161">
        <v>0</v>
      </c>
      <c r="AT43" s="627">
        <v>53</v>
      </c>
      <c r="AU43" s="21">
        <v>6</v>
      </c>
      <c r="AV43" s="733">
        <f t="shared" si="95"/>
        <v>59</v>
      </c>
      <c r="AW43" s="607">
        <v>0</v>
      </c>
      <c r="AX43" s="900">
        <v>28</v>
      </c>
      <c r="AZ43" s="345" t="s">
        <v>10</v>
      </c>
      <c r="BA43" s="21">
        <v>49</v>
      </c>
      <c r="BB43" s="73">
        <v>0</v>
      </c>
      <c r="BC43" s="385">
        <f t="shared" si="96"/>
        <v>49</v>
      </c>
      <c r="BD43" s="22">
        <v>1</v>
      </c>
    </row>
    <row r="44" spans="1:56" s="3" customFormat="1" ht="14.25" customHeight="1">
      <c r="A44" s="14" t="s">
        <v>124</v>
      </c>
      <c r="B44" s="21">
        <v>6513</v>
      </c>
      <c r="C44" s="21">
        <v>3180</v>
      </c>
      <c r="D44" s="21">
        <v>6086</v>
      </c>
      <c r="E44" s="21">
        <v>2973</v>
      </c>
      <c r="F44" s="21">
        <v>5906</v>
      </c>
      <c r="G44" s="21">
        <v>2865</v>
      </c>
      <c r="H44" s="21">
        <v>5076</v>
      </c>
      <c r="I44" s="21">
        <v>2513</v>
      </c>
      <c r="J44" s="21">
        <v>4357</v>
      </c>
      <c r="K44" s="73">
        <v>2190</v>
      </c>
      <c r="L44" s="852">
        <f t="shared" si="92"/>
        <v>27938</v>
      </c>
      <c r="M44" s="797">
        <f t="shared" si="92"/>
        <v>13721</v>
      </c>
      <c r="N44" s="66">
        <v>0</v>
      </c>
      <c r="O44" s="21">
        <v>0</v>
      </c>
      <c r="P44" s="21">
        <v>0</v>
      </c>
      <c r="Q44" s="22">
        <v>0</v>
      </c>
      <c r="S44" s="345" t="s">
        <v>124</v>
      </c>
      <c r="T44" s="21">
        <v>317</v>
      </c>
      <c r="U44" s="21">
        <v>130</v>
      </c>
      <c r="V44" s="21">
        <v>407</v>
      </c>
      <c r="W44" s="21">
        <v>170</v>
      </c>
      <c r="X44" s="21">
        <v>465</v>
      </c>
      <c r="Y44" s="21">
        <v>175</v>
      </c>
      <c r="Z44" s="21">
        <v>365</v>
      </c>
      <c r="AA44" s="21">
        <v>156</v>
      </c>
      <c r="AB44" s="21">
        <v>187</v>
      </c>
      <c r="AC44" s="73">
        <v>66</v>
      </c>
      <c r="AD44" s="852">
        <f t="shared" ref="AD44:AE51" si="98">+T44+V44+X44+Z44+AB44</f>
        <v>1741</v>
      </c>
      <c r="AE44" s="797">
        <f t="shared" si="98"/>
        <v>697</v>
      </c>
      <c r="AF44" s="66">
        <v>0</v>
      </c>
      <c r="AG44" s="21">
        <v>0</v>
      </c>
      <c r="AH44" s="21">
        <v>0</v>
      </c>
      <c r="AI44" s="22">
        <v>0</v>
      </c>
      <c r="AK44" s="18" t="s">
        <v>124</v>
      </c>
      <c r="AL44" s="519">
        <v>277</v>
      </c>
      <c r="AM44" s="194">
        <v>271</v>
      </c>
      <c r="AN44" s="194">
        <v>267</v>
      </c>
      <c r="AO44" s="194">
        <v>256</v>
      </c>
      <c r="AP44" s="194">
        <v>244</v>
      </c>
      <c r="AQ44" s="823">
        <f>SUM(AL44:AP44)</f>
        <v>1315</v>
      </c>
      <c r="AR44" s="66">
        <v>0</v>
      </c>
      <c r="AS44" s="161">
        <v>0</v>
      </c>
      <c r="AT44" s="627">
        <v>1078</v>
      </c>
      <c r="AU44" s="21">
        <v>11</v>
      </c>
      <c r="AV44" s="733">
        <f t="shared" si="95"/>
        <v>1089</v>
      </c>
      <c r="AW44" s="607">
        <v>0</v>
      </c>
      <c r="AX44" s="900">
        <v>274</v>
      </c>
      <c r="AZ44" s="345" t="s">
        <v>124</v>
      </c>
      <c r="BA44" s="21">
        <v>1052</v>
      </c>
      <c r="BB44" s="73">
        <v>0</v>
      </c>
      <c r="BC44" s="385">
        <f t="shared" si="96"/>
        <v>1052</v>
      </c>
      <c r="BD44" s="22">
        <v>177</v>
      </c>
    </row>
    <row r="45" spans="1:56" s="3" customFormat="1" ht="14.25" customHeight="1">
      <c r="A45" s="14" t="s">
        <v>125</v>
      </c>
      <c r="B45" s="21">
        <v>3256</v>
      </c>
      <c r="C45" s="21">
        <v>1548</v>
      </c>
      <c r="D45" s="21">
        <v>2705</v>
      </c>
      <c r="E45" s="21">
        <v>1279</v>
      </c>
      <c r="F45" s="21">
        <v>2681</v>
      </c>
      <c r="G45" s="21">
        <v>1273</v>
      </c>
      <c r="H45" s="21">
        <v>2294</v>
      </c>
      <c r="I45" s="21">
        <v>1119</v>
      </c>
      <c r="J45" s="21">
        <v>1784</v>
      </c>
      <c r="K45" s="73">
        <v>909</v>
      </c>
      <c r="L45" s="852">
        <f t="shared" si="92"/>
        <v>12720</v>
      </c>
      <c r="M45" s="797">
        <f t="shared" si="92"/>
        <v>6128</v>
      </c>
      <c r="N45" s="66">
        <v>0</v>
      </c>
      <c r="O45" s="21">
        <v>0</v>
      </c>
      <c r="P45" s="21">
        <v>0</v>
      </c>
      <c r="Q45" s="22">
        <v>0</v>
      </c>
      <c r="S45" s="345" t="s">
        <v>125</v>
      </c>
      <c r="T45" s="21">
        <v>421</v>
      </c>
      <c r="U45" s="21">
        <v>174</v>
      </c>
      <c r="V45" s="21">
        <v>422</v>
      </c>
      <c r="W45" s="21">
        <v>166</v>
      </c>
      <c r="X45" s="21">
        <v>461</v>
      </c>
      <c r="Y45" s="21">
        <v>177</v>
      </c>
      <c r="Z45" s="21">
        <v>347</v>
      </c>
      <c r="AA45" s="21">
        <v>151</v>
      </c>
      <c r="AB45" s="21">
        <v>84</v>
      </c>
      <c r="AC45" s="73">
        <v>40</v>
      </c>
      <c r="AD45" s="852">
        <f t="shared" si="98"/>
        <v>1735</v>
      </c>
      <c r="AE45" s="797">
        <f t="shared" si="98"/>
        <v>708</v>
      </c>
      <c r="AF45" s="66">
        <v>0</v>
      </c>
      <c r="AG45" s="21">
        <v>0</v>
      </c>
      <c r="AH45" s="21">
        <v>0</v>
      </c>
      <c r="AI45" s="22">
        <v>0</v>
      </c>
      <c r="AK45" s="18" t="s">
        <v>125</v>
      </c>
      <c r="AL45" s="634">
        <v>131</v>
      </c>
      <c r="AM45" s="159">
        <v>134</v>
      </c>
      <c r="AN45" s="159">
        <v>130</v>
      </c>
      <c r="AO45" s="159">
        <v>126</v>
      </c>
      <c r="AP45" s="159">
        <v>124</v>
      </c>
      <c r="AQ45" s="793">
        <f t="shared" si="94"/>
        <v>645</v>
      </c>
      <c r="AR45" s="69">
        <v>0</v>
      </c>
      <c r="AS45" s="33">
        <v>0</v>
      </c>
      <c r="AT45" s="628">
        <v>378</v>
      </c>
      <c r="AU45" s="69">
        <v>28</v>
      </c>
      <c r="AV45" s="733">
        <f t="shared" si="95"/>
        <v>406</v>
      </c>
      <c r="AW45" s="748">
        <v>0</v>
      </c>
      <c r="AX45" s="900">
        <v>127</v>
      </c>
      <c r="AZ45" s="345" t="s">
        <v>125</v>
      </c>
      <c r="BA45" s="21">
        <v>376</v>
      </c>
      <c r="BB45" s="73">
        <v>0</v>
      </c>
      <c r="BC45" s="385">
        <f t="shared" si="96"/>
        <v>376</v>
      </c>
      <c r="BD45" s="22">
        <v>11</v>
      </c>
    </row>
    <row r="46" spans="1:56" s="3" customFormat="1" ht="14.25" customHeight="1">
      <c r="A46" s="14" t="s">
        <v>126</v>
      </c>
      <c r="B46" s="21">
        <v>2016</v>
      </c>
      <c r="C46" s="21">
        <v>959</v>
      </c>
      <c r="D46" s="21">
        <v>1747</v>
      </c>
      <c r="E46" s="21">
        <v>844</v>
      </c>
      <c r="F46" s="21">
        <v>1631</v>
      </c>
      <c r="G46" s="21">
        <v>785</v>
      </c>
      <c r="H46" s="21">
        <v>1290</v>
      </c>
      <c r="I46" s="21">
        <v>603</v>
      </c>
      <c r="J46" s="21">
        <v>989</v>
      </c>
      <c r="K46" s="73">
        <v>512</v>
      </c>
      <c r="L46" s="852">
        <f t="shared" si="92"/>
        <v>7673</v>
      </c>
      <c r="M46" s="797">
        <f t="shared" si="92"/>
        <v>3703</v>
      </c>
      <c r="N46" s="66">
        <v>0</v>
      </c>
      <c r="O46" s="21">
        <v>0</v>
      </c>
      <c r="P46" s="21">
        <v>0</v>
      </c>
      <c r="Q46" s="22">
        <v>0</v>
      </c>
      <c r="S46" s="345" t="s">
        <v>126</v>
      </c>
      <c r="T46" s="21">
        <v>242</v>
      </c>
      <c r="U46" s="21">
        <v>112</v>
      </c>
      <c r="V46" s="21">
        <v>297</v>
      </c>
      <c r="W46" s="21">
        <v>133</v>
      </c>
      <c r="X46" s="21">
        <v>279</v>
      </c>
      <c r="Y46" s="21">
        <v>115</v>
      </c>
      <c r="Z46" s="21">
        <v>186</v>
      </c>
      <c r="AA46" s="21">
        <v>77</v>
      </c>
      <c r="AB46" s="21">
        <v>59</v>
      </c>
      <c r="AC46" s="73">
        <v>36</v>
      </c>
      <c r="AD46" s="852">
        <f t="shared" si="98"/>
        <v>1063</v>
      </c>
      <c r="AE46" s="797">
        <f t="shared" si="98"/>
        <v>473</v>
      </c>
      <c r="AF46" s="66">
        <v>0</v>
      </c>
      <c r="AG46" s="21">
        <v>0</v>
      </c>
      <c r="AH46" s="21">
        <v>0</v>
      </c>
      <c r="AI46" s="22">
        <v>0</v>
      </c>
      <c r="AK46" s="18" t="s">
        <v>126</v>
      </c>
      <c r="AL46" s="519">
        <v>87</v>
      </c>
      <c r="AM46" s="194">
        <v>87</v>
      </c>
      <c r="AN46" s="194">
        <v>86</v>
      </c>
      <c r="AO46" s="194">
        <v>79</v>
      </c>
      <c r="AP46" s="194">
        <v>78</v>
      </c>
      <c r="AQ46" s="522">
        <f>SUM(AL46:AP46)</f>
        <v>417</v>
      </c>
      <c r="AR46" s="215">
        <v>0</v>
      </c>
      <c r="AS46" s="216">
        <v>0</v>
      </c>
      <c r="AT46" s="511">
        <v>227</v>
      </c>
      <c r="AU46" s="215">
        <v>21</v>
      </c>
      <c r="AV46" s="733">
        <f t="shared" si="95"/>
        <v>248</v>
      </c>
      <c r="AW46" s="613">
        <v>0</v>
      </c>
      <c r="AX46" s="900">
        <v>84</v>
      </c>
      <c r="AZ46" s="345" t="s">
        <v>126</v>
      </c>
      <c r="BA46" s="21">
        <v>235</v>
      </c>
      <c r="BB46" s="73">
        <v>0</v>
      </c>
      <c r="BC46" s="385">
        <f t="shared" si="96"/>
        <v>235</v>
      </c>
      <c r="BD46" s="22">
        <v>21</v>
      </c>
    </row>
    <row r="47" spans="1:56" s="3" customFormat="1" ht="14.25" customHeight="1">
      <c r="A47" s="14" t="s">
        <v>127</v>
      </c>
      <c r="B47" s="21">
        <v>2542</v>
      </c>
      <c r="C47" s="21">
        <v>1268</v>
      </c>
      <c r="D47" s="21">
        <v>2082</v>
      </c>
      <c r="E47" s="21">
        <v>1014</v>
      </c>
      <c r="F47" s="21">
        <v>1752</v>
      </c>
      <c r="G47" s="21">
        <v>842</v>
      </c>
      <c r="H47" s="21">
        <v>1462</v>
      </c>
      <c r="I47" s="21">
        <v>700</v>
      </c>
      <c r="J47" s="21">
        <v>1146</v>
      </c>
      <c r="K47" s="73">
        <v>612</v>
      </c>
      <c r="L47" s="852">
        <f t="shared" si="92"/>
        <v>8984</v>
      </c>
      <c r="M47" s="797">
        <f t="shared" si="92"/>
        <v>4436</v>
      </c>
      <c r="N47" s="66">
        <v>6</v>
      </c>
      <c r="O47" s="21">
        <v>2</v>
      </c>
      <c r="P47" s="21">
        <v>11</v>
      </c>
      <c r="Q47" s="22">
        <v>5</v>
      </c>
      <c r="S47" s="345" t="s">
        <v>127</v>
      </c>
      <c r="T47" s="21">
        <v>395</v>
      </c>
      <c r="U47" s="21">
        <v>191</v>
      </c>
      <c r="V47" s="21">
        <v>326</v>
      </c>
      <c r="W47" s="21">
        <v>127</v>
      </c>
      <c r="X47" s="21">
        <v>287</v>
      </c>
      <c r="Y47" s="21">
        <v>109</v>
      </c>
      <c r="Z47" s="21">
        <v>206</v>
      </c>
      <c r="AA47" s="21">
        <v>95</v>
      </c>
      <c r="AB47" s="21">
        <v>82</v>
      </c>
      <c r="AC47" s="73">
        <v>39</v>
      </c>
      <c r="AD47" s="852">
        <f t="shared" si="98"/>
        <v>1296</v>
      </c>
      <c r="AE47" s="797">
        <f t="shared" si="98"/>
        <v>561</v>
      </c>
      <c r="AF47" s="66">
        <v>0</v>
      </c>
      <c r="AG47" s="21">
        <v>0</v>
      </c>
      <c r="AH47" s="21">
        <v>0</v>
      </c>
      <c r="AI47" s="22">
        <v>0</v>
      </c>
      <c r="AK47" s="18" t="s">
        <v>127</v>
      </c>
      <c r="AL47" s="519">
        <v>92</v>
      </c>
      <c r="AM47" s="194">
        <v>89</v>
      </c>
      <c r="AN47" s="194">
        <v>89</v>
      </c>
      <c r="AO47" s="194">
        <v>88</v>
      </c>
      <c r="AP47" s="194">
        <v>84</v>
      </c>
      <c r="AQ47" s="522">
        <f t="shared" si="94"/>
        <v>442</v>
      </c>
      <c r="AR47" s="215">
        <v>1</v>
      </c>
      <c r="AS47" s="216">
        <v>1</v>
      </c>
      <c r="AT47" s="511">
        <v>246</v>
      </c>
      <c r="AU47" s="215">
        <v>19</v>
      </c>
      <c r="AV47" s="733">
        <f t="shared" si="95"/>
        <v>265</v>
      </c>
      <c r="AW47" s="613">
        <v>2</v>
      </c>
      <c r="AX47" s="900">
        <v>94</v>
      </c>
      <c r="AZ47" s="345" t="s">
        <v>127</v>
      </c>
      <c r="BA47" s="21">
        <v>255</v>
      </c>
      <c r="BB47" s="73">
        <v>3</v>
      </c>
      <c r="BC47" s="385">
        <f t="shared" si="96"/>
        <v>258</v>
      </c>
      <c r="BD47" s="22">
        <v>14</v>
      </c>
    </row>
    <row r="48" spans="1:56" s="3" customFormat="1" ht="14.25" customHeight="1">
      <c r="A48" s="14" t="s">
        <v>128</v>
      </c>
      <c r="B48" s="21">
        <v>9814</v>
      </c>
      <c r="C48" s="21">
        <v>4910</v>
      </c>
      <c r="D48" s="21">
        <v>8472</v>
      </c>
      <c r="E48" s="21">
        <v>4128</v>
      </c>
      <c r="F48" s="21">
        <v>8347</v>
      </c>
      <c r="G48" s="21">
        <v>4127</v>
      </c>
      <c r="H48" s="21">
        <v>7320</v>
      </c>
      <c r="I48" s="21">
        <v>3578</v>
      </c>
      <c r="J48" s="21">
        <v>6549</v>
      </c>
      <c r="K48" s="73">
        <v>3214</v>
      </c>
      <c r="L48" s="852">
        <f t="shared" si="92"/>
        <v>40502</v>
      </c>
      <c r="M48" s="797">
        <f t="shared" si="92"/>
        <v>19957</v>
      </c>
      <c r="N48" s="66">
        <v>0</v>
      </c>
      <c r="O48" s="21">
        <v>0</v>
      </c>
      <c r="P48" s="21">
        <v>0</v>
      </c>
      <c r="Q48" s="22">
        <v>0</v>
      </c>
      <c r="S48" s="345" t="s">
        <v>128</v>
      </c>
      <c r="T48" s="21">
        <v>397</v>
      </c>
      <c r="U48" s="21">
        <v>150</v>
      </c>
      <c r="V48" s="21">
        <v>396</v>
      </c>
      <c r="W48" s="21">
        <v>159</v>
      </c>
      <c r="X48" s="21">
        <v>527</v>
      </c>
      <c r="Y48" s="21">
        <v>215</v>
      </c>
      <c r="Z48" s="21">
        <v>421</v>
      </c>
      <c r="AA48" s="21">
        <v>181</v>
      </c>
      <c r="AB48" s="21">
        <v>131</v>
      </c>
      <c r="AC48" s="73">
        <v>61</v>
      </c>
      <c r="AD48" s="852">
        <f t="shared" si="98"/>
        <v>1872</v>
      </c>
      <c r="AE48" s="797">
        <f t="shared" si="98"/>
        <v>766</v>
      </c>
      <c r="AF48" s="66">
        <v>0</v>
      </c>
      <c r="AG48" s="21">
        <v>0</v>
      </c>
      <c r="AH48" s="21">
        <v>0</v>
      </c>
      <c r="AI48" s="22">
        <v>0</v>
      </c>
      <c r="AK48" s="18" t="s">
        <v>128</v>
      </c>
      <c r="AL48" s="629">
        <v>382</v>
      </c>
      <c r="AM48" s="65">
        <v>359</v>
      </c>
      <c r="AN48" s="65">
        <v>349</v>
      </c>
      <c r="AO48" s="65">
        <v>340</v>
      </c>
      <c r="AP48" s="65">
        <v>329</v>
      </c>
      <c r="AQ48" s="786">
        <f t="shared" si="94"/>
        <v>1759</v>
      </c>
      <c r="AR48" s="65">
        <v>0</v>
      </c>
      <c r="AS48" s="34">
        <v>0</v>
      </c>
      <c r="AT48" s="629">
        <v>1055</v>
      </c>
      <c r="AU48" s="65">
        <v>254</v>
      </c>
      <c r="AV48" s="733">
        <f t="shared" si="95"/>
        <v>1309</v>
      </c>
      <c r="AW48" s="611">
        <v>0</v>
      </c>
      <c r="AX48" s="900">
        <v>339</v>
      </c>
      <c r="AZ48" s="345" t="s">
        <v>128</v>
      </c>
      <c r="BA48" s="21">
        <v>1546</v>
      </c>
      <c r="BB48" s="73">
        <v>0</v>
      </c>
      <c r="BC48" s="385">
        <f t="shared" si="96"/>
        <v>1546</v>
      </c>
      <c r="BD48" s="22">
        <v>300</v>
      </c>
    </row>
    <row r="49" spans="1:56" s="3" customFormat="1" ht="14.25" customHeight="1">
      <c r="A49" s="14" t="s">
        <v>129</v>
      </c>
      <c r="B49" s="21">
        <v>5992</v>
      </c>
      <c r="C49" s="21">
        <v>2875</v>
      </c>
      <c r="D49" s="21">
        <v>5721</v>
      </c>
      <c r="E49" s="21">
        <v>2775</v>
      </c>
      <c r="F49" s="21">
        <v>6445</v>
      </c>
      <c r="G49" s="21">
        <v>3134</v>
      </c>
      <c r="H49" s="21">
        <v>4966</v>
      </c>
      <c r="I49" s="21">
        <v>2566</v>
      </c>
      <c r="J49" s="21">
        <v>4221</v>
      </c>
      <c r="K49" s="73">
        <v>2078</v>
      </c>
      <c r="L49" s="852">
        <f t="shared" si="92"/>
        <v>27345</v>
      </c>
      <c r="M49" s="797">
        <f t="shared" si="92"/>
        <v>13428</v>
      </c>
      <c r="N49" s="66">
        <v>0</v>
      </c>
      <c r="O49" s="21">
        <v>0</v>
      </c>
      <c r="P49" s="21">
        <v>0</v>
      </c>
      <c r="Q49" s="22">
        <v>0</v>
      </c>
      <c r="S49" s="345" t="s">
        <v>129</v>
      </c>
      <c r="T49" s="21">
        <v>194</v>
      </c>
      <c r="U49" s="21">
        <v>78</v>
      </c>
      <c r="V49" s="21">
        <v>463</v>
      </c>
      <c r="W49" s="21">
        <v>200</v>
      </c>
      <c r="X49" s="21">
        <v>509</v>
      </c>
      <c r="Y49" s="21">
        <v>219</v>
      </c>
      <c r="Z49" s="21">
        <v>329</v>
      </c>
      <c r="AA49" s="21">
        <v>151</v>
      </c>
      <c r="AB49" s="21">
        <v>101</v>
      </c>
      <c r="AC49" s="73">
        <v>48</v>
      </c>
      <c r="AD49" s="852">
        <f t="shared" si="98"/>
        <v>1596</v>
      </c>
      <c r="AE49" s="797">
        <f t="shared" si="98"/>
        <v>696</v>
      </c>
      <c r="AF49" s="66">
        <v>0</v>
      </c>
      <c r="AG49" s="21">
        <v>0</v>
      </c>
      <c r="AH49" s="21">
        <v>0</v>
      </c>
      <c r="AI49" s="22">
        <v>0</v>
      </c>
      <c r="AK49" s="18" t="s">
        <v>129</v>
      </c>
      <c r="AL49" s="628">
        <v>267</v>
      </c>
      <c r="AM49" s="69">
        <v>266</v>
      </c>
      <c r="AN49" s="69">
        <v>276</v>
      </c>
      <c r="AO49" s="69">
        <v>239</v>
      </c>
      <c r="AP49" s="69">
        <v>245</v>
      </c>
      <c r="AQ49" s="84">
        <f t="shared" si="94"/>
        <v>1293</v>
      </c>
      <c r="AR49" s="21">
        <v>0</v>
      </c>
      <c r="AS49" s="22">
        <v>0</v>
      </c>
      <c r="AT49" s="627">
        <v>1067</v>
      </c>
      <c r="AU49" s="21">
        <v>36</v>
      </c>
      <c r="AV49" s="733">
        <f t="shared" si="95"/>
        <v>1103</v>
      </c>
      <c r="AW49" s="607">
        <v>0</v>
      </c>
      <c r="AX49" s="900">
        <v>246</v>
      </c>
      <c r="AZ49" s="345" t="s">
        <v>129</v>
      </c>
      <c r="BA49" s="21">
        <v>1040</v>
      </c>
      <c r="BB49" s="73">
        <v>0</v>
      </c>
      <c r="BC49" s="385">
        <f t="shared" si="96"/>
        <v>1040</v>
      </c>
      <c r="BD49" s="22">
        <v>227</v>
      </c>
    </row>
    <row r="50" spans="1:56" s="3" customFormat="1" ht="14.25" customHeight="1">
      <c r="A50" s="14" t="s">
        <v>130</v>
      </c>
      <c r="B50" s="21">
        <v>20709</v>
      </c>
      <c r="C50" s="21">
        <v>10078</v>
      </c>
      <c r="D50" s="21">
        <v>18994</v>
      </c>
      <c r="E50" s="21">
        <v>9303</v>
      </c>
      <c r="F50" s="21">
        <v>18497</v>
      </c>
      <c r="G50" s="21">
        <v>9281</v>
      </c>
      <c r="H50" s="21">
        <v>16133</v>
      </c>
      <c r="I50" s="21">
        <v>7902</v>
      </c>
      <c r="J50" s="21">
        <v>14193</v>
      </c>
      <c r="K50" s="73">
        <v>7101</v>
      </c>
      <c r="L50" s="852">
        <f t="shared" si="92"/>
        <v>88526</v>
      </c>
      <c r="M50" s="797">
        <f t="shared" si="92"/>
        <v>43665</v>
      </c>
      <c r="N50" s="66">
        <v>0</v>
      </c>
      <c r="O50" s="21">
        <v>0</v>
      </c>
      <c r="P50" s="21">
        <v>0</v>
      </c>
      <c r="Q50" s="22">
        <v>0</v>
      </c>
      <c r="S50" s="345" t="s">
        <v>130</v>
      </c>
      <c r="T50" s="21">
        <v>767</v>
      </c>
      <c r="U50" s="21">
        <v>303</v>
      </c>
      <c r="V50" s="21">
        <v>767</v>
      </c>
      <c r="W50" s="21">
        <v>290</v>
      </c>
      <c r="X50" s="21">
        <v>824</v>
      </c>
      <c r="Y50" s="21">
        <v>339</v>
      </c>
      <c r="Z50" s="21">
        <v>684</v>
      </c>
      <c r="AA50" s="21">
        <v>292</v>
      </c>
      <c r="AB50" s="21">
        <v>291</v>
      </c>
      <c r="AC50" s="73">
        <v>120</v>
      </c>
      <c r="AD50" s="852">
        <f t="shared" si="98"/>
        <v>3333</v>
      </c>
      <c r="AE50" s="797">
        <f t="shared" si="98"/>
        <v>1344</v>
      </c>
      <c r="AF50" s="66">
        <v>0</v>
      </c>
      <c r="AG50" s="21">
        <v>0</v>
      </c>
      <c r="AH50" s="21">
        <v>0</v>
      </c>
      <c r="AI50" s="22">
        <v>0</v>
      </c>
      <c r="AK50" s="18" t="s">
        <v>130</v>
      </c>
      <c r="AL50" s="519">
        <v>685</v>
      </c>
      <c r="AM50" s="194">
        <v>667</v>
      </c>
      <c r="AN50" s="194">
        <v>663</v>
      </c>
      <c r="AO50" s="194">
        <v>628</v>
      </c>
      <c r="AP50" s="194">
        <v>608</v>
      </c>
      <c r="AQ50" s="823">
        <f>SUM(AL50:AP50)</f>
        <v>3251</v>
      </c>
      <c r="AR50" s="66">
        <v>0</v>
      </c>
      <c r="AS50" s="161">
        <v>0</v>
      </c>
      <c r="AT50" s="627">
        <v>3040</v>
      </c>
      <c r="AU50" s="21">
        <v>61</v>
      </c>
      <c r="AV50" s="733">
        <f t="shared" si="95"/>
        <v>3101</v>
      </c>
      <c r="AW50" s="607">
        <v>0</v>
      </c>
      <c r="AX50" s="900">
        <v>553</v>
      </c>
      <c r="AZ50" s="345" t="s">
        <v>130</v>
      </c>
      <c r="BA50" s="21">
        <v>3055</v>
      </c>
      <c r="BB50" s="73">
        <v>0</v>
      </c>
      <c r="BC50" s="385">
        <f t="shared" si="96"/>
        <v>3055</v>
      </c>
      <c r="BD50" s="22">
        <v>860</v>
      </c>
    </row>
    <row r="51" spans="1:56" s="3" customFormat="1" ht="14.25" customHeight="1">
      <c r="A51" s="14" t="s">
        <v>131</v>
      </c>
      <c r="B51" s="21">
        <v>2068</v>
      </c>
      <c r="C51" s="21">
        <v>988</v>
      </c>
      <c r="D51" s="21">
        <v>1837</v>
      </c>
      <c r="E51" s="21">
        <v>862</v>
      </c>
      <c r="F51" s="21">
        <v>1817</v>
      </c>
      <c r="G51" s="21">
        <v>919</v>
      </c>
      <c r="H51" s="21">
        <v>1515</v>
      </c>
      <c r="I51" s="21">
        <v>761</v>
      </c>
      <c r="J51" s="21">
        <v>1238</v>
      </c>
      <c r="K51" s="73">
        <v>634</v>
      </c>
      <c r="L51" s="852">
        <f t="shared" si="92"/>
        <v>8475</v>
      </c>
      <c r="M51" s="797">
        <f t="shared" si="92"/>
        <v>4164</v>
      </c>
      <c r="N51" s="66">
        <v>0</v>
      </c>
      <c r="O51" s="21">
        <v>0</v>
      </c>
      <c r="P51" s="21">
        <v>0</v>
      </c>
      <c r="Q51" s="22">
        <v>0</v>
      </c>
      <c r="S51" s="345" t="s">
        <v>131</v>
      </c>
      <c r="T51" s="21">
        <v>217</v>
      </c>
      <c r="U51" s="21">
        <v>88</v>
      </c>
      <c r="V51" s="21">
        <v>198</v>
      </c>
      <c r="W51" s="21">
        <v>56</v>
      </c>
      <c r="X51" s="21">
        <v>310</v>
      </c>
      <c r="Y51" s="21">
        <v>139</v>
      </c>
      <c r="Z51" s="21">
        <v>189</v>
      </c>
      <c r="AA51" s="21">
        <v>92</v>
      </c>
      <c r="AB51" s="21">
        <v>60</v>
      </c>
      <c r="AC51" s="73">
        <v>32</v>
      </c>
      <c r="AD51" s="852">
        <f t="shared" si="98"/>
        <v>974</v>
      </c>
      <c r="AE51" s="797">
        <f t="shared" si="98"/>
        <v>407</v>
      </c>
      <c r="AF51" s="66">
        <v>0</v>
      </c>
      <c r="AG51" s="21">
        <v>0</v>
      </c>
      <c r="AH51" s="21">
        <v>0</v>
      </c>
      <c r="AI51" s="22">
        <v>0</v>
      </c>
      <c r="AK51" s="18" t="s">
        <v>131</v>
      </c>
      <c r="AL51" s="629">
        <v>96</v>
      </c>
      <c r="AM51" s="65">
        <v>94</v>
      </c>
      <c r="AN51" s="65">
        <v>94</v>
      </c>
      <c r="AO51" s="65">
        <v>91</v>
      </c>
      <c r="AP51" s="65">
        <v>92</v>
      </c>
      <c r="AQ51" s="84">
        <f t="shared" si="94"/>
        <v>467</v>
      </c>
      <c r="AR51" s="21">
        <v>0</v>
      </c>
      <c r="AS51" s="22">
        <v>0</v>
      </c>
      <c r="AT51" s="627">
        <v>327</v>
      </c>
      <c r="AU51" s="21">
        <v>15</v>
      </c>
      <c r="AV51" s="733">
        <f>+AT51+AU51</f>
        <v>342</v>
      </c>
      <c r="AW51" s="607">
        <v>0</v>
      </c>
      <c r="AX51" s="900">
        <v>95</v>
      </c>
      <c r="AZ51" s="345" t="s">
        <v>131</v>
      </c>
      <c r="BA51" s="21">
        <v>314</v>
      </c>
      <c r="BB51" s="73">
        <v>0</v>
      </c>
      <c r="BC51" s="385">
        <f t="shared" si="96"/>
        <v>314</v>
      </c>
      <c r="BD51" s="22">
        <v>26</v>
      </c>
    </row>
    <row r="52" spans="1:56" s="3" customFormat="1" ht="14.25" customHeight="1">
      <c r="A52" s="14" t="s">
        <v>132</v>
      </c>
      <c r="B52" s="21">
        <v>1390</v>
      </c>
      <c r="C52" s="21">
        <v>646</v>
      </c>
      <c r="D52" s="21">
        <v>1063</v>
      </c>
      <c r="E52" s="21">
        <v>518</v>
      </c>
      <c r="F52" s="21">
        <v>1102</v>
      </c>
      <c r="G52" s="21">
        <v>548</v>
      </c>
      <c r="H52" s="21">
        <v>988</v>
      </c>
      <c r="I52" s="21">
        <v>533</v>
      </c>
      <c r="J52" s="21">
        <v>833</v>
      </c>
      <c r="K52" s="73">
        <v>433</v>
      </c>
      <c r="L52" s="852">
        <f t="shared" si="92"/>
        <v>5376</v>
      </c>
      <c r="M52" s="797">
        <f t="shared" si="92"/>
        <v>2678</v>
      </c>
      <c r="N52" s="66">
        <v>51</v>
      </c>
      <c r="O52" s="21">
        <v>26</v>
      </c>
      <c r="P52" s="21">
        <v>0</v>
      </c>
      <c r="Q52" s="22">
        <v>0</v>
      </c>
      <c r="S52" s="345" t="s">
        <v>132</v>
      </c>
      <c r="T52" s="21">
        <v>148</v>
      </c>
      <c r="U52" s="21">
        <v>65</v>
      </c>
      <c r="V52" s="21">
        <v>152</v>
      </c>
      <c r="W52" s="21">
        <v>61</v>
      </c>
      <c r="X52" s="21">
        <v>178</v>
      </c>
      <c r="Y52" s="21">
        <v>76</v>
      </c>
      <c r="Z52" s="21">
        <v>122</v>
      </c>
      <c r="AA52" s="21">
        <v>73</v>
      </c>
      <c r="AB52" s="21">
        <v>68</v>
      </c>
      <c r="AC52" s="73">
        <v>27</v>
      </c>
      <c r="AD52" s="852">
        <f t="shared" ref="AD52:AE57" si="99">+T52+V52+X52+Z52+AB52</f>
        <v>668</v>
      </c>
      <c r="AE52" s="797">
        <f t="shared" si="99"/>
        <v>302</v>
      </c>
      <c r="AF52" s="66">
        <v>0</v>
      </c>
      <c r="AG52" s="21">
        <v>0</v>
      </c>
      <c r="AH52" s="21">
        <v>0</v>
      </c>
      <c r="AI52" s="22">
        <v>0</v>
      </c>
      <c r="AK52" s="18" t="s">
        <v>132</v>
      </c>
      <c r="AL52" s="628">
        <v>33</v>
      </c>
      <c r="AM52" s="69">
        <v>30</v>
      </c>
      <c r="AN52" s="69">
        <v>31</v>
      </c>
      <c r="AO52" s="69">
        <v>27</v>
      </c>
      <c r="AP52" s="69">
        <v>27</v>
      </c>
      <c r="AQ52" s="824">
        <f t="shared" si="94"/>
        <v>148</v>
      </c>
      <c r="AR52" s="215">
        <v>1</v>
      </c>
      <c r="AS52" s="216">
        <v>0</v>
      </c>
      <c r="AT52" s="627">
        <v>92</v>
      </c>
      <c r="AU52" s="21">
        <v>43</v>
      </c>
      <c r="AV52" s="733">
        <f t="shared" si="95"/>
        <v>135</v>
      </c>
      <c r="AW52" s="607">
        <v>1</v>
      </c>
      <c r="AX52" s="900">
        <v>26</v>
      </c>
      <c r="AZ52" s="345" t="s">
        <v>132</v>
      </c>
      <c r="BA52" s="21">
        <v>121</v>
      </c>
      <c r="BB52" s="73">
        <v>2</v>
      </c>
      <c r="BC52" s="385">
        <f t="shared" si="96"/>
        <v>123</v>
      </c>
      <c r="BD52" s="22">
        <v>23</v>
      </c>
    </row>
    <row r="53" spans="1:56" s="3" customFormat="1" ht="14.25" customHeight="1">
      <c r="A53" s="14" t="s">
        <v>133</v>
      </c>
      <c r="B53" s="21">
        <v>479</v>
      </c>
      <c r="C53" s="21">
        <v>233</v>
      </c>
      <c r="D53" s="21">
        <v>451</v>
      </c>
      <c r="E53" s="21">
        <v>214</v>
      </c>
      <c r="F53" s="21">
        <v>358</v>
      </c>
      <c r="G53" s="21">
        <v>195</v>
      </c>
      <c r="H53" s="21">
        <v>336</v>
      </c>
      <c r="I53" s="21">
        <v>168</v>
      </c>
      <c r="J53" s="21">
        <v>337</v>
      </c>
      <c r="K53" s="73">
        <v>181</v>
      </c>
      <c r="L53" s="852">
        <f t="shared" si="92"/>
        <v>1961</v>
      </c>
      <c r="M53" s="797">
        <f t="shared" si="92"/>
        <v>991</v>
      </c>
      <c r="N53" s="66">
        <v>0</v>
      </c>
      <c r="O53" s="21">
        <v>0</v>
      </c>
      <c r="P53" s="21">
        <v>0</v>
      </c>
      <c r="Q53" s="22">
        <v>0</v>
      </c>
      <c r="S53" s="345" t="s">
        <v>133</v>
      </c>
      <c r="T53" s="21">
        <v>50</v>
      </c>
      <c r="U53" s="21">
        <v>19</v>
      </c>
      <c r="V53" s="21">
        <v>39</v>
      </c>
      <c r="W53" s="21">
        <v>12</v>
      </c>
      <c r="X53" s="21">
        <v>52</v>
      </c>
      <c r="Y53" s="21">
        <v>21</v>
      </c>
      <c r="Z53" s="21">
        <v>24</v>
      </c>
      <c r="AA53" s="21">
        <v>7</v>
      </c>
      <c r="AB53" s="21">
        <v>36</v>
      </c>
      <c r="AC53" s="73">
        <v>18</v>
      </c>
      <c r="AD53" s="852">
        <f t="shared" si="99"/>
        <v>201</v>
      </c>
      <c r="AE53" s="797">
        <f t="shared" si="99"/>
        <v>77</v>
      </c>
      <c r="AF53" s="66">
        <v>0</v>
      </c>
      <c r="AG53" s="21">
        <v>0</v>
      </c>
      <c r="AH53" s="21">
        <v>0</v>
      </c>
      <c r="AI53" s="22">
        <v>0</v>
      </c>
      <c r="AK53" s="18" t="s">
        <v>133</v>
      </c>
      <c r="AL53" s="519">
        <v>14</v>
      </c>
      <c r="AM53" s="194">
        <v>14</v>
      </c>
      <c r="AN53" s="194">
        <v>10</v>
      </c>
      <c r="AO53" s="194">
        <v>10</v>
      </c>
      <c r="AP53" s="194">
        <v>10</v>
      </c>
      <c r="AQ53" s="825">
        <f>SUM(AL53:AP53)</f>
        <v>58</v>
      </c>
      <c r="AR53" s="215">
        <v>0</v>
      </c>
      <c r="AS53" s="216">
        <v>0</v>
      </c>
      <c r="AT53" s="627">
        <v>49</v>
      </c>
      <c r="AU53" s="21">
        <v>2</v>
      </c>
      <c r="AV53" s="733">
        <f t="shared" si="95"/>
        <v>51</v>
      </c>
      <c r="AW53" s="607">
        <v>0</v>
      </c>
      <c r="AX53" s="900">
        <v>11</v>
      </c>
      <c r="AZ53" s="345" t="s">
        <v>133</v>
      </c>
      <c r="BA53" s="21">
        <v>48</v>
      </c>
      <c r="BB53" s="73">
        <v>0</v>
      </c>
      <c r="BC53" s="385">
        <f t="shared" si="96"/>
        <v>48</v>
      </c>
      <c r="BD53" s="22">
        <v>10</v>
      </c>
    </row>
    <row r="54" spans="1:56" s="3" customFormat="1" ht="14.25" customHeight="1">
      <c r="A54" s="14" t="s">
        <v>134</v>
      </c>
      <c r="B54" s="21">
        <v>535</v>
      </c>
      <c r="C54" s="21">
        <v>269</v>
      </c>
      <c r="D54" s="21">
        <v>498</v>
      </c>
      <c r="E54" s="21">
        <v>227</v>
      </c>
      <c r="F54" s="21">
        <v>454</v>
      </c>
      <c r="G54" s="21">
        <v>218</v>
      </c>
      <c r="H54" s="21">
        <v>382</v>
      </c>
      <c r="I54" s="21">
        <v>197</v>
      </c>
      <c r="J54" s="21">
        <v>404</v>
      </c>
      <c r="K54" s="73">
        <v>212</v>
      </c>
      <c r="L54" s="852">
        <f t="shared" si="92"/>
        <v>2273</v>
      </c>
      <c r="M54" s="797">
        <f t="shared" si="92"/>
        <v>1123</v>
      </c>
      <c r="N54" s="66">
        <v>0</v>
      </c>
      <c r="O54" s="21">
        <v>0</v>
      </c>
      <c r="P54" s="21">
        <v>0</v>
      </c>
      <c r="Q54" s="22">
        <v>0</v>
      </c>
      <c r="S54" s="345" t="s">
        <v>134</v>
      </c>
      <c r="T54" s="21">
        <v>81</v>
      </c>
      <c r="U54" s="21">
        <v>32</v>
      </c>
      <c r="V54" s="21">
        <v>68</v>
      </c>
      <c r="W54" s="21">
        <v>28</v>
      </c>
      <c r="X54" s="21">
        <v>56</v>
      </c>
      <c r="Y54" s="21">
        <v>31</v>
      </c>
      <c r="Z54" s="21">
        <v>41</v>
      </c>
      <c r="AA54" s="21">
        <v>16</v>
      </c>
      <c r="AB54" s="21">
        <v>8</v>
      </c>
      <c r="AC54" s="73">
        <v>6</v>
      </c>
      <c r="AD54" s="852">
        <f t="shared" si="99"/>
        <v>254</v>
      </c>
      <c r="AE54" s="797">
        <f t="shared" si="99"/>
        <v>113</v>
      </c>
      <c r="AF54" s="66">
        <v>0</v>
      </c>
      <c r="AG54" s="21">
        <v>0</v>
      </c>
      <c r="AH54" s="21">
        <v>0</v>
      </c>
      <c r="AI54" s="22">
        <v>0</v>
      </c>
      <c r="AK54" s="18" t="s">
        <v>134</v>
      </c>
      <c r="AL54" s="629">
        <v>13</v>
      </c>
      <c r="AM54" s="65">
        <v>12</v>
      </c>
      <c r="AN54" s="65">
        <v>9</v>
      </c>
      <c r="AO54" s="65">
        <v>8</v>
      </c>
      <c r="AP54" s="65">
        <v>9</v>
      </c>
      <c r="AQ54" s="826">
        <f t="shared" si="94"/>
        <v>51</v>
      </c>
      <c r="AR54" s="215">
        <v>0</v>
      </c>
      <c r="AS54" s="216">
        <v>0</v>
      </c>
      <c r="AT54" s="627">
        <v>55</v>
      </c>
      <c r="AU54" s="21">
        <v>4</v>
      </c>
      <c r="AV54" s="733">
        <f t="shared" si="95"/>
        <v>59</v>
      </c>
      <c r="AW54" s="607">
        <v>0</v>
      </c>
      <c r="AX54" s="900">
        <v>10</v>
      </c>
      <c r="AZ54" s="345" t="s">
        <v>134</v>
      </c>
      <c r="BA54" s="21">
        <v>49</v>
      </c>
      <c r="BB54" s="73">
        <v>0</v>
      </c>
      <c r="BC54" s="385">
        <f t="shared" si="96"/>
        <v>49</v>
      </c>
      <c r="BD54" s="22">
        <v>11</v>
      </c>
    </row>
    <row r="55" spans="1:56" s="3" customFormat="1" ht="14.25" customHeight="1">
      <c r="A55" s="14" t="s">
        <v>135</v>
      </c>
      <c r="B55" s="21">
        <v>151</v>
      </c>
      <c r="C55" s="21">
        <v>75</v>
      </c>
      <c r="D55" s="21">
        <v>118</v>
      </c>
      <c r="E55" s="21">
        <v>63</v>
      </c>
      <c r="F55" s="21">
        <v>117</v>
      </c>
      <c r="G55" s="21">
        <v>61</v>
      </c>
      <c r="H55" s="21">
        <v>92</v>
      </c>
      <c r="I55" s="21">
        <v>48</v>
      </c>
      <c r="J55" s="21">
        <v>71</v>
      </c>
      <c r="K55" s="73">
        <v>33</v>
      </c>
      <c r="L55" s="852">
        <f t="shared" si="92"/>
        <v>549</v>
      </c>
      <c r="M55" s="797">
        <f t="shared" si="92"/>
        <v>280</v>
      </c>
      <c r="N55" s="66">
        <v>0</v>
      </c>
      <c r="O55" s="21">
        <v>0</v>
      </c>
      <c r="P55" s="21">
        <v>0</v>
      </c>
      <c r="Q55" s="22">
        <v>0</v>
      </c>
      <c r="S55" s="345" t="s">
        <v>135</v>
      </c>
      <c r="T55" s="21">
        <v>15</v>
      </c>
      <c r="U55" s="21">
        <v>6</v>
      </c>
      <c r="V55" s="21">
        <v>12</v>
      </c>
      <c r="W55" s="21">
        <v>2</v>
      </c>
      <c r="X55" s="21">
        <v>19</v>
      </c>
      <c r="Y55" s="21">
        <v>8</v>
      </c>
      <c r="Z55" s="21">
        <v>7</v>
      </c>
      <c r="AA55" s="21">
        <v>3</v>
      </c>
      <c r="AB55" s="21">
        <v>0</v>
      </c>
      <c r="AC55" s="73">
        <v>0</v>
      </c>
      <c r="AD55" s="852">
        <f t="shared" si="99"/>
        <v>53</v>
      </c>
      <c r="AE55" s="797">
        <f t="shared" si="99"/>
        <v>19</v>
      </c>
      <c r="AF55" s="66">
        <v>0</v>
      </c>
      <c r="AG55" s="21">
        <v>0</v>
      </c>
      <c r="AH55" s="21">
        <v>0</v>
      </c>
      <c r="AI55" s="22">
        <v>0</v>
      </c>
      <c r="AK55" s="18" t="s">
        <v>135</v>
      </c>
      <c r="AL55" s="627">
        <v>5</v>
      </c>
      <c r="AM55" s="21">
        <v>5</v>
      </c>
      <c r="AN55" s="21">
        <v>7</v>
      </c>
      <c r="AO55" s="21">
        <v>5</v>
      </c>
      <c r="AP55" s="21">
        <v>5</v>
      </c>
      <c r="AQ55" s="84">
        <f t="shared" si="94"/>
        <v>27</v>
      </c>
      <c r="AR55" s="65">
        <v>0</v>
      </c>
      <c r="AS55" s="34">
        <v>0</v>
      </c>
      <c r="AT55" s="627">
        <v>24</v>
      </c>
      <c r="AU55" s="21">
        <v>0</v>
      </c>
      <c r="AV55" s="733">
        <f t="shared" si="95"/>
        <v>24</v>
      </c>
      <c r="AW55" s="607">
        <v>0</v>
      </c>
      <c r="AX55" s="900">
        <v>6</v>
      </c>
      <c r="AZ55" s="345" t="s">
        <v>135</v>
      </c>
      <c r="BA55" s="21">
        <v>21</v>
      </c>
      <c r="BB55" s="73">
        <v>0</v>
      </c>
      <c r="BC55" s="385">
        <f t="shared" si="96"/>
        <v>21</v>
      </c>
      <c r="BD55" s="22">
        <v>1</v>
      </c>
    </row>
    <row r="56" spans="1:56" s="3" customFormat="1" ht="14.25" customHeight="1">
      <c r="A56" s="14" t="s">
        <v>136</v>
      </c>
      <c r="B56" s="21">
        <v>373</v>
      </c>
      <c r="C56" s="21">
        <v>194</v>
      </c>
      <c r="D56" s="21">
        <v>273</v>
      </c>
      <c r="E56" s="21">
        <v>138</v>
      </c>
      <c r="F56" s="21">
        <v>311</v>
      </c>
      <c r="G56" s="21">
        <v>148</v>
      </c>
      <c r="H56" s="21">
        <v>255</v>
      </c>
      <c r="I56" s="21">
        <v>125</v>
      </c>
      <c r="J56" s="21">
        <v>190</v>
      </c>
      <c r="K56" s="73">
        <v>98</v>
      </c>
      <c r="L56" s="852">
        <f t="shared" si="92"/>
        <v>1402</v>
      </c>
      <c r="M56" s="797">
        <f t="shared" si="92"/>
        <v>703</v>
      </c>
      <c r="N56" s="66">
        <v>0</v>
      </c>
      <c r="O56" s="21">
        <v>0</v>
      </c>
      <c r="P56" s="21">
        <v>0</v>
      </c>
      <c r="Q56" s="22">
        <v>0</v>
      </c>
      <c r="S56" s="345" t="s">
        <v>136</v>
      </c>
      <c r="T56" s="21">
        <v>39</v>
      </c>
      <c r="U56" s="21">
        <v>15</v>
      </c>
      <c r="V56" s="21">
        <v>38</v>
      </c>
      <c r="W56" s="21">
        <v>17</v>
      </c>
      <c r="X56" s="21">
        <v>54</v>
      </c>
      <c r="Y56" s="21">
        <v>20</v>
      </c>
      <c r="Z56" s="21">
        <v>15</v>
      </c>
      <c r="AA56" s="21">
        <v>5</v>
      </c>
      <c r="AB56" s="21">
        <v>0</v>
      </c>
      <c r="AC56" s="73">
        <v>0</v>
      </c>
      <c r="AD56" s="852">
        <f t="shared" si="99"/>
        <v>146</v>
      </c>
      <c r="AE56" s="797">
        <f t="shared" si="99"/>
        <v>57</v>
      </c>
      <c r="AF56" s="66">
        <v>0</v>
      </c>
      <c r="AG56" s="21">
        <v>0</v>
      </c>
      <c r="AH56" s="21">
        <v>0</v>
      </c>
      <c r="AI56" s="22">
        <v>0</v>
      </c>
      <c r="AK56" s="18" t="s">
        <v>136</v>
      </c>
      <c r="AL56" s="627">
        <v>11</v>
      </c>
      <c r="AM56" s="21">
        <v>11</v>
      </c>
      <c r="AN56" s="21">
        <v>10</v>
      </c>
      <c r="AO56" s="21">
        <v>9</v>
      </c>
      <c r="AP56" s="21">
        <v>8</v>
      </c>
      <c r="AQ56" s="84">
        <f t="shared" si="94"/>
        <v>49</v>
      </c>
      <c r="AR56" s="21">
        <v>0</v>
      </c>
      <c r="AS56" s="22">
        <v>0</v>
      </c>
      <c r="AT56" s="627">
        <v>43</v>
      </c>
      <c r="AU56" s="21">
        <v>2</v>
      </c>
      <c r="AV56" s="733">
        <f t="shared" si="95"/>
        <v>45</v>
      </c>
      <c r="AW56" s="607">
        <v>0</v>
      </c>
      <c r="AX56" s="900">
        <v>9</v>
      </c>
      <c r="AZ56" s="345" t="s">
        <v>136</v>
      </c>
      <c r="BA56" s="21">
        <v>39</v>
      </c>
      <c r="BB56" s="73">
        <v>0</v>
      </c>
      <c r="BC56" s="385">
        <f t="shared" si="96"/>
        <v>39</v>
      </c>
      <c r="BD56" s="22">
        <v>2</v>
      </c>
    </row>
    <row r="57" spans="1:56" s="3" customFormat="1" ht="14.25" customHeight="1">
      <c r="A57" s="14" t="s">
        <v>137</v>
      </c>
      <c r="B57" s="21">
        <v>527</v>
      </c>
      <c r="C57" s="21">
        <v>272</v>
      </c>
      <c r="D57" s="21">
        <v>521</v>
      </c>
      <c r="E57" s="21">
        <v>263</v>
      </c>
      <c r="F57" s="21">
        <v>464</v>
      </c>
      <c r="G57" s="21">
        <v>245</v>
      </c>
      <c r="H57" s="21">
        <v>394</v>
      </c>
      <c r="I57" s="21">
        <v>210</v>
      </c>
      <c r="J57" s="21">
        <v>419</v>
      </c>
      <c r="K57" s="73">
        <v>215</v>
      </c>
      <c r="L57" s="852">
        <f t="shared" si="92"/>
        <v>2325</v>
      </c>
      <c r="M57" s="797">
        <f t="shared" si="92"/>
        <v>1205</v>
      </c>
      <c r="N57" s="66">
        <v>0</v>
      </c>
      <c r="O57" s="21">
        <v>0</v>
      </c>
      <c r="P57" s="21">
        <v>0</v>
      </c>
      <c r="Q57" s="22">
        <v>0</v>
      </c>
      <c r="S57" s="345" t="s">
        <v>137</v>
      </c>
      <c r="T57" s="21">
        <v>9</v>
      </c>
      <c r="U57" s="21">
        <v>3</v>
      </c>
      <c r="V57" s="21">
        <v>68</v>
      </c>
      <c r="W57" s="21">
        <v>29</v>
      </c>
      <c r="X57" s="21">
        <v>49</v>
      </c>
      <c r="Y57" s="21">
        <v>24</v>
      </c>
      <c r="Z57" s="21">
        <v>7</v>
      </c>
      <c r="AA57" s="21">
        <v>4</v>
      </c>
      <c r="AB57" s="21">
        <v>42</v>
      </c>
      <c r="AC57" s="73">
        <v>27</v>
      </c>
      <c r="AD57" s="852">
        <f t="shared" si="99"/>
        <v>175</v>
      </c>
      <c r="AE57" s="797">
        <f t="shared" si="99"/>
        <v>87</v>
      </c>
      <c r="AF57" s="66">
        <v>0</v>
      </c>
      <c r="AG57" s="21">
        <v>0</v>
      </c>
      <c r="AH57" s="21">
        <v>0</v>
      </c>
      <c r="AI57" s="22">
        <v>0</v>
      </c>
      <c r="AK57" s="18" t="s">
        <v>137</v>
      </c>
      <c r="AL57" s="627">
        <v>13</v>
      </c>
      <c r="AM57" s="21">
        <v>13</v>
      </c>
      <c r="AN57" s="21">
        <v>12</v>
      </c>
      <c r="AO57" s="21">
        <v>12</v>
      </c>
      <c r="AP57" s="21">
        <v>11</v>
      </c>
      <c r="AQ57" s="84">
        <f t="shared" si="94"/>
        <v>61</v>
      </c>
      <c r="AR57" s="21">
        <v>0</v>
      </c>
      <c r="AS57" s="22">
        <v>0</v>
      </c>
      <c r="AT57" s="627">
        <v>37</v>
      </c>
      <c r="AU57" s="21">
        <v>22</v>
      </c>
      <c r="AV57" s="733">
        <f t="shared" si="95"/>
        <v>59</v>
      </c>
      <c r="AW57" s="607">
        <v>0</v>
      </c>
      <c r="AX57" s="900">
        <v>12</v>
      </c>
      <c r="AZ57" s="345" t="s">
        <v>137</v>
      </c>
      <c r="BA57" s="21">
        <v>49</v>
      </c>
      <c r="BB57" s="73">
        <v>0</v>
      </c>
      <c r="BC57" s="385">
        <f t="shared" si="96"/>
        <v>49</v>
      </c>
      <c r="BD57" s="22">
        <v>7</v>
      </c>
    </row>
    <row r="58" spans="1:56" s="3" customFormat="1" ht="14.25" customHeight="1">
      <c r="A58" s="14" t="s">
        <v>342</v>
      </c>
      <c r="B58" s="21">
        <v>2628</v>
      </c>
      <c r="C58" s="21">
        <v>1409</v>
      </c>
      <c r="D58" s="21">
        <v>1359</v>
      </c>
      <c r="E58" s="21">
        <v>752</v>
      </c>
      <c r="F58" s="21">
        <v>1185</v>
      </c>
      <c r="G58" s="21">
        <v>655</v>
      </c>
      <c r="H58" s="21">
        <v>436</v>
      </c>
      <c r="I58" s="21">
        <v>210</v>
      </c>
      <c r="J58" s="21">
        <v>316</v>
      </c>
      <c r="K58" s="73">
        <v>171</v>
      </c>
      <c r="L58" s="852">
        <f t="shared" si="92"/>
        <v>5924</v>
      </c>
      <c r="M58" s="797">
        <f t="shared" si="92"/>
        <v>3197</v>
      </c>
      <c r="N58" s="66">
        <v>0</v>
      </c>
      <c r="O58" s="21">
        <v>0</v>
      </c>
      <c r="P58" s="21">
        <v>0</v>
      </c>
      <c r="Q58" s="22">
        <v>0</v>
      </c>
      <c r="S58" s="345" t="s">
        <v>342</v>
      </c>
      <c r="T58" s="21">
        <v>524</v>
      </c>
      <c r="U58" s="21">
        <v>263</v>
      </c>
      <c r="V58" s="21">
        <v>293</v>
      </c>
      <c r="W58" s="21">
        <v>164</v>
      </c>
      <c r="X58" s="21">
        <v>138</v>
      </c>
      <c r="Y58" s="21">
        <v>75</v>
      </c>
      <c r="Z58" s="21">
        <v>12</v>
      </c>
      <c r="AA58" s="21">
        <v>6</v>
      </c>
      <c r="AB58" s="21">
        <v>15</v>
      </c>
      <c r="AC58" s="73">
        <v>7</v>
      </c>
      <c r="AD58" s="852">
        <f t="shared" ref="AD58:AE61" si="100">+T58+V58+X58+Z58+AB58</f>
        <v>982</v>
      </c>
      <c r="AE58" s="797">
        <f t="shared" si="100"/>
        <v>515</v>
      </c>
      <c r="AF58" s="66">
        <v>0</v>
      </c>
      <c r="AG58" s="21">
        <v>0</v>
      </c>
      <c r="AH58" s="21">
        <v>0</v>
      </c>
      <c r="AI58" s="22">
        <v>0</v>
      </c>
      <c r="AK58" s="18" t="s">
        <v>138</v>
      </c>
      <c r="AL58" s="627">
        <v>58</v>
      </c>
      <c r="AM58" s="21">
        <v>56</v>
      </c>
      <c r="AN58" s="21">
        <v>56</v>
      </c>
      <c r="AO58" s="21">
        <v>18</v>
      </c>
      <c r="AP58" s="21">
        <v>15</v>
      </c>
      <c r="AQ58" s="84">
        <f t="shared" si="94"/>
        <v>203</v>
      </c>
      <c r="AR58" s="21">
        <v>0</v>
      </c>
      <c r="AS58" s="22">
        <v>0</v>
      </c>
      <c r="AT58" s="627">
        <v>98</v>
      </c>
      <c r="AU58" s="21">
        <v>3</v>
      </c>
      <c r="AV58" s="733">
        <f t="shared" si="95"/>
        <v>101</v>
      </c>
      <c r="AW58" s="607">
        <v>0</v>
      </c>
      <c r="AX58" s="900">
        <v>53</v>
      </c>
      <c r="AZ58" s="345" t="s">
        <v>138</v>
      </c>
      <c r="BA58" s="21">
        <v>105</v>
      </c>
      <c r="BB58" s="73">
        <v>0</v>
      </c>
      <c r="BC58" s="385">
        <f t="shared" si="96"/>
        <v>105</v>
      </c>
      <c r="BD58" s="22">
        <v>7</v>
      </c>
    </row>
    <row r="59" spans="1:56" s="3" customFormat="1" ht="14.25" customHeight="1">
      <c r="A59" s="14" t="s">
        <v>139</v>
      </c>
      <c r="B59" s="21">
        <v>627</v>
      </c>
      <c r="C59" s="21">
        <v>293</v>
      </c>
      <c r="D59" s="21">
        <v>338</v>
      </c>
      <c r="E59" s="21">
        <v>166</v>
      </c>
      <c r="F59" s="21">
        <v>392</v>
      </c>
      <c r="G59" s="21">
        <v>211</v>
      </c>
      <c r="H59" s="21">
        <v>154</v>
      </c>
      <c r="I59" s="21">
        <v>80</v>
      </c>
      <c r="J59" s="21">
        <v>132</v>
      </c>
      <c r="K59" s="73">
        <v>73</v>
      </c>
      <c r="L59" s="852">
        <f t="shared" si="92"/>
        <v>1643</v>
      </c>
      <c r="M59" s="797">
        <f t="shared" si="92"/>
        <v>823</v>
      </c>
      <c r="N59" s="66">
        <v>0</v>
      </c>
      <c r="O59" s="21">
        <v>0</v>
      </c>
      <c r="P59" s="21">
        <v>0</v>
      </c>
      <c r="Q59" s="22">
        <v>0</v>
      </c>
      <c r="S59" s="345" t="s">
        <v>139</v>
      </c>
      <c r="T59" s="21">
        <v>182</v>
      </c>
      <c r="U59" s="21">
        <v>81</v>
      </c>
      <c r="V59" s="21">
        <v>48</v>
      </c>
      <c r="W59" s="21">
        <v>20</v>
      </c>
      <c r="X59" s="21">
        <v>43</v>
      </c>
      <c r="Y59" s="21">
        <v>28</v>
      </c>
      <c r="Z59" s="21">
        <v>15</v>
      </c>
      <c r="AA59" s="21">
        <v>8</v>
      </c>
      <c r="AB59" s="21">
        <v>3</v>
      </c>
      <c r="AC59" s="73">
        <v>2</v>
      </c>
      <c r="AD59" s="852">
        <f t="shared" si="100"/>
        <v>291</v>
      </c>
      <c r="AE59" s="797">
        <f t="shared" si="100"/>
        <v>139</v>
      </c>
      <c r="AF59" s="66">
        <v>0</v>
      </c>
      <c r="AG59" s="21">
        <v>0</v>
      </c>
      <c r="AH59" s="21">
        <v>0</v>
      </c>
      <c r="AI59" s="22">
        <v>0</v>
      </c>
      <c r="AK59" s="18" t="s">
        <v>139</v>
      </c>
      <c r="AL59" s="627">
        <v>15</v>
      </c>
      <c r="AM59" s="21">
        <v>14</v>
      </c>
      <c r="AN59" s="21">
        <v>16</v>
      </c>
      <c r="AO59" s="21">
        <v>8</v>
      </c>
      <c r="AP59" s="21">
        <v>8</v>
      </c>
      <c r="AQ59" s="84">
        <f t="shared" si="94"/>
        <v>61</v>
      </c>
      <c r="AR59" s="21">
        <v>0</v>
      </c>
      <c r="AS59" s="22">
        <v>0</v>
      </c>
      <c r="AT59" s="627">
        <v>30</v>
      </c>
      <c r="AU59" s="21">
        <v>5</v>
      </c>
      <c r="AV59" s="733">
        <f t="shared" si="95"/>
        <v>35</v>
      </c>
      <c r="AW59" s="607">
        <v>0</v>
      </c>
      <c r="AX59" s="900">
        <v>14</v>
      </c>
      <c r="AZ59" s="345" t="s">
        <v>139</v>
      </c>
      <c r="BA59" s="21">
        <v>34</v>
      </c>
      <c r="BB59" s="73">
        <v>0</v>
      </c>
      <c r="BC59" s="385">
        <f t="shared" si="96"/>
        <v>34</v>
      </c>
      <c r="BD59" s="22">
        <v>5</v>
      </c>
    </row>
    <row r="60" spans="1:56" s="3" customFormat="1" ht="14.25" customHeight="1">
      <c r="A60" s="14" t="s">
        <v>140</v>
      </c>
      <c r="B60" s="21">
        <v>805</v>
      </c>
      <c r="C60" s="21">
        <v>423</v>
      </c>
      <c r="D60" s="21">
        <v>277</v>
      </c>
      <c r="E60" s="21">
        <v>168</v>
      </c>
      <c r="F60" s="21">
        <v>187</v>
      </c>
      <c r="G60" s="21">
        <v>123</v>
      </c>
      <c r="H60" s="21">
        <v>41</v>
      </c>
      <c r="I60" s="21">
        <v>26</v>
      </c>
      <c r="J60" s="21">
        <v>0</v>
      </c>
      <c r="K60" s="73">
        <v>0</v>
      </c>
      <c r="L60" s="852">
        <f t="shared" si="92"/>
        <v>1310</v>
      </c>
      <c r="M60" s="797">
        <f t="shared" si="92"/>
        <v>740</v>
      </c>
      <c r="N60" s="66">
        <v>0</v>
      </c>
      <c r="O60" s="21">
        <v>0</v>
      </c>
      <c r="P60" s="21">
        <v>0</v>
      </c>
      <c r="Q60" s="22">
        <v>0</v>
      </c>
      <c r="S60" s="345" t="s">
        <v>140</v>
      </c>
      <c r="T60" s="21">
        <v>251</v>
      </c>
      <c r="U60" s="21">
        <v>128</v>
      </c>
      <c r="V60" s="21">
        <v>38</v>
      </c>
      <c r="W60" s="21">
        <v>23</v>
      </c>
      <c r="X60" s="21">
        <v>24</v>
      </c>
      <c r="Y60" s="21">
        <v>15</v>
      </c>
      <c r="Z60" s="21">
        <v>1</v>
      </c>
      <c r="AA60" s="21">
        <v>1</v>
      </c>
      <c r="AB60" s="21">
        <v>0</v>
      </c>
      <c r="AC60" s="73">
        <v>0</v>
      </c>
      <c r="AD60" s="852">
        <f t="shared" si="100"/>
        <v>314</v>
      </c>
      <c r="AE60" s="797">
        <f t="shared" si="100"/>
        <v>167</v>
      </c>
      <c r="AF60" s="66">
        <v>0</v>
      </c>
      <c r="AG60" s="21">
        <v>0</v>
      </c>
      <c r="AH60" s="21">
        <v>0</v>
      </c>
      <c r="AI60" s="22">
        <v>0</v>
      </c>
      <c r="AK60" s="18" t="s">
        <v>140</v>
      </c>
      <c r="AL60" s="627">
        <v>16</v>
      </c>
      <c r="AM60" s="21">
        <v>15</v>
      </c>
      <c r="AN60" s="21">
        <v>13</v>
      </c>
      <c r="AO60" s="21">
        <v>2</v>
      </c>
      <c r="AP60" s="21">
        <v>0</v>
      </c>
      <c r="AQ60" s="84">
        <f t="shared" si="94"/>
        <v>46</v>
      </c>
      <c r="AR60" s="21">
        <v>0</v>
      </c>
      <c r="AS60" s="22">
        <v>0</v>
      </c>
      <c r="AT60" s="627">
        <v>17</v>
      </c>
      <c r="AU60" s="21">
        <v>2</v>
      </c>
      <c r="AV60" s="794">
        <f t="shared" si="95"/>
        <v>19</v>
      </c>
      <c r="AW60" s="607">
        <v>0</v>
      </c>
      <c r="AX60" s="900">
        <v>18</v>
      </c>
      <c r="AZ60" s="345" t="s">
        <v>140</v>
      </c>
      <c r="BA60" s="21">
        <v>16</v>
      </c>
      <c r="BB60" s="73">
        <v>0</v>
      </c>
      <c r="BC60" s="385">
        <f t="shared" si="96"/>
        <v>16</v>
      </c>
      <c r="BD60" s="22">
        <v>0</v>
      </c>
    </row>
    <row r="61" spans="1:56" s="3" customFormat="1" ht="14.25" customHeight="1" thickBot="1">
      <c r="A61" s="25" t="s">
        <v>141</v>
      </c>
      <c r="B61" s="26">
        <v>363</v>
      </c>
      <c r="C61" s="26">
        <v>206</v>
      </c>
      <c r="D61" s="26">
        <v>227</v>
      </c>
      <c r="E61" s="26">
        <v>124</v>
      </c>
      <c r="F61" s="26">
        <v>271</v>
      </c>
      <c r="G61" s="26">
        <v>139</v>
      </c>
      <c r="H61" s="26">
        <v>45</v>
      </c>
      <c r="I61" s="26">
        <v>20</v>
      </c>
      <c r="J61" s="26">
        <v>48</v>
      </c>
      <c r="K61" s="83">
        <v>24</v>
      </c>
      <c r="L61" s="789">
        <f t="shared" si="92"/>
        <v>954</v>
      </c>
      <c r="M61" s="795">
        <f t="shared" si="92"/>
        <v>513</v>
      </c>
      <c r="N61" s="170">
        <v>0</v>
      </c>
      <c r="O61" s="26">
        <v>0</v>
      </c>
      <c r="P61" s="26">
        <v>0</v>
      </c>
      <c r="Q61" s="27">
        <v>0</v>
      </c>
      <c r="S61" s="348" t="s">
        <v>141</v>
      </c>
      <c r="T61" s="26">
        <v>52</v>
      </c>
      <c r="U61" s="26">
        <v>27</v>
      </c>
      <c r="V61" s="26">
        <v>19</v>
      </c>
      <c r="W61" s="26">
        <v>8</v>
      </c>
      <c r="X61" s="26">
        <v>20</v>
      </c>
      <c r="Y61" s="26">
        <v>6</v>
      </c>
      <c r="Z61" s="26">
        <v>11</v>
      </c>
      <c r="AA61" s="26">
        <v>6</v>
      </c>
      <c r="AB61" s="26">
        <v>0</v>
      </c>
      <c r="AC61" s="83">
        <v>0</v>
      </c>
      <c r="AD61" s="789">
        <f t="shared" si="100"/>
        <v>102</v>
      </c>
      <c r="AE61" s="795">
        <f t="shared" si="100"/>
        <v>47</v>
      </c>
      <c r="AF61" s="170">
        <v>0</v>
      </c>
      <c r="AG61" s="26">
        <v>0</v>
      </c>
      <c r="AH61" s="26">
        <v>0</v>
      </c>
      <c r="AI61" s="27">
        <v>0</v>
      </c>
      <c r="AK61" s="29" t="s">
        <v>141</v>
      </c>
      <c r="AL61" s="630">
        <v>8</v>
      </c>
      <c r="AM61" s="26">
        <v>8</v>
      </c>
      <c r="AN61" s="26">
        <v>10</v>
      </c>
      <c r="AO61" s="26">
        <v>1</v>
      </c>
      <c r="AP61" s="26">
        <v>1</v>
      </c>
      <c r="AQ61" s="807">
        <f t="shared" si="94"/>
        <v>28</v>
      </c>
      <c r="AR61" s="26">
        <v>0</v>
      </c>
      <c r="AS61" s="27">
        <v>0</v>
      </c>
      <c r="AT61" s="630">
        <v>16</v>
      </c>
      <c r="AU61" s="26">
        <v>0</v>
      </c>
      <c r="AV61" s="795">
        <f t="shared" si="95"/>
        <v>16</v>
      </c>
      <c r="AW61" s="617">
        <v>0</v>
      </c>
      <c r="AX61" s="901">
        <v>7</v>
      </c>
      <c r="AZ61" s="348" t="s">
        <v>141</v>
      </c>
      <c r="BA61" s="26">
        <v>16</v>
      </c>
      <c r="BB61" s="83">
        <v>0</v>
      </c>
      <c r="BC61" s="839">
        <f t="shared" si="96"/>
        <v>16</v>
      </c>
      <c r="BD61" s="349">
        <v>1</v>
      </c>
    </row>
    <row r="62" spans="1:56" s="3" customFormat="1" ht="14.25" customHeight="1">
      <c r="A62" s="14" t="s">
        <v>142</v>
      </c>
      <c r="B62" s="21">
        <v>766</v>
      </c>
      <c r="C62" s="21">
        <v>396</v>
      </c>
      <c r="D62" s="21">
        <v>531</v>
      </c>
      <c r="E62" s="21">
        <v>261</v>
      </c>
      <c r="F62" s="21">
        <v>426</v>
      </c>
      <c r="G62" s="21">
        <v>236</v>
      </c>
      <c r="H62" s="21">
        <v>363</v>
      </c>
      <c r="I62" s="21">
        <v>191</v>
      </c>
      <c r="J62" s="21">
        <v>245</v>
      </c>
      <c r="K62" s="73">
        <v>131</v>
      </c>
      <c r="L62" s="852">
        <f t="shared" ref="L62:M86" si="101">+B62+D62+F62+H62+J62</f>
        <v>2331</v>
      </c>
      <c r="M62" s="797">
        <f t="shared" si="101"/>
        <v>1215</v>
      </c>
      <c r="N62" s="174">
        <v>0</v>
      </c>
      <c r="O62" s="69">
        <v>0</v>
      </c>
      <c r="P62" s="21">
        <v>0</v>
      </c>
      <c r="Q62" s="22">
        <v>0</v>
      </c>
      <c r="S62" s="345" t="s">
        <v>142</v>
      </c>
      <c r="T62" s="21">
        <v>154</v>
      </c>
      <c r="U62" s="21">
        <v>78</v>
      </c>
      <c r="V62" s="21">
        <v>101</v>
      </c>
      <c r="W62" s="21">
        <v>48</v>
      </c>
      <c r="X62" s="21">
        <v>27</v>
      </c>
      <c r="Y62" s="21">
        <v>15</v>
      </c>
      <c r="Z62" s="21">
        <v>23</v>
      </c>
      <c r="AA62" s="21">
        <v>12</v>
      </c>
      <c r="AB62" s="21">
        <v>9</v>
      </c>
      <c r="AC62" s="73">
        <v>5</v>
      </c>
      <c r="AD62" s="852">
        <f t="shared" ref="AD62:AE64" si="102">+T62+V62+X62+Z62+AB62</f>
        <v>314</v>
      </c>
      <c r="AE62" s="797">
        <f t="shared" si="102"/>
        <v>158</v>
      </c>
      <c r="AF62" s="66">
        <v>0</v>
      </c>
      <c r="AG62" s="21">
        <v>0</v>
      </c>
      <c r="AH62" s="21">
        <v>0</v>
      </c>
      <c r="AI62" s="22">
        <v>0</v>
      </c>
      <c r="AK62" s="18" t="s">
        <v>142</v>
      </c>
      <c r="AL62" s="519">
        <v>16</v>
      </c>
      <c r="AM62" s="194">
        <v>13</v>
      </c>
      <c r="AN62" s="194">
        <v>13</v>
      </c>
      <c r="AO62" s="194">
        <v>12</v>
      </c>
      <c r="AP62" s="194">
        <v>12</v>
      </c>
      <c r="AQ62" s="823">
        <f t="shared" si="94"/>
        <v>66</v>
      </c>
      <c r="AR62" s="66">
        <v>0</v>
      </c>
      <c r="AS62" s="161">
        <v>0</v>
      </c>
      <c r="AT62" s="627">
        <v>46</v>
      </c>
      <c r="AU62" s="21">
        <v>5</v>
      </c>
      <c r="AV62" s="733">
        <f t="shared" ref="AV62:AV86" si="103">+AT62+AU62</f>
        <v>51</v>
      </c>
      <c r="AW62" s="607">
        <v>0</v>
      </c>
      <c r="AX62" s="900">
        <v>13</v>
      </c>
      <c r="AZ62" s="345" t="s">
        <v>142</v>
      </c>
      <c r="BA62" s="21">
        <v>49</v>
      </c>
      <c r="BB62" s="73">
        <v>0</v>
      </c>
      <c r="BC62" s="385">
        <f t="shared" ref="BC62:BC86" si="104">+BA62+BB62</f>
        <v>49</v>
      </c>
      <c r="BD62" s="22">
        <v>2</v>
      </c>
    </row>
    <row r="63" spans="1:56" s="3" customFormat="1" ht="14.25" customHeight="1">
      <c r="A63" s="14" t="s">
        <v>143</v>
      </c>
      <c r="B63" s="69">
        <v>1223</v>
      </c>
      <c r="C63" s="69">
        <v>599</v>
      </c>
      <c r="D63" s="69">
        <v>694</v>
      </c>
      <c r="E63" s="69">
        <v>354</v>
      </c>
      <c r="F63" s="69">
        <v>851</v>
      </c>
      <c r="G63" s="69">
        <v>454</v>
      </c>
      <c r="H63" s="69">
        <v>627</v>
      </c>
      <c r="I63" s="69">
        <v>340</v>
      </c>
      <c r="J63" s="69">
        <v>377</v>
      </c>
      <c r="K63" s="74">
        <v>200</v>
      </c>
      <c r="L63" s="852">
        <f t="shared" si="101"/>
        <v>3772</v>
      </c>
      <c r="M63" s="797">
        <f t="shared" si="101"/>
        <v>1947</v>
      </c>
      <c r="N63" s="854">
        <v>0</v>
      </c>
      <c r="O63" s="32">
        <v>0</v>
      </c>
      <c r="P63" s="32">
        <v>0</v>
      </c>
      <c r="Q63" s="158">
        <v>0</v>
      </c>
      <c r="S63" s="345" t="s">
        <v>143</v>
      </c>
      <c r="T63" s="69">
        <v>128</v>
      </c>
      <c r="U63" s="69">
        <v>59</v>
      </c>
      <c r="V63" s="69">
        <v>72</v>
      </c>
      <c r="W63" s="69">
        <v>28</v>
      </c>
      <c r="X63" s="69">
        <v>65</v>
      </c>
      <c r="Y63" s="69">
        <v>30</v>
      </c>
      <c r="Z63" s="69">
        <v>48</v>
      </c>
      <c r="AA63" s="69">
        <v>20</v>
      </c>
      <c r="AB63" s="69">
        <v>2</v>
      </c>
      <c r="AC63" s="73">
        <v>1</v>
      </c>
      <c r="AD63" s="852">
        <f t="shared" si="102"/>
        <v>315</v>
      </c>
      <c r="AE63" s="797">
        <f t="shared" si="102"/>
        <v>138</v>
      </c>
      <c r="AF63" s="174">
        <v>0</v>
      </c>
      <c r="AG63" s="21">
        <v>0</v>
      </c>
      <c r="AH63" s="69">
        <v>0</v>
      </c>
      <c r="AI63" s="22">
        <v>0</v>
      </c>
      <c r="AK63" s="18" t="s">
        <v>143</v>
      </c>
      <c r="AL63" s="519">
        <v>34</v>
      </c>
      <c r="AM63" s="194">
        <v>29</v>
      </c>
      <c r="AN63" s="194">
        <v>31</v>
      </c>
      <c r="AO63" s="194">
        <v>22</v>
      </c>
      <c r="AP63" s="194">
        <v>15</v>
      </c>
      <c r="AQ63" s="823">
        <f t="shared" si="94"/>
        <v>131</v>
      </c>
      <c r="AR63" s="66">
        <v>0</v>
      </c>
      <c r="AS63" s="161">
        <v>0</v>
      </c>
      <c r="AT63" s="627">
        <v>98</v>
      </c>
      <c r="AU63" s="21">
        <v>14</v>
      </c>
      <c r="AV63" s="733">
        <f t="shared" si="103"/>
        <v>112</v>
      </c>
      <c r="AW63" s="607">
        <v>0</v>
      </c>
      <c r="AX63" s="900">
        <v>25</v>
      </c>
      <c r="AZ63" s="345" t="s">
        <v>143</v>
      </c>
      <c r="BA63" s="21">
        <v>91</v>
      </c>
      <c r="BB63" s="73">
        <v>0</v>
      </c>
      <c r="BC63" s="385">
        <f t="shared" si="104"/>
        <v>91</v>
      </c>
      <c r="BD63" s="22">
        <v>8</v>
      </c>
    </row>
    <row r="64" spans="1:56" s="3" customFormat="1" ht="14.25" customHeight="1">
      <c r="A64" s="18" t="s">
        <v>144</v>
      </c>
      <c r="B64" s="19">
        <v>1522</v>
      </c>
      <c r="C64" s="19">
        <v>747</v>
      </c>
      <c r="D64" s="19">
        <v>1079</v>
      </c>
      <c r="E64" s="19">
        <v>541</v>
      </c>
      <c r="F64" s="19">
        <v>1166</v>
      </c>
      <c r="G64" s="19">
        <v>606</v>
      </c>
      <c r="H64" s="19">
        <v>601</v>
      </c>
      <c r="I64" s="19">
        <v>277</v>
      </c>
      <c r="J64" s="19">
        <v>430</v>
      </c>
      <c r="K64" s="853">
        <v>197</v>
      </c>
      <c r="L64" s="852">
        <f t="shared" si="101"/>
        <v>4798</v>
      </c>
      <c r="M64" s="797">
        <f t="shared" si="101"/>
        <v>2368</v>
      </c>
      <c r="N64" s="241">
        <v>0</v>
      </c>
      <c r="O64" s="16">
        <v>0</v>
      </c>
      <c r="P64" s="160">
        <v>0</v>
      </c>
      <c r="Q64" s="36">
        <v>0</v>
      </c>
      <c r="S64" s="340" t="s">
        <v>144</v>
      </c>
      <c r="T64" s="19">
        <v>199</v>
      </c>
      <c r="U64" s="19">
        <v>84</v>
      </c>
      <c r="V64" s="19">
        <v>163</v>
      </c>
      <c r="W64" s="19">
        <v>84</v>
      </c>
      <c r="X64" s="19">
        <v>127</v>
      </c>
      <c r="Y64" s="19">
        <v>48</v>
      </c>
      <c r="Z64" s="19">
        <v>67</v>
      </c>
      <c r="AA64" s="19">
        <v>32</v>
      </c>
      <c r="AB64" s="19">
        <v>25</v>
      </c>
      <c r="AC64" s="85">
        <v>11</v>
      </c>
      <c r="AD64" s="852">
        <f t="shared" si="102"/>
        <v>581</v>
      </c>
      <c r="AE64" s="797">
        <f t="shared" si="102"/>
        <v>259</v>
      </c>
      <c r="AF64" s="233">
        <v>0</v>
      </c>
      <c r="AG64" s="66">
        <v>0</v>
      </c>
      <c r="AH64" s="19">
        <v>0</v>
      </c>
      <c r="AI64" s="161">
        <v>0</v>
      </c>
      <c r="AK64" s="18" t="s">
        <v>144</v>
      </c>
      <c r="AL64" s="519">
        <v>43</v>
      </c>
      <c r="AM64" s="194">
        <v>45</v>
      </c>
      <c r="AN64" s="194">
        <v>50</v>
      </c>
      <c r="AO64" s="194">
        <v>26</v>
      </c>
      <c r="AP64" s="194">
        <v>17</v>
      </c>
      <c r="AQ64" s="823">
        <f>SUM(AL64:AP64)</f>
        <v>181</v>
      </c>
      <c r="AR64" s="66">
        <v>0</v>
      </c>
      <c r="AS64" s="161">
        <v>0</v>
      </c>
      <c r="AT64" s="627">
        <v>109</v>
      </c>
      <c r="AU64" s="21">
        <v>2</v>
      </c>
      <c r="AV64" s="733">
        <f t="shared" si="103"/>
        <v>111</v>
      </c>
      <c r="AW64" s="607">
        <v>0</v>
      </c>
      <c r="AX64" s="900">
        <v>39</v>
      </c>
      <c r="AZ64" s="345" t="s">
        <v>144</v>
      </c>
      <c r="BA64" s="21">
        <v>109</v>
      </c>
      <c r="BB64" s="73">
        <v>0</v>
      </c>
      <c r="BC64" s="385">
        <f t="shared" si="104"/>
        <v>109</v>
      </c>
      <c r="BD64" s="22">
        <v>10</v>
      </c>
    </row>
    <row r="65" spans="1:56" s="3" customFormat="1" ht="14.25" customHeight="1">
      <c r="A65" s="14" t="s">
        <v>145</v>
      </c>
      <c r="B65" s="21">
        <v>1505</v>
      </c>
      <c r="C65" s="21">
        <v>746</v>
      </c>
      <c r="D65" s="21">
        <v>983</v>
      </c>
      <c r="E65" s="21">
        <v>509</v>
      </c>
      <c r="F65" s="21">
        <v>724</v>
      </c>
      <c r="G65" s="21">
        <v>366</v>
      </c>
      <c r="H65" s="21">
        <v>535</v>
      </c>
      <c r="I65" s="21">
        <v>300</v>
      </c>
      <c r="J65" s="21">
        <v>365</v>
      </c>
      <c r="K65" s="73">
        <v>196</v>
      </c>
      <c r="L65" s="852">
        <f t="shared" si="101"/>
        <v>4112</v>
      </c>
      <c r="M65" s="797">
        <f t="shared" si="101"/>
        <v>2117</v>
      </c>
      <c r="N65" s="66">
        <v>0</v>
      </c>
      <c r="O65" s="21">
        <v>0</v>
      </c>
      <c r="P65" s="21">
        <v>0</v>
      </c>
      <c r="Q65" s="22">
        <v>0</v>
      </c>
      <c r="S65" s="345" t="s">
        <v>145</v>
      </c>
      <c r="T65" s="21">
        <v>294</v>
      </c>
      <c r="U65" s="21">
        <v>126</v>
      </c>
      <c r="V65" s="21">
        <v>167</v>
      </c>
      <c r="W65" s="21">
        <v>74</v>
      </c>
      <c r="X65" s="21">
        <v>101</v>
      </c>
      <c r="Y65" s="21">
        <v>45</v>
      </c>
      <c r="Z65" s="21">
        <v>56</v>
      </c>
      <c r="AA65" s="21">
        <v>29</v>
      </c>
      <c r="AB65" s="21">
        <v>26</v>
      </c>
      <c r="AC65" s="73">
        <v>12</v>
      </c>
      <c r="AD65" s="852">
        <f t="shared" ref="AD65:AE73" si="105">+T65+V65+X65+Z65+AB65</f>
        <v>644</v>
      </c>
      <c r="AE65" s="797">
        <f t="shared" si="105"/>
        <v>286</v>
      </c>
      <c r="AF65" s="66">
        <v>0</v>
      </c>
      <c r="AG65" s="21">
        <v>0</v>
      </c>
      <c r="AH65" s="21">
        <v>0</v>
      </c>
      <c r="AI65" s="22">
        <v>0</v>
      </c>
      <c r="AK65" s="18" t="s">
        <v>145</v>
      </c>
      <c r="AL65" s="627">
        <v>34</v>
      </c>
      <c r="AM65" s="21">
        <v>35</v>
      </c>
      <c r="AN65" s="21">
        <v>31</v>
      </c>
      <c r="AO65" s="21">
        <v>29</v>
      </c>
      <c r="AP65" s="21">
        <v>24</v>
      </c>
      <c r="AQ65" s="84">
        <f t="shared" si="94"/>
        <v>153</v>
      </c>
      <c r="AR65" s="21">
        <v>0</v>
      </c>
      <c r="AS65" s="22">
        <v>0</v>
      </c>
      <c r="AT65" s="627">
        <v>73</v>
      </c>
      <c r="AU65" s="21">
        <v>9</v>
      </c>
      <c r="AV65" s="733">
        <f t="shared" si="103"/>
        <v>82</v>
      </c>
      <c r="AW65" s="607">
        <v>0</v>
      </c>
      <c r="AX65" s="900">
        <v>32</v>
      </c>
      <c r="AZ65" s="345" t="s">
        <v>145</v>
      </c>
      <c r="BA65" s="21">
        <v>62</v>
      </c>
      <c r="BB65" s="73">
        <v>0</v>
      </c>
      <c r="BC65" s="385">
        <f t="shared" si="104"/>
        <v>62</v>
      </c>
      <c r="BD65" s="22">
        <v>2</v>
      </c>
    </row>
    <row r="66" spans="1:56" s="3" customFormat="1" ht="14.25" customHeight="1">
      <c r="A66" s="14" t="s">
        <v>146</v>
      </c>
      <c r="B66" s="21">
        <v>620</v>
      </c>
      <c r="C66" s="21">
        <v>325</v>
      </c>
      <c r="D66" s="21">
        <v>391</v>
      </c>
      <c r="E66" s="21">
        <v>192</v>
      </c>
      <c r="F66" s="21">
        <v>247</v>
      </c>
      <c r="G66" s="21">
        <v>136</v>
      </c>
      <c r="H66" s="21">
        <v>181</v>
      </c>
      <c r="I66" s="21">
        <v>105</v>
      </c>
      <c r="J66" s="21">
        <v>119</v>
      </c>
      <c r="K66" s="73">
        <v>68</v>
      </c>
      <c r="L66" s="852">
        <f t="shared" si="101"/>
        <v>1558</v>
      </c>
      <c r="M66" s="797">
        <f t="shared" si="101"/>
        <v>826</v>
      </c>
      <c r="N66" s="66">
        <v>0</v>
      </c>
      <c r="O66" s="21">
        <v>0</v>
      </c>
      <c r="P66" s="21">
        <v>0</v>
      </c>
      <c r="Q66" s="22">
        <v>0</v>
      </c>
      <c r="S66" s="345" t="s">
        <v>146</v>
      </c>
      <c r="T66" s="21">
        <v>108</v>
      </c>
      <c r="U66" s="21">
        <v>56</v>
      </c>
      <c r="V66" s="21">
        <v>48</v>
      </c>
      <c r="W66" s="21">
        <v>24</v>
      </c>
      <c r="X66" s="21">
        <v>50</v>
      </c>
      <c r="Y66" s="21">
        <v>31</v>
      </c>
      <c r="Z66" s="21">
        <v>28</v>
      </c>
      <c r="AA66" s="21">
        <v>13</v>
      </c>
      <c r="AB66" s="21">
        <v>2</v>
      </c>
      <c r="AC66" s="73">
        <v>1</v>
      </c>
      <c r="AD66" s="852">
        <f t="shared" si="105"/>
        <v>236</v>
      </c>
      <c r="AE66" s="797">
        <f t="shared" si="105"/>
        <v>125</v>
      </c>
      <c r="AF66" s="66">
        <v>0</v>
      </c>
      <c r="AG66" s="21">
        <v>0</v>
      </c>
      <c r="AH66" s="21">
        <v>0</v>
      </c>
      <c r="AI66" s="22">
        <v>0</v>
      </c>
      <c r="AK66" s="18" t="s">
        <v>146</v>
      </c>
      <c r="AL66" s="761">
        <v>21</v>
      </c>
      <c r="AM66" s="162">
        <v>20</v>
      </c>
      <c r="AN66" s="162">
        <v>18</v>
      </c>
      <c r="AO66" s="162">
        <v>14</v>
      </c>
      <c r="AP66" s="162">
        <v>10</v>
      </c>
      <c r="AQ66" s="84">
        <f>SUM(AL66:AP66)</f>
        <v>83</v>
      </c>
      <c r="AR66" s="21">
        <v>0</v>
      </c>
      <c r="AS66" s="22">
        <v>0</v>
      </c>
      <c r="AT66" s="627">
        <v>24</v>
      </c>
      <c r="AU66" s="21">
        <v>14</v>
      </c>
      <c r="AV66" s="733">
        <f t="shared" si="103"/>
        <v>38</v>
      </c>
      <c r="AW66" s="607">
        <v>0</v>
      </c>
      <c r="AX66" s="900">
        <v>18</v>
      </c>
      <c r="AZ66" s="345" t="s">
        <v>146</v>
      </c>
      <c r="BA66" s="21">
        <v>41</v>
      </c>
      <c r="BB66" s="73">
        <v>0</v>
      </c>
      <c r="BC66" s="385">
        <f t="shared" si="104"/>
        <v>41</v>
      </c>
      <c r="BD66" s="22">
        <v>6</v>
      </c>
    </row>
    <row r="67" spans="1:56" s="3" customFormat="1" ht="14.25" customHeight="1">
      <c r="A67" s="14" t="s">
        <v>147</v>
      </c>
      <c r="B67" s="21">
        <v>33</v>
      </c>
      <c r="C67" s="21">
        <v>15</v>
      </c>
      <c r="D67" s="21">
        <v>19</v>
      </c>
      <c r="E67" s="21">
        <v>14</v>
      </c>
      <c r="F67" s="21">
        <v>27</v>
      </c>
      <c r="G67" s="21">
        <v>14</v>
      </c>
      <c r="H67" s="21">
        <v>25</v>
      </c>
      <c r="I67" s="21">
        <v>14</v>
      </c>
      <c r="J67" s="21">
        <v>22</v>
      </c>
      <c r="K67" s="73">
        <v>11</v>
      </c>
      <c r="L67" s="852">
        <f t="shared" si="101"/>
        <v>126</v>
      </c>
      <c r="M67" s="797">
        <f t="shared" si="101"/>
        <v>68</v>
      </c>
      <c r="N67" s="66">
        <v>0</v>
      </c>
      <c r="O67" s="21">
        <v>0</v>
      </c>
      <c r="P67" s="21">
        <v>0</v>
      </c>
      <c r="Q67" s="22">
        <v>0</v>
      </c>
      <c r="S67" s="345" t="s">
        <v>147</v>
      </c>
      <c r="T67" s="21">
        <v>4</v>
      </c>
      <c r="U67" s="21">
        <v>3</v>
      </c>
      <c r="V67" s="21">
        <v>2</v>
      </c>
      <c r="W67" s="21">
        <v>1</v>
      </c>
      <c r="X67" s="21">
        <v>1</v>
      </c>
      <c r="Y67" s="21">
        <v>0</v>
      </c>
      <c r="Z67" s="21">
        <v>0</v>
      </c>
      <c r="AA67" s="21">
        <v>0</v>
      </c>
      <c r="AB67" s="21">
        <v>0</v>
      </c>
      <c r="AC67" s="73">
        <v>0</v>
      </c>
      <c r="AD67" s="852">
        <f t="shared" si="105"/>
        <v>7</v>
      </c>
      <c r="AE67" s="797">
        <f t="shared" si="105"/>
        <v>4</v>
      </c>
      <c r="AF67" s="66">
        <v>0</v>
      </c>
      <c r="AG67" s="21">
        <v>0</v>
      </c>
      <c r="AH67" s="21">
        <v>0</v>
      </c>
      <c r="AI67" s="22">
        <v>0</v>
      </c>
      <c r="AK67" s="18" t="s">
        <v>147</v>
      </c>
      <c r="AL67" s="627">
        <v>1</v>
      </c>
      <c r="AM67" s="21">
        <v>1</v>
      </c>
      <c r="AN67" s="21">
        <v>1</v>
      </c>
      <c r="AO67" s="21">
        <v>1</v>
      </c>
      <c r="AP67" s="21">
        <v>1</v>
      </c>
      <c r="AQ67" s="84">
        <f t="shared" si="94"/>
        <v>5</v>
      </c>
      <c r="AR67" s="21">
        <v>0</v>
      </c>
      <c r="AS67" s="22">
        <v>0</v>
      </c>
      <c r="AT67" s="627">
        <v>5</v>
      </c>
      <c r="AU67" s="21">
        <v>0</v>
      </c>
      <c r="AV67" s="733">
        <f t="shared" si="103"/>
        <v>5</v>
      </c>
      <c r="AW67" s="607">
        <v>0</v>
      </c>
      <c r="AX67" s="900">
        <v>1</v>
      </c>
      <c r="AZ67" s="345" t="s">
        <v>147</v>
      </c>
      <c r="BA67" s="21">
        <v>5</v>
      </c>
      <c r="BB67" s="73">
        <v>0</v>
      </c>
      <c r="BC67" s="385">
        <f t="shared" si="104"/>
        <v>5</v>
      </c>
      <c r="BD67" s="22">
        <v>0</v>
      </c>
    </row>
    <row r="68" spans="1:56" s="3" customFormat="1" ht="14.25" customHeight="1">
      <c r="A68" s="14" t="s">
        <v>148</v>
      </c>
      <c r="B68" s="21">
        <v>229</v>
      </c>
      <c r="C68" s="21">
        <v>113</v>
      </c>
      <c r="D68" s="21">
        <v>88</v>
      </c>
      <c r="E68" s="21">
        <v>47</v>
      </c>
      <c r="F68" s="21">
        <v>105</v>
      </c>
      <c r="G68" s="21">
        <v>53</v>
      </c>
      <c r="H68" s="21">
        <v>75</v>
      </c>
      <c r="I68" s="21">
        <v>36</v>
      </c>
      <c r="J68" s="21">
        <v>64</v>
      </c>
      <c r="K68" s="73">
        <v>24</v>
      </c>
      <c r="L68" s="852">
        <f t="shared" si="101"/>
        <v>561</v>
      </c>
      <c r="M68" s="797">
        <f t="shared" si="101"/>
        <v>273</v>
      </c>
      <c r="N68" s="66">
        <v>0</v>
      </c>
      <c r="O68" s="21">
        <v>0</v>
      </c>
      <c r="P68" s="21">
        <v>0</v>
      </c>
      <c r="Q68" s="22">
        <v>0</v>
      </c>
      <c r="S68" s="345" t="s">
        <v>148</v>
      </c>
      <c r="T68" s="21">
        <v>16</v>
      </c>
      <c r="U68" s="21">
        <v>13</v>
      </c>
      <c r="V68" s="21">
        <v>16</v>
      </c>
      <c r="W68" s="21">
        <v>10</v>
      </c>
      <c r="X68" s="21">
        <v>28</v>
      </c>
      <c r="Y68" s="21">
        <v>12</v>
      </c>
      <c r="Z68" s="21">
        <v>12</v>
      </c>
      <c r="AA68" s="21">
        <v>8</v>
      </c>
      <c r="AB68" s="21">
        <v>9</v>
      </c>
      <c r="AC68" s="73">
        <v>5</v>
      </c>
      <c r="AD68" s="852">
        <f t="shared" si="105"/>
        <v>81</v>
      </c>
      <c r="AE68" s="797">
        <f t="shared" si="105"/>
        <v>48</v>
      </c>
      <c r="AF68" s="66">
        <v>0</v>
      </c>
      <c r="AG68" s="21">
        <v>0</v>
      </c>
      <c r="AH68" s="21">
        <v>0</v>
      </c>
      <c r="AI68" s="22">
        <v>0</v>
      </c>
      <c r="AK68" s="18" t="s">
        <v>148</v>
      </c>
      <c r="AL68" s="627">
        <v>7</v>
      </c>
      <c r="AM68" s="21">
        <v>4</v>
      </c>
      <c r="AN68" s="21">
        <v>4</v>
      </c>
      <c r="AO68" s="21">
        <v>2</v>
      </c>
      <c r="AP68" s="21">
        <v>2</v>
      </c>
      <c r="AQ68" s="84">
        <f t="shared" si="94"/>
        <v>19</v>
      </c>
      <c r="AR68" s="21">
        <v>0</v>
      </c>
      <c r="AS68" s="22">
        <v>0</v>
      </c>
      <c r="AT68" s="627">
        <v>12</v>
      </c>
      <c r="AU68" s="21">
        <v>1</v>
      </c>
      <c r="AV68" s="733">
        <f t="shared" si="103"/>
        <v>13</v>
      </c>
      <c r="AW68" s="607">
        <v>0</v>
      </c>
      <c r="AX68" s="900">
        <v>4</v>
      </c>
      <c r="AZ68" s="345" t="s">
        <v>148</v>
      </c>
      <c r="BA68" s="21">
        <v>12</v>
      </c>
      <c r="BB68" s="73">
        <v>0</v>
      </c>
      <c r="BC68" s="385">
        <f t="shared" si="104"/>
        <v>12</v>
      </c>
      <c r="BD68" s="22">
        <v>0</v>
      </c>
    </row>
    <row r="69" spans="1:56" s="3" customFormat="1" ht="14.25" customHeight="1">
      <c r="A69" s="14" t="s">
        <v>149</v>
      </c>
      <c r="B69" s="21">
        <v>778</v>
      </c>
      <c r="C69" s="21">
        <v>400</v>
      </c>
      <c r="D69" s="21">
        <v>563</v>
      </c>
      <c r="E69" s="21">
        <v>283</v>
      </c>
      <c r="F69" s="21">
        <v>484</v>
      </c>
      <c r="G69" s="21">
        <v>267</v>
      </c>
      <c r="H69" s="21">
        <v>405</v>
      </c>
      <c r="I69" s="21">
        <v>206</v>
      </c>
      <c r="J69" s="21">
        <v>298</v>
      </c>
      <c r="K69" s="73">
        <v>154</v>
      </c>
      <c r="L69" s="852">
        <f t="shared" si="101"/>
        <v>2528</v>
      </c>
      <c r="M69" s="797">
        <f t="shared" si="101"/>
        <v>1310</v>
      </c>
      <c r="N69" s="66">
        <v>0</v>
      </c>
      <c r="O69" s="21">
        <v>0</v>
      </c>
      <c r="P69" s="21">
        <v>0</v>
      </c>
      <c r="Q69" s="22">
        <v>0</v>
      </c>
      <c r="S69" s="345" t="s">
        <v>149</v>
      </c>
      <c r="T69" s="21">
        <v>77</v>
      </c>
      <c r="U69" s="21">
        <v>36</v>
      </c>
      <c r="V69" s="21">
        <v>65</v>
      </c>
      <c r="W69" s="21">
        <v>32</v>
      </c>
      <c r="X69" s="21">
        <v>36</v>
      </c>
      <c r="Y69" s="21">
        <v>19</v>
      </c>
      <c r="Z69" s="21">
        <v>49</v>
      </c>
      <c r="AA69" s="21">
        <v>25</v>
      </c>
      <c r="AB69" s="21">
        <v>2</v>
      </c>
      <c r="AC69" s="73">
        <v>1</v>
      </c>
      <c r="AD69" s="852">
        <f t="shared" si="105"/>
        <v>229</v>
      </c>
      <c r="AE69" s="797">
        <f t="shared" si="105"/>
        <v>113</v>
      </c>
      <c r="AF69" s="66">
        <v>0</v>
      </c>
      <c r="AG69" s="21">
        <v>0</v>
      </c>
      <c r="AH69" s="21">
        <v>0</v>
      </c>
      <c r="AI69" s="22">
        <v>0</v>
      </c>
      <c r="AK69" s="18" t="s">
        <v>149</v>
      </c>
      <c r="AL69" s="627">
        <v>24</v>
      </c>
      <c r="AM69" s="21">
        <v>24</v>
      </c>
      <c r="AN69" s="21">
        <v>21</v>
      </c>
      <c r="AO69" s="21">
        <v>20</v>
      </c>
      <c r="AP69" s="21">
        <v>15</v>
      </c>
      <c r="AQ69" s="84">
        <f t="shared" si="94"/>
        <v>104</v>
      </c>
      <c r="AR69" s="21">
        <v>0</v>
      </c>
      <c r="AS69" s="22">
        <v>0</v>
      </c>
      <c r="AT69" s="627">
        <v>44</v>
      </c>
      <c r="AU69" s="21">
        <v>19</v>
      </c>
      <c r="AV69" s="733">
        <f t="shared" si="103"/>
        <v>63</v>
      </c>
      <c r="AW69" s="607">
        <v>0</v>
      </c>
      <c r="AX69" s="900">
        <v>23</v>
      </c>
      <c r="AZ69" s="345" t="s">
        <v>149</v>
      </c>
      <c r="BA69" s="21">
        <v>53</v>
      </c>
      <c r="BB69" s="73">
        <v>0</v>
      </c>
      <c r="BC69" s="385">
        <f t="shared" si="104"/>
        <v>53</v>
      </c>
      <c r="BD69" s="22">
        <v>3</v>
      </c>
    </row>
    <row r="70" spans="1:56" s="3" customFormat="1" ht="14.25" customHeight="1">
      <c r="A70" s="14" t="s">
        <v>150</v>
      </c>
      <c r="B70" s="21">
        <v>2656</v>
      </c>
      <c r="C70" s="21">
        <v>1410</v>
      </c>
      <c r="D70" s="21">
        <v>1369</v>
      </c>
      <c r="E70" s="21">
        <v>734</v>
      </c>
      <c r="F70" s="21">
        <v>1093</v>
      </c>
      <c r="G70" s="21">
        <v>591</v>
      </c>
      <c r="H70" s="21">
        <v>665</v>
      </c>
      <c r="I70" s="21">
        <v>369</v>
      </c>
      <c r="J70" s="21">
        <v>559</v>
      </c>
      <c r="K70" s="73">
        <v>329</v>
      </c>
      <c r="L70" s="852">
        <f t="shared" si="101"/>
        <v>6342</v>
      </c>
      <c r="M70" s="797">
        <f t="shared" si="101"/>
        <v>3433</v>
      </c>
      <c r="N70" s="66">
        <v>0</v>
      </c>
      <c r="O70" s="21">
        <v>0</v>
      </c>
      <c r="P70" s="21">
        <v>0</v>
      </c>
      <c r="Q70" s="22">
        <v>0</v>
      </c>
      <c r="S70" s="345" t="s">
        <v>150</v>
      </c>
      <c r="T70" s="21">
        <v>294</v>
      </c>
      <c r="U70" s="21">
        <v>147</v>
      </c>
      <c r="V70" s="21">
        <v>163</v>
      </c>
      <c r="W70" s="21">
        <v>87</v>
      </c>
      <c r="X70" s="21">
        <v>121</v>
      </c>
      <c r="Y70" s="21">
        <v>60</v>
      </c>
      <c r="Z70" s="21">
        <v>42</v>
      </c>
      <c r="AA70" s="21">
        <v>23</v>
      </c>
      <c r="AB70" s="21">
        <v>7</v>
      </c>
      <c r="AC70" s="73">
        <v>6</v>
      </c>
      <c r="AD70" s="852">
        <f t="shared" si="105"/>
        <v>627</v>
      </c>
      <c r="AE70" s="797">
        <f t="shared" si="105"/>
        <v>323</v>
      </c>
      <c r="AF70" s="66">
        <v>0</v>
      </c>
      <c r="AG70" s="21">
        <v>0</v>
      </c>
      <c r="AH70" s="21">
        <v>0</v>
      </c>
      <c r="AI70" s="22">
        <v>0</v>
      </c>
      <c r="AK70" s="18" t="s">
        <v>150</v>
      </c>
      <c r="AL70" s="627">
        <v>57</v>
      </c>
      <c r="AM70" s="21">
        <v>54</v>
      </c>
      <c r="AN70" s="21">
        <v>51</v>
      </c>
      <c r="AO70" s="21">
        <v>38</v>
      </c>
      <c r="AP70" s="21">
        <v>27</v>
      </c>
      <c r="AQ70" s="84">
        <f t="shared" si="94"/>
        <v>227</v>
      </c>
      <c r="AR70" s="21">
        <v>0</v>
      </c>
      <c r="AS70" s="22">
        <v>0</v>
      </c>
      <c r="AT70" s="627">
        <v>97</v>
      </c>
      <c r="AU70" s="21">
        <v>30</v>
      </c>
      <c r="AV70" s="733">
        <f t="shared" si="103"/>
        <v>127</v>
      </c>
      <c r="AW70" s="607">
        <v>0</v>
      </c>
      <c r="AX70" s="900">
        <v>51</v>
      </c>
      <c r="AZ70" s="345" t="s">
        <v>150</v>
      </c>
      <c r="BA70" s="21">
        <v>130</v>
      </c>
      <c r="BB70" s="73">
        <v>0</v>
      </c>
      <c r="BC70" s="385">
        <f t="shared" si="104"/>
        <v>130</v>
      </c>
      <c r="BD70" s="22">
        <v>8</v>
      </c>
    </row>
    <row r="71" spans="1:56" s="3" customFormat="1" ht="14.25" customHeight="1">
      <c r="A71" s="14" t="s">
        <v>151</v>
      </c>
      <c r="B71" s="21">
        <v>814</v>
      </c>
      <c r="C71" s="21">
        <v>430</v>
      </c>
      <c r="D71" s="21">
        <v>603</v>
      </c>
      <c r="E71" s="21">
        <v>304</v>
      </c>
      <c r="F71" s="21">
        <v>507</v>
      </c>
      <c r="G71" s="21">
        <v>248</v>
      </c>
      <c r="H71" s="21">
        <v>390</v>
      </c>
      <c r="I71" s="21">
        <v>212</v>
      </c>
      <c r="J71" s="21">
        <v>252</v>
      </c>
      <c r="K71" s="73">
        <v>135</v>
      </c>
      <c r="L71" s="852">
        <f t="shared" si="101"/>
        <v>2566</v>
      </c>
      <c r="M71" s="797">
        <f t="shared" si="101"/>
        <v>1329</v>
      </c>
      <c r="N71" s="66">
        <v>16</v>
      </c>
      <c r="O71" s="21">
        <v>6</v>
      </c>
      <c r="P71" s="21">
        <v>7</v>
      </c>
      <c r="Q71" s="22">
        <v>6</v>
      </c>
      <c r="S71" s="345" t="s">
        <v>151</v>
      </c>
      <c r="T71" s="21">
        <v>44</v>
      </c>
      <c r="U71" s="21">
        <v>21</v>
      </c>
      <c r="V71" s="21">
        <v>38</v>
      </c>
      <c r="W71" s="21">
        <v>24</v>
      </c>
      <c r="X71" s="21">
        <v>42</v>
      </c>
      <c r="Y71" s="21">
        <v>23</v>
      </c>
      <c r="Z71" s="21">
        <v>8</v>
      </c>
      <c r="AA71" s="21">
        <v>3</v>
      </c>
      <c r="AB71" s="21">
        <v>9</v>
      </c>
      <c r="AC71" s="73">
        <v>5</v>
      </c>
      <c r="AD71" s="852">
        <f t="shared" si="105"/>
        <v>141</v>
      </c>
      <c r="AE71" s="797">
        <f t="shared" si="105"/>
        <v>76</v>
      </c>
      <c r="AF71" s="66">
        <v>0</v>
      </c>
      <c r="AG71" s="21">
        <v>0</v>
      </c>
      <c r="AH71" s="21">
        <v>0</v>
      </c>
      <c r="AI71" s="22">
        <v>0</v>
      </c>
      <c r="AK71" s="18" t="s">
        <v>151</v>
      </c>
      <c r="AL71" s="627">
        <v>20</v>
      </c>
      <c r="AM71" s="21">
        <v>20</v>
      </c>
      <c r="AN71" s="21">
        <v>19</v>
      </c>
      <c r="AO71" s="21">
        <v>18</v>
      </c>
      <c r="AP71" s="21">
        <v>14</v>
      </c>
      <c r="AQ71" s="84">
        <f t="shared" si="94"/>
        <v>91</v>
      </c>
      <c r="AR71" s="21">
        <v>0</v>
      </c>
      <c r="AS71" s="22">
        <v>0</v>
      </c>
      <c r="AT71" s="627">
        <v>54</v>
      </c>
      <c r="AU71" s="21">
        <v>20</v>
      </c>
      <c r="AV71" s="733">
        <f t="shared" si="103"/>
        <v>74</v>
      </c>
      <c r="AW71" s="607">
        <v>1</v>
      </c>
      <c r="AX71" s="900">
        <v>19</v>
      </c>
      <c r="AZ71" s="345" t="s">
        <v>151</v>
      </c>
      <c r="BA71" s="21">
        <v>54</v>
      </c>
      <c r="BB71" s="73">
        <v>2</v>
      </c>
      <c r="BC71" s="385">
        <f t="shared" si="104"/>
        <v>56</v>
      </c>
      <c r="BD71" s="22">
        <v>9</v>
      </c>
    </row>
    <row r="72" spans="1:56" s="3" customFormat="1" ht="14.25" customHeight="1">
      <c r="A72" s="39" t="s">
        <v>152</v>
      </c>
      <c r="B72" s="69">
        <v>2474</v>
      </c>
      <c r="C72" s="69">
        <v>1265</v>
      </c>
      <c r="D72" s="69">
        <v>2317</v>
      </c>
      <c r="E72" s="69">
        <v>1192</v>
      </c>
      <c r="F72" s="69">
        <v>2227</v>
      </c>
      <c r="G72" s="69">
        <v>1166</v>
      </c>
      <c r="H72" s="69">
        <v>1991</v>
      </c>
      <c r="I72" s="69">
        <v>1033</v>
      </c>
      <c r="J72" s="69">
        <v>1692</v>
      </c>
      <c r="K72" s="74">
        <v>876</v>
      </c>
      <c r="L72" s="852">
        <f t="shared" si="101"/>
        <v>10701</v>
      </c>
      <c r="M72" s="797">
        <f t="shared" si="101"/>
        <v>5532</v>
      </c>
      <c r="N72" s="854">
        <v>0</v>
      </c>
      <c r="O72" s="32">
        <v>0</v>
      </c>
      <c r="P72" s="32">
        <v>0</v>
      </c>
      <c r="Q72" s="158">
        <v>0</v>
      </c>
      <c r="S72" s="345" t="s">
        <v>152</v>
      </c>
      <c r="T72" s="21">
        <v>133</v>
      </c>
      <c r="U72" s="21">
        <v>65</v>
      </c>
      <c r="V72" s="21">
        <v>125</v>
      </c>
      <c r="W72" s="21">
        <v>63</v>
      </c>
      <c r="X72" s="21">
        <v>136</v>
      </c>
      <c r="Y72" s="21">
        <v>75</v>
      </c>
      <c r="Z72" s="21">
        <v>126</v>
      </c>
      <c r="AA72" s="21">
        <v>64</v>
      </c>
      <c r="AB72" s="21">
        <v>13</v>
      </c>
      <c r="AC72" s="73">
        <v>6</v>
      </c>
      <c r="AD72" s="852">
        <f t="shared" si="105"/>
        <v>533</v>
      </c>
      <c r="AE72" s="797">
        <f t="shared" si="105"/>
        <v>273</v>
      </c>
      <c r="AF72" s="66">
        <v>0</v>
      </c>
      <c r="AG72" s="21">
        <v>0</v>
      </c>
      <c r="AH72" s="21">
        <v>0</v>
      </c>
      <c r="AI72" s="22">
        <v>0</v>
      </c>
      <c r="AK72" s="18" t="s">
        <v>152</v>
      </c>
      <c r="AL72" s="627">
        <v>73</v>
      </c>
      <c r="AM72" s="21">
        <v>72</v>
      </c>
      <c r="AN72" s="21">
        <v>70</v>
      </c>
      <c r="AO72" s="21">
        <v>68</v>
      </c>
      <c r="AP72" s="21">
        <v>67</v>
      </c>
      <c r="AQ72" s="84">
        <f t="shared" si="94"/>
        <v>350</v>
      </c>
      <c r="AR72" s="21">
        <v>0</v>
      </c>
      <c r="AS72" s="22">
        <v>0</v>
      </c>
      <c r="AT72" s="627">
        <v>458</v>
      </c>
      <c r="AU72" s="21">
        <v>7</v>
      </c>
      <c r="AV72" s="733">
        <f t="shared" si="103"/>
        <v>465</v>
      </c>
      <c r="AW72" s="607">
        <v>0</v>
      </c>
      <c r="AX72" s="900">
        <v>56</v>
      </c>
      <c r="AZ72" s="345" t="s">
        <v>152</v>
      </c>
      <c r="BA72" s="21">
        <v>335</v>
      </c>
      <c r="BB72" s="73">
        <v>0</v>
      </c>
      <c r="BC72" s="385">
        <f t="shared" si="104"/>
        <v>335</v>
      </c>
      <c r="BD72" s="22">
        <v>56</v>
      </c>
    </row>
    <row r="73" spans="1:56" s="3" customFormat="1" ht="14.25" customHeight="1">
      <c r="A73" s="163" t="s">
        <v>305</v>
      </c>
      <c r="B73" s="19">
        <v>3333</v>
      </c>
      <c r="C73" s="19">
        <v>1675</v>
      </c>
      <c r="D73" s="19">
        <v>1970</v>
      </c>
      <c r="E73" s="19">
        <v>1002</v>
      </c>
      <c r="F73" s="19">
        <v>1664</v>
      </c>
      <c r="G73" s="19">
        <v>884</v>
      </c>
      <c r="H73" s="19">
        <v>1161</v>
      </c>
      <c r="I73" s="19">
        <v>604</v>
      </c>
      <c r="J73" s="19">
        <v>899</v>
      </c>
      <c r="K73" s="853">
        <v>484</v>
      </c>
      <c r="L73" s="852">
        <f t="shared" si="101"/>
        <v>9027</v>
      </c>
      <c r="M73" s="797">
        <f t="shared" si="101"/>
        <v>4649</v>
      </c>
      <c r="N73" s="241">
        <v>0</v>
      </c>
      <c r="O73" s="16">
        <v>0</v>
      </c>
      <c r="P73" s="19">
        <v>0</v>
      </c>
      <c r="Q73" s="36">
        <v>0</v>
      </c>
      <c r="S73" s="345" t="s">
        <v>153</v>
      </c>
      <c r="T73" s="21">
        <v>409</v>
      </c>
      <c r="U73" s="21">
        <v>177</v>
      </c>
      <c r="V73" s="21">
        <v>246</v>
      </c>
      <c r="W73" s="21">
        <v>116</v>
      </c>
      <c r="X73" s="21">
        <v>207</v>
      </c>
      <c r="Y73" s="21">
        <v>96</v>
      </c>
      <c r="Z73" s="21">
        <v>97</v>
      </c>
      <c r="AA73" s="21">
        <v>51</v>
      </c>
      <c r="AB73" s="21">
        <v>7</v>
      </c>
      <c r="AC73" s="73">
        <v>3</v>
      </c>
      <c r="AD73" s="852">
        <f t="shared" si="105"/>
        <v>966</v>
      </c>
      <c r="AE73" s="797">
        <f t="shared" si="105"/>
        <v>443</v>
      </c>
      <c r="AF73" s="66">
        <v>0</v>
      </c>
      <c r="AG73" s="21">
        <v>0</v>
      </c>
      <c r="AH73" s="21">
        <v>0</v>
      </c>
      <c r="AI73" s="22">
        <v>0</v>
      </c>
      <c r="AK73" s="18" t="s">
        <v>153</v>
      </c>
      <c r="AL73" s="627">
        <v>72</v>
      </c>
      <c r="AM73" s="21">
        <v>67</v>
      </c>
      <c r="AN73" s="21">
        <v>62</v>
      </c>
      <c r="AO73" s="21">
        <v>57</v>
      </c>
      <c r="AP73" s="21">
        <v>53</v>
      </c>
      <c r="AQ73" s="84">
        <f t="shared" si="94"/>
        <v>311</v>
      </c>
      <c r="AR73" s="21">
        <v>0</v>
      </c>
      <c r="AS73" s="22">
        <v>0</v>
      </c>
      <c r="AT73" s="627">
        <v>221</v>
      </c>
      <c r="AU73" s="21">
        <v>18</v>
      </c>
      <c r="AV73" s="733">
        <f t="shared" si="103"/>
        <v>239</v>
      </c>
      <c r="AW73" s="607">
        <v>0</v>
      </c>
      <c r="AX73" s="900">
        <v>66</v>
      </c>
      <c r="AZ73" s="345" t="s">
        <v>153</v>
      </c>
      <c r="BA73" s="21">
        <v>204</v>
      </c>
      <c r="BB73" s="73">
        <v>0</v>
      </c>
      <c r="BC73" s="385">
        <f t="shared" si="104"/>
        <v>204</v>
      </c>
      <c r="BD73" s="22">
        <v>24</v>
      </c>
    </row>
    <row r="74" spans="1:56" s="3" customFormat="1" ht="14.25" customHeight="1">
      <c r="A74" s="14" t="s">
        <v>155</v>
      </c>
      <c r="B74" s="21">
        <v>24</v>
      </c>
      <c r="C74" s="21">
        <v>9</v>
      </c>
      <c r="D74" s="21">
        <v>27</v>
      </c>
      <c r="E74" s="21">
        <v>13</v>
      </c>
      <c r="F74" s="21">
        <v>34</v>
      </c>
      <c r="G74" s="21">
        <v>15</v>
      </c>
      <c r="H74" s="21">
        <v>26</v>
      </c>
      <c r="I74" s="21">
        <v>12</v>
      </c>
      <c r="J74" s="21">
        <v>15</v>
      </c>
      <c r="K74" s="73">
        <v>6</v>
      </c>
      <c r="L74" s="852">
        <f t="shared" si="101"/>
        <v>126</v>
      </c>
      <c r="M74" s="797">
        <f t="shared" si="101"/>
        <v>55</v>
      </c>
      <c r="N74" s="66">
        <v>0</v>
      </c>
      <c r="O74" s="21">
        <v>0</v>
      </c>
      <c r="P74" s="21">
        <v>0</v>
      </c>
      <c r="Q74" s="22">
        <v>0</v>
      </c>
      <c r="S74" s="345" t="s">
        <v>155</v>
      </c>
      <c r="T74" s="21">
        <v>8</v>
      </c>
      <c r="U74" s="21">
        <v>2</v>
      </c>
      <c r="V74" s="21">
        <v>8</v>
      </c>
      <c r="W74" s="21">
        <v>5</v>
      </c>
      <c r="X74" s="21">
        <v>13</v>
      </c>
      <c r="Y74" s="21">
        <v>6</v>
      </c>
      <c r="Z74" s="21">
        <v>9</v>
      </c>
      <c r="AA74" s="21">
        <v>5</v>
      </c>
      <c r="AB74" s="21">
        <v>0</v>
      </c>
      <c r="AC74" s="73">
        <v>0</v>
      </c>
      <c r="AD74" s="852">
        <f t="shared" ref="AD74:AE78" si="106">+T74+V74+X74+Z74+AB74</f>
        <v>38</v>
      </c>
      <c r="AE74" s="797">
        <f t="shared" si="106"/>
        <v>18</v>
      </c>
      <c r="AF74" s="66">
        <v>0</v>
      </c>
      <c r="AG74" s="21">
        <v>0</v>
      </c>
      <c r="AH74" s="21">
        <v>0</v>
      </c>
      <c r="AI74" s="22">
        <v>0</v>
      </c>
      <c r="AK74" s="18" t="s">
        <v>155</v>
      </c>
      <c r="AL74" s="627">
        <v>1</v>
      </c>
      <c r="AM74" s="21">
        <v>1</v>
      </c>
      <c r="AN74" s="21">
        <v>1</v>
      </c>
      <c r="AO74" s="21">
        <v>1</v>
      </c>
      <c r="AP74" s="21">
        <v>1</v>
      </c>
      <c r="AQ74" s="84">
        <f t="shared" si="94"/>
        <v>5</v>
      </c>
      <c r="AR74" s="21">
        <v>0</v>
      </c>
      <c r="AS74" s="22">
        <v>0</v>
      </c>
      <c r="AT74" s="627">
        <v>0</v>
      </c>
      <c r="AU74" s="21">
        <v>2</v>
      </c>
      <c r="AV74" s="733">
        <f t="shared" si="103"/>
        <v>2</v>
      </c>
      <c r="AW74" s="607">
        <v>0</v>
      </c>
      <c r="AX74" s="900">
        <v>1</v>
      </c>
      <c r="AZ74" s="345" t="s">
        <v>155</v>
      </c>
      <c r="BA74" s="21">
        <v>2</v>
      </c>
      <c r="BB74" s="73">
        <v>0</v>
      </c>
      <c r="BC74" s="385">
        <f t="shared" si="104"/>
        <v>2</v>
      </c>
      <c r="BD74" s="22">
        <v>0</v>
      </c>
    </row>
    <row r="75" spans="1:56" s="3" customFormat="1" ht="14.25" customHeight="1">
      <c r="A75" s="14" t="s">
        <v>156</v>
      </c>
      <c r="B75" s="21">
        <v>735</v>
      </c>
      <c r="C75" s="21">
        <v>356</v>
      </c>
      <c r="D75" s="21">
        <v>473</v>
      </c>
      <c r="E75" s="21">
        <v>251</v>
      </c>
      <c r="F75" s="21">
        <v>684</v>
      </c>
      <c r="G75" s="21">
        <v>336</v>
      </c>
      <c r="H75" s="21">
        <v>418</v>
      </c>
      <c r="I75" s="21">
        <v>221</v>
      </c>
      <c r="J75" s="21">
        <v>367</v>
      </c>
      <c r="K75" s="73">
        <v>199</v>
      </c>
      <c r="L75" s="852">
        <f t="shared" si="101"/>
        <v>2677</v>
      </c>
      <c r="M75" s="797">
        <f t="shared" si="101"/>
        <v>1363</v>
      </c>
      <c r="N75" s="66">
        <v>0</v>
      </c>
      <c r="O75" s="21">
        <v>0</v>
      </c>
      <c r="P75" s="21">
        <v>0</v>
      </c>
      <c r="Q75" s="22">
        <v>0</v>
      </c>
      <c r="S75" s="345" t="s">
        <v>156</v>
      </c>
      <c r="T75" s="21">
        <v>41</v>
      </c>
      <c r="U75" s="21">
        <v>17</v>
      </c>
      <c r="V75" s="21">
        <v>37</v>
      </c>
      <c r="W75" s="21">
        <v>12</v>
      </c>
      <c r="X75" s="21">
        <v>63</v>
      </c>
      <c r="Y75" s="21">
        <v>26</v>
      </c>
      <c r="Z75" s="21">
        <v>41</v>
      </c>
      <c r="AA75" s="21">
        <v>16</v>
      </c>
      <c r="AB75" s="21">
        <v>10</v>
      </c>
      <c r="AC75" s="73">
        <v>3</v>
      </c>
      <c r="AD75" s="852">
        <f t="shared" si="106"/>
        <v>192</v>
      </c>
      <c r="AE75" s="797">
        <f t="shared" si="106"/>
        <v>74</v>
      </c>
      <c r="AF75" s="66">
        <v>0</v>
      </c>
      <c r="AG75" s="21">
        <v>0</v>
      </c>
      <c r="AH75" s="21">
        <v>0</v>
      </c>
      <c r="AI75" s="22">
        <v>0</v>
      </c>
      <c r="AK75" s="18" t="s">
        <v>156</v>
      </c>
      <c r="AL75" s="627">
        <v>21</v>
      </c>
      <c r="AM75" s="21">
        <v>18</v>
      </c>
      <c r="AN75" s="21">
        <v>22</v>
      </c>
      <c r="AO75" s="21">
        <v>17</v>
      </c>
      <c r="AP75" s="21">
        <v>16</v>
      </c>
      <c r="AQ75" s="84">
        <f t="shared" si="94"/>
        <v>94</v>
      </c>
      <c r="AR75" s="21">
        <v>0</v>
      </c>
      <c r="AS75" s="22">
        <v>0</v>
      </c>
      <c r="AT75" s="627">
        <v>92</v>
      </c>
      <c r="AU75" s="21">
        <v>1</v>
      </c>
      <c r="AV75" s="733">
        <f t="shared" si="103"/>
        <v>93</v>
      </c>
      <c r="AW75" s="607">
        <v>0</v>
      </c>
      <c r="AX75" s="900">
        <v>14</v>
      </c>
      <c r="AZ75" s="345" t="s">
        <v>156</v>
      </c>
      <c r="BA75" s="21">
        <v>96</v>
      </c>
      <c r="BB75" s="73">
        <v>0</v>
      </c>
      <c r="BC75" s="385">
        <f t="shared" si="104"/>
        <v>96</v>
      </c>
      <c r="BD75" s="22">
        <v>9</v>
      </c>
    </row>
    <row r="76" spans="1:56" s="3" customFormat="1" ht="14.25" customHeight="1">
      <c r="A76" s="14" t="s">
        <v>157</v>
      </c>
      <c r="B76" s="21">
        <v>61</v>
      </c>
      <c r="C76" s="21">
        <v>27</v>
      </c>
      <c r="D76" s="21">
        <v>54</v>
      </c>
      <c r="E76" s="21">
        <v>26</v>
      </c>
      <c r="F76" s="21">
        <v>41</v>
      </c>
      <c r="G76" s="21">
        <v>24</v>
      </c>
      <c r="H76" s="21">
        <v>0</v>
      </c>
      <c r="I76" s="21">
        <v>0</v>
      </c>
      <c r="J76" s="21">
        <v>0</v>
      </c>
      <c r="K76" s="73">
        <v>0</v>
      </c>
      <c r="L76" s="852">
        <f t="shared" si="101"/>
        <v>156</v>
      </c>
      <c r="M76" s="797">
        <f t="shared" si="101"/>
        <v>77</v>
      </c>
      <c r="N76" s="66">
        <v>0</v>
      </c>
      <c r="O76" s="21">
        <v>0</v>
      </c>
      <c r="P76" s="21">
        <v>0</v>
      </c>
      <c r="Q76" s="22">
        <v>0</v>
      </c>
      <c r="S76" s="345" t="s">
        <v>157</v>
      </c>
      <c r="T76" s="21">
        <v>4</v>
      </c>
      <c r="U76" s="21">
        <v>2</v>
      </c>
      <c r="V76" s="21">
        <v>4</v>
      </c>
      <c r="W76" s="21">
        <v>2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73">
        <v>0</v>
      </c>
      <c r="AD76" s="852">
        <f t="shared" si="106"/>
        <v>8</v>
      </c>
      <c r="AE76" s="797">
        <f t="shared" si="106"/>
        <v>4</v>
      </c>
      <c r="AF76" s="66">
        <v>0</v>
      </c>
      <c r="AG76" s="21">
        <v>0</v>
      </c>
      <c r="AH76" s="21">
        <v>0</v>
      </c>
      <c r="AI76" s="22">
        <v>0</v>
      </c>
      <c r="AK76" s="18" t="s">
        <v>157</v>
      </c>
      <c r="AL76" s="627">
        <v>1</v>
      </c>
      <c r="AM76" s="21">
        <v>1</v>
      </c>
      <c r="AN76" s="21">
        <v>1</v>
      </c>
      <c r="AO76" s="21">
        <v>0</v>
      </c>
      <c r="AP76" s="21">
        <v>0</v>
      </c>
      <c r="AQ76" s="84">
        <f t="shared" si="94"/>
        <v>3</v>
      </c>
      <c r="AR76" s="21">
        <v>0</v>
      </c>
      <c r="AS76" s="22">
        <v>0</v>
      </c>
      <c r="AT76" s="627">
        <v>6</v>
      </c>
      <c r="AU76" s="21">
        <v>0</v>
      </c>
      <c r="AV76" s="733">
        <f t="shared" si="103"/>
        <v>6</v>
      </c>
      <c r="AW76" s="607">
        <v>0</v>
      </c>
      <c r="AX76" s="900">
        <v>1</v>
      </c>
      <c r="AZ76" s="345" t="s">
        <v>157</v>
      </c>
      <c r="BA76" s="21">
        <v>3</v>
      </c>
      <c r="BB76" s="73">
        <v>0</v>
      </c>
      <c r="BC76" s="385">
        <f t="shared" si="104"/>
        <v>3</v>
      </c>
      <c r="BD76" s="22">
        <v>0</v>
      </c>
    </row>
    <row r="77" spans="1:56" s="3" customFormat="1" ht="14.25" customHeight="1">
      <c r="A77" s="14" t="s">
        <v>158</v>
      </c>
      <c r="B77" s="21">
        <v>376</v>
      </c>
      <c r="C77" s="21">
        <v>189</v>
      </c>
      <c r="D77" s="21">
        <v>383</v>
      </c>
      <c r="E77" s="21">
        <v>183</v>
      </c>
      <c r="F77" s="21">
        <v>532</v>
      </c>
      <c r="G77" s="21">
        <v>268</v>
      </c>
      <c r="H77" s="21">
        <v>306</v>
      </c>
      <c r="I77" s="21">
        <v>164</v>
      </c>
      <c r="J77" s="21">
        <v>316</v>
      </c>
      <c r="K77" s="73">
        <v>170</v>
      </c>
      <c r="L77" s="852">
        <f t="shared" si="101"/>
        <v>1913</v>
      </c>
      <c r="M77" s="797">
        <f t="shared" si="101"/>
        <v>974</v>
      </c>
      <c r="N77" s="66">
        <v>0</v>
      </c>
      <c r="O77" s="21">
        <v>0</v>
      </c>
      <c r="P77" s="21">
        <v>0</v>
      </c>
      <c r="Q77" s="22">
        <v>0</v>
      </c>
      <c r="S77" s="345" t="s">
        <v>158</v>
      </c>
      <c r="T77" s="21">
        <v>40</v>
      </c>
      <c r="U77" s="21">
        <v>21</v>
      </c>
      <c r="V77" s="21">
        <v>17</v>
      </c>
      <c r="W77" s="21">
        <v>5</v>
      </c>
      <c r="X77" s="21">
        <v>57</v>
      </c>
      <c r="Y77" s="21">
        <v>24</v>
      </c>
      <c r="Z77" s="21">
        <v>16</v>
      </c>
      <c r="AA77" s="21">
        <v>6</v>
      </c>
      <c r="AB77" s="21">
        <v>0</v>
      </c>
      <c r="AC77" s="73">
        <v>0</v>
      </c>
      <c r="AD77" s="852">
        <f t="shared" si="106"/>
        <v>130</v>
      </c>
      <c r="AE77" s="797">
        <f t="shared" si="106"/>
        <v>56</v>
      </c>
      <c r="AF77" s="66">
        <v>0</v>
      </c>
      <c r="AG77" s="21">
        <v>0</v>
      </c>
      <c r="AH77" s="21">
        <v>0</v>
      </c>
      <c r="AI77" s="22">
        <v>0</v>
      </c>
      <c r="AK77" s="18" t="s">
        <v>158</v>
      </c>
      <c r="AL77" s="627">
        <v>9</v>
      </c>
      <c r="AM77" s="21">
        <v>8</v>
      </c>
      <c r="AN77" s="21">
        <v>11</v>
      </c>
      <c r="AO77" s="21">
        <v>7</v>
      </c>
      <c r="AP77" s="21">
        <v>7</v>
      </c>
      <c r="AQ77" s="84">
        <f t="shared" si="94"/>
        <v>42</v>
      </c>
      <c r="AR77" s="21">
        <v>0</v>
      </c>
      <c r="AS77" s="22">
        <v>0</v>
      </c>
      <c r="AT77" s="627">
        <v>43</v>
      </c>
      <c r="AU77" s="21">
        <v>3</v>
      </c>
      <c r="AV77" s="733">
        <f t="shared" si="103"/>
        <v>46</v>
      </c>
      <c r="AW77" s="607">
        <v>0</v>
      </c>
      <c r="AX77" s="900">
        <v>6</v>
      </c>
      <c r="AZ77" s="345" t="s">
        <v>158</v>
      </c>
      <c r="BA77" s="21">
        <v>42</v>
      </c>
      <c r="BB77" s="73">
        <v>0</v>
      </c>
      <c r="BC77" s="385">
        <f t="shared" si="104"/>
        <v>42</v>
      </c>
      <c r="BD77" s="22">
        <v>3</v>
      </c>
    </row>
    <row r="78" spans="1:56" s="3" customFormat="1" ht="14.25" customHeight="1">
      <c r="A78" s="14" t="s">
        <v>159</v>
      </c>
      <c r="B78" s="21">
        <v>41</v>
      </c>
      <c r="C78" s="21">
        <v>16</v>
      </c>
      <c r="D78" s="21">
        <v>42</v>
      </c>
      <c r="E78" s="21">
        <v>23</v>
      </c>
      <c r="F78" s="21">
        <v>35</v>
      </c>
      <c r="G78" s="21">
        <v>12</v>
      </c>
      <c r="H78" s="21">
        <v>32</v>
      </c>
      <c r="I78" s="21">
        <v>20</v>
      </c>
      <c r="J78" s="21">
        <v>0</v>
      </c>
      <c r="K78" s="73">
        <v>0</v>
      </c>
      <c r="L78" s="852">
        <f t="shared" si="101"/>
        <v>150</v>
      </c>
      <c r="M78" s="797">
        <f t="shared" si="101"/>
        <v>71</v>
      </c>
      <c r="N78" s="66">
        <v>0</v>
      </c>
      <c r="O78" s="21">
        <v>0</v>
      </c>
      <c r="P78" s="21">
        <v>0</v>
      </c>
      <c r="Q78" s="22">
        <v>0</v>
      </c>
      <c r="S78" s="345" t="s">
        <v>159</v>
      </c>
      <c r="T78" s="21">
        <v>3</v>
      </c>
      <c r="U78" s="21">
        <v>0</v>
      </c>
      <c r="V78" s="21">
        <v>3</v>
      </c>
      <c r="W78" s="21">
        <v>2</v>
      </c>
      <c r="X78" s="21">
        <v>6</v>
      </c>
      <c r="Y78" s="21">
        <v>2</v>
      </c>
      <c r="Z78" s="21">
        <v>0</v>
      </c>
      <c r="AA78" s="21">
        <v>0</v>
      </c>
      <c r="AB78" s="21">
        <v>0</v>
      </c>
      <c r="AC78" s="73">
        <v>0</v>
      </c>
      <c r="AD78" s="852">
        <f t="shared" si="106"/>
        <v>12</v>
      </c>
      <c r="AE78" s="797">
        <f t="shared" si="106"/>
        <v>4</v>
      </c>
      <c r="AF78" s="66">
        <v>0</v>
      </c>
      <c r="AG78" s="21">
        <v>0</v>
      </c>
      <c r="AH78" s="21">
        <v>0</v>
      </c>
      <c r="AI78" s="22">
        <v>0</v>
      </c>
      <c r="AK78" s="18" t="s">
        <v>159</v>
      </c>
      <c r="AL78" s="627">
        <v>1</v>
      </c>
      <c r="AM78" s="21">
        <v>1</v>
      </c>
      <c r="AN78" s="21">
        <v>1</v>
      </c>
      <c r="AO78" s="21">
        <v>1</v>
      </c>
      <c r="AP78" s="21">
        <v>0</v>
      </c>
      <c r="AQ78" s="84">
        <f t="shared" si="94"/>
        <v>4</v>
      </c>
      <c r="AR78" s="21">
        <v>0</v>
      </c>
      <c r="AS78" s="22">
        <v>0</v>
      </c>
      <c r="AT78" s="627">
        <v>4</v>
      </c>
      <c r="AU78" s="21">
        <v>0</v>
      </c>
      <c r="AV78" s="733">
        <f t="shared" si="103"/>
        <v>4</v>
      </c>
      <c r="AW78" s="607">
        <v>0</v>
      </c>
      <c r="AX78" s="900">
        <v>1</v>
      </c>
      <c r="AZ78" s="345" t="s">
        <v>159</v>
      </c>
      <c r="BA78" s="21">
        <v>4</v>
      </c>
      <c r="BB78" s="73">
        <v>0</v>
      </c>
      <c r="BC78" s="385">
        <f t="shared" si="104"/>
        <v>4</v>
      </c>
      <c r="BD78" s="22">
        <v>2</v>
      </c>
    </row>
    <row r="79" spans="1:56" s="3" customFormat="1" ht="14.25" customHeight="1">
      <c r="A79" s="14" t="s">
        <v>161</v>
      </c>
      <c r="B79" s="21">
        <v>334</v>
      </c>
      <c r="C79" s="21">
        <v>157</v>
      </c>
      <c r="D79" s="21">
        <v>338</v>
      </c>
      <c r="E79" s="21">
        <v>177</v>
      </c>
      <c r="F79" s="21">
        <v>345</v>
      </c>
      <c r="G79" s="21">
        <v>184</v>
      </c>
      <c r="H79" s="21">
        <v>251</v>
      </c>
      <c r="I79" s="21">
        <v>117</v>
      </c>
      <c r="J79" s="21">
        <v>190</v>
      </c>
      <c r="K79" s="73">
        <v>96</v>
      </c>
      <c r="L79" s="852">
        <f t="shared" si="101"/>
        <v>1458</v>
      </c>
      <c r="M79" s="797">
        <f t="shared" si="101"/>
        <v>731</v>
      </c>
      <c r="N79" s="66">
        <v>0</v>
      </c>
      <c r="O79" s="21">
        <v>0</v>
      </c>
      <c r="P79" s="21">
        <v>0</v>
      </c>
      <c r="Q79" s="22">
        <v>0</v>
      </c>
      <c r="S79" s="345" t="s">
        <v>161</v>
      </c>
      <c r="T79" s="21">
        <v>7</v>
      </c>
      <c r="U79" s="21">
        <v>2</v>
      </c>
      <c r="V79" s="21">
        <v>27</v>
      </c>
      <c r="W79" s="21">
        <v>12</v>
      </c>
      <c r="X79" s="21">
        <v>23</v>
      </c>
      <c r="Y79" s="21">
        <v>9</v>
      </c>
      <c r="Z79" s="21">
        <v>16</v>
      </c>
      <c r="AA79" s="21">
        <v>5</v>
      </c>
      <c r="AB79" s="21">
        <v>1</v>
      </c>
      <c r="AC79" s="73">
        <v>1</v>
      </c>
      <c r="AD79" s="852">
        <f t="shared" ref="AD79:AE84" si="107">+T79+V79+X79+Z79+AB79</f>
        <v>74</v>
      </c>
      <c r="AE79" s="797">
        <f t="shared" si="107"/>
        <v>29</v>
      </c>
      <c r="AF79" s="66">
        <v>0</v>
      </c>
      <c r="AG79" s="21">
        <v>0</v>
      </c>
      <c r="AH79" s="21">
        <v>0</v>
      </c>
      <c r="AI79" s="22">
        <v>0</v>
      </c>
      <c r="AK79" s="18" t="s">
        <v>161</v>
      </c>
      <c r="AL79" s="519">
        <v>12</v>
      </c>
      <c r="AM79" s="194">
        <v>12</v>
      </c>
      <c r="AN79" s="194">
        <v>13</v>
      </c>
      <c r="AO79" s="194">
        <v>9</v>
      </c>
      <c r="AP79" s="194">
        <v>9</v>
      </c>
      <c r="AQ79" s="823">
        <f t="shared" si="94"/>
        <v>55</v>
      </c>
      <c r="AR79" s="66">
        <v>0</v>
      </c>
      <c r="AS79" s="161">
        <v>0</v>
      </c>
      <c r="AT79" s="627">
        <v>51</v>
      </c>
      <c r="AU79" s="21">
        <v>1</v>
      </c>
      <c r="AV79" s="733">
        <f t="shared" si="103"/>
        <v>52</v>
      </c>
      <c r="AW79" s="607">
        <v>0</v>
      </c>
      <c r="AX79" s="900">
        <v>12</v>
      </c>
      <c r="AZ79" s="345" t="s">
        <v>161</v>
      </c>
      <c r="BA79" s="21">
        <v>48</v>
      </c>
      <c r="BB79" s="73">
        <v>0</v>
      </c>
      <c r="BC79" s="385">
        <f t="shared" si="104"/>
        <v>48</v>
      </c>
      <c r="BD79" s="22">
        <v>12</v>
      </c>
    </row>
    <row r="80" spans="1:56" s="3" customFormat="1" ht="14.25" customHeight="1">
      <c r="A80" s="14" t="s">
        <v>162</v>
      </c>
      <c r="B80" s="21">
        <v>353</v>
      </c>
      <c r="C80" s="21">
        <v>178</v>
      </c>
      <c r="D80" s="21">
        <v>225</v>
      </c>
      <c r="E80" s="21">
        <v>115</v>
      </c>
      <c r="F80" s="21">
        <v>261</v>
      </c>
      <c r="G80" s="21">
        <v>138</v>
      </c>
      <c r="H80" s="21">
        <v>224</v>
      </c>
      <c r="I80" s="21">
        <v>118</v>
      </c>
      <c r="J80" s="21">
        <v>213</v>
      </c>
      <c r="K80" s="73">
        <v>122</v>
      </c>
      <c r="L80" s="852">
        <f t="shared" si="101"/>
        <v>1276</v>
      </c>
      <c r="M80" s="797">
        <f t="shared" si="101"/>
        <v>671</v>
      </c>
      <c r="N80" s="66">
        <v>0</v>
      </c>
      <c r="O80" s="21">
        <v>0</v>
      </c>
      <c r="P80" s="21">
        <v>0</v>
      </c>
      <c r="Q80" s="22">
        <v>0</v>
      </c>
      <c r="S80" s="345" t="s">
        <v>162</v>
      </c>
      <c r="T80" s="21">
        <v>23</v>
      </c>
      <c r="U80" s="21">
        <v>8</v>
      </c>
      <c r="V80" s="21">
        <v>32</v>
      </c>
      <c r="W80" s="21">
        <v>8</v>
      </c>
      <c r="X80" s="21">
        <v>34</v>
      </c>
      <c r="Y80" s="21">
        <v>14</v>
      </c>
      <c r="Z80" s="21">
        <v>26</v>
      </c>
      <c r="AA80" s="21">
        <v>11</v>
      </c>
      <c r="AB80" s="21">
        <v>24</v>
      </c>
      <c r="AC80" s="73">
        <v>11</v>
      </c>
      <c r="AD80" s="852">
        <f t="shared" si="107"/>
        <v>139</v>
      </c>
      <c r="AE80" s="797">
        <f t="shared" si="107"/>
        <v>52</v>
      </c>
      <c r="AF80" s="66">
        <v>0</v>
      </c>
      <c r="AG80" s="21">
        <v>0</v>
      </c>
      <c r="AH80" s="21">
        <v>0</v>
      </c>
      <c r="AI80" s="22">
        <v>0</v>
      </c>
      <c r="AK80" s="18" t="s">
        <v>162</v>
      </c>
      <c r="AL80" s="644">
        <v>8</v>
      </c>
      <c r="AM80" s="217">
        <v>6</v>
      </c>
      <c r="AN80" s="217">
        <v>6</v>
      </c>
      <c r="AO80" s="217">
        <v>6</v>
      </c>
      <c r="AP80" s="217">
        <v>5</v>
      </c>
      <c r="AQ80" s="823">
        <f t="shared" si="94"/>
        <v>31</v>
      </c>
      <c r="AR80" s="66">
        <v>0</v>
      </c>
      <c r="AS80" s="161">
        <v>0</v>
      </c>
      <c r="AT80" s="627">
        <v>26</v>
      </c>
      <c r="AU80" s="21">
        <v>3</v>
      </c>
      <c r="AV80" s="733">
        <f t="shared" si="103"/>
        <v>29</v>
      </c>
      <c r="AW80" s="607">
        <v>0</v>
      </c>
      <c r="AX80" s="900">
        <v>5</v>
      </c>
      <c r="AZ80" s="345" t="s">
        <v>162</v>
      </c>
      <c r="BA80" s="21">
        <v>29</v>
      </c>
      <c r="BB80" s="73">
        <v>0</v>
      </c>
      <c r="BC80" s="385">
        <f t="shared" si="104"/>
        <v>29</v>
      </c>
      <c r="BD80" s="22">
        <v>7</v>
      </c>
    </row>
    <row r="81" spans="1:56" s="3" customFormat="1" ht="14.25" customHeight="1">
      <c r="A81" s="14" t="s">
        <v>163</v>
      </c>
      <c r="B81" s="21">
        <v>14</v>
      </c>
      <c r="C81" s="21">
        <v>6</v>
      </c>
      <c r="D81" s="21">
        <v>15</v>
      </c>
      <c r="E81" s="21">
        <v>9</v>
      </c>
      <c r="F81" s="21">
        <v>21</v>
      </c>
      <c r="G81" s="21">
        <v>11</v>
      </c>
      <c r="H81" s="21">
        <v>16</v>
      </c>
      <c r="I81" s="21">
        <v>9</v>
      </c>
      <c r="J81" s="21">
        <v>19</v>
      </c>
      <c r="K81" s="73">
        <v>14</v>
      </c>
      <c r="L81" s="852">
        <f t="shared" si="101"/>
        <v>85</v>
      </c>
      <c r="M81" s="797">
        <f t="shared" si="101"/>
        <v>49</v>
      </c>
      <c r="N81" s="66">
        <v>0</v>
      </c>
      <c r="O81" s="21">
        <v>0</v>
      </c>
      <c r="P81" s="21">
        <v>0</v>
      </c>
      <c r="Q81" s="22">
        <v>0</v>
      </c>
      <c r="S81" s="345" t="s">
        <v>163</v>
      </c>
      <c r="T81" s="21">
        <v>3</v>
      </c>
      <c r="U81" s="21">
        <v>2</v>
      </c>
      <c r="V81" s="21">
        <v>2</v>
      </c>
      <c r="W81" s="21">
        <v>2</v>
      </c>
      <c r="X81" s="21">
        <v>2</v>
      </c>
      <c r="Y81" s="21">
        <v>0</v>
      </c>
      <c r="Z81" s="21">
        <v>0</v>
      </c>
      <c r="AA81" s="21">
        <v>0</v>
      </c>
      <c r="AB81" s="21">
        <v>1</v>
      </c>
      <c r="AC81" s="73">
        <v>1</v>
      </c>
      <c r="AD81" s="852">
        <f t="shared" si="107"/>
        <v>8</v>
      </c>
      <c r="AE81" s="797">
        <f t="shared" si="107"/>
        <v>5</v>
      </c>
      <c r="AF81" s="66">
        <v>0</v>
      </c>
      <c r="AG81" s="21">
        <v>0</v>
      </c>
      <c r="AH81" s="21">
        <v>0</v>
      </c>
      <c r="AI81" s="22">
        <v>0</v>
      </c>
      <c r="AK81" s="18" t="s">
        <v>163</v>
      </c>
      <c r="AL81" s="634">
        <v>1</v>
      </c>
      <c r="AM81" s="159">
        <v>1</v>
      </c>
      <c r="AN81" s="159">
        <v>1</v>
      </c>
      <c r="AO81" s="159">
        <v>1</v>
      </c>
      <c r="AP81" s="159">
        <v>2</v>
      </c>
      <c r="AQ81" s="84">
        <f t="shared" si="94"/>
        <v>6</v>
      </c>
      <c r="AR81" s="66">
        <v>0</v>
      </c>
      <c r="AS81" s="161">
        <v>0</v>
      </c>
      <c r="AT81" s="627">
        <v>3</v>
      </c>
      <c r="AU81" s="21">
        <v>1</v>
      </c>
      <c r="AV81" s="733">
        <f t="shared" si="103"/>
        <v>4</v>
      </c>
      <c r="AW81" s="607">
        <v>0</v>
      </c>
      <c r="AX81" s="900">
        <v>2</v>
      </c>
      <c r="AZ81" s="345" t="s">
        <v>163</v>
      </c>
      <c r="BA81" s="21">
        <v>3</v>
      </c>
      <c r="BB81" s="73">
        <v>0</v>
      </c>
      <c r="BC81" s="385">
        <f t="shared" si="104"/>
        <v>3</v>
      </c>
      <c r="BD81" s="22">
        <v>2</v>
      </c>
    </row>
    <row r="82" spans="1:56" s="3" customFormat="1" ht="14.25" customHeight="1">
      <c r="A82" s="14" t="s">
        <v>164</v>
      </c>
      <c r="B82" s="21">
        <v>4690</v>
      </c>
      <c r="C82" s="21">
        <v>2303</v>
      </c>
      <c r="D82" s="21">
        <v>4452</v>
      </c>
      <c r="E82" s="21">
        <v>2245</v>
      </c>
      <c r="F82" s="21">
        <v>4140</v>
      </c>
      <c r="G82" s="21">
        <v>2093</v>
      </c>
      <c r="H82" s="21">
        <v>3649</v>
      </c>
      <c r="I82" s="21">
        <v>1867</v>
      </c>
      <c r="J82" s="21">
        <v>3115</v>
      </c>
      <c r="K82" s="73">
        <v>1587</v>
      </c>
      <c r="L82" s="852">
        <f t="shared" si="101"/>
        <v>20046</v>
      </c>
      <c r="M82" s="797">
        <f t="shared" si="101"/>
        <v>10095</v>
      </c>
      <c r="N82" s="66">
        <v>0</v>
      </c>
      <c r="O82" s="21">
        <v>0</v>
      </c>
      <c r="P82" s="21">
        <v>0</v>
      </c>
      <c r="Q82" s="22">
        <v>0</v>
      </c>
      <c r="S82" s="345" t="s">
        <v>164</v>
      </c>
      <c r="T82" s="21">
        <v>188</v>
      </c>
      <c r="U82" s="21">
        <v>70</v>
      </c>
      <c r="V82" s="21">
        <v>220</v>
      </c>
      <c r="W82" s="21">
        <v>84</v>
      </c>
      <c r="X82" s="21">
        <v>226</v>
      </c>
      <c r="Y82" s="21">
        <v>103</v>
      </c>
      <c r="Z82" s="21">
        <v>170</v>
      </c>
      <c r="AA82" s="21">
        <v>83</v>
      </c>
      <c r="AB82" s="21">
        <v>82</v>
      </c>
      <c r="AC82" s="73">
        <v>37</v>
      </c>
      <c r="AD82" s="852">
        <f t="shared" si="107"/>
        <v>886</v>
      </c>
      <c r="AE82" s="797">
        <f t="shared" si="107"/>
        <v>377</v>
      </c>
      <c r="AF82" s="66">
        <v>0</v>
      </c>
      <c r="AG82" s="21">
        <v>0</v>
      </c>
      <c r="AH82" s="21">
        <v>0</v>
      </c>
      <c r="AI82" s="22">
        <v>0</v>
      </c>
      <c r="AK82" s="18" t="s">
        <v>164</v>
      </c>
      <c r="AL82" s="519">
        <v>139</v>
      </c>
      <c r="AM82" s="194">
        <v>135</v>
      </c>
      <c r="AN82" s="194">
        <v>130</v>
      </c>
      <c r="AO82" s="194">
        <v>120</v>
      </c>
      <c r="AP82" s="194">
        <v>113</v>
      </c>
      <c r="AQ82" s="823">
        <f t="shared" si="94"/>
        <v>637</v>
      </c>
      <c r="AR82" s="66">
        <v>0</v>
      </c>
      <c r="AS82" s="161">
        <v>0</v>
      </c>
      <c r="AT82" s="627">
        <v>598</v>
      </c>
      <c r="AU82" s="21">
        <v>4</v>
      </c>
      <c r="AV82" s="733">
        <f t="shared" si="103"/>
        <v>602</v>
      </c>
      <c r="AW82" s="607">
        <v>0</v>
      </c>
      <c r="AX82" s="900">
        <v>107</v>
      </c>
      <c r="AZ82" s="345" t="s">
        <v>164</v>
      </c>
      <c r="BA82" s="21">
        <v>602</v>
      </c>
      <c r="BB82" s="73">
        <v>0</v>
      </c>
      <c r="BC82" s="385">
        <f t="shared" si="104"/>
        <v>602</v>
      </c>
      <c r="BD82" s="22">
        <v>152</v>
      </c>
    </row>
    <row r="83" spans="1:56" s="3" customFormat="1" ht="14.25" customHeight="1">
      <c r="A83" s="14" t="s">
        <v>165</v>
      </c>
      <c r="B83" s="21">
        <v>422</v>
      </c>
      <c r="C83" s="21">
        <v>214</v>
      </c>
      <c r="D83" s="21">
        <v>364</v>
      </c>
      <c r="E83" s="21">
        <v>205</v>
      </c>
      <c r="F83" s="21">
        <v>347</v>
      </c>
      <c r="G83" s="21">
        <v>181</v>
      </c>
      <c r="H83" s="21">
        <v>272</v>
      </c>
      <c r="I83" s="21">
        <v>145</v>
      </c>
      <c r="J83" s="21">
        <v>204</v>
      </c>
      <c r="K83" s="73">
        <v>118</v>
      </c>
      <c r="L83" s="852">
        <f t="shared" si="101"/>
        <v>1609</v>
      </c>
      <c r="M83" s="797">
        <f t="shared" si="101"/>
        <v>863</v>
      </c>
      <c r="N83" s="66">
        <v>0</v>
      </c>
      <c r="O83" s="21">
        <v>0</v>
      </c>
      <c r="P83" s="21">
        <v>0</v>
      </c>
      <c r="Q83" s="22">
        <v>0</v>
      </c>
      <c r="S83" s="345" t="s">
        <v>165</v>
      </c>
      <c r="T83" s="21">
        <v>0</v>
      </c>
      <c r="U83" s="21">
        <v>0</v>
      </c>
      <c r="V83" s="21">
        <v>17</v>
      </c>
      <c r="W83" s="21">
        <v>10</v>
      </c>
      <c r="X83" s="21">
        <v>23</v>
      </c>
      <c r="Y83" s="21">
        <v>12</v>
      </c>
      <c r="Z83" s="21">
        <v>0</v>
      </c>
      <c r="AA83" s="21">
        <v>0</v>
      </c>
      <c r="AB83" s="21">
        <v>1</v>
      </c>
      <c r="AC83" s="73">
        <v>0</v>
      </c>
      <c r="AD83" s="852">
        <f t="shared" si="107"/>
        <v>41</v>
      </c>
      <c r="AE83" s="797">
        <f t="shared" si="107"/>
        <v>22</v>
      </c>
      <c r="AF83" s="66">
        <v>0</v>
      </c>
      <c r="AG83" s="21">
        <v>0</v>
      </c>
      <c r="AH83" s="21">
        <v>0</v>
      </c>
      <c r="AI83" s="22">
        <v>0</v>
      </c>
      <c r="AK83" s="18" t="s">
        <v>165</v>
      </c>
      <c r="AL83" s="519">
        <v>17</v>
      </c>
      <c r="AM83" s="194">
        <v>17</v>
      </c>
      <c r="AN83" s="194">
        <v>16</v>
      </c>
      <c r="AO83" s="194">
        <v>15</v>
      </c>
      <c r="AP83" s="194">
        <v>13</v>
      </c>
      <c r="AQ83" s="823">
        <f t="shared" si="94"/>
        <v>78</v>
      </c>
      <c r="AR83" s="66">
        <v>0</v>
      </c>
      <c r="AS83" s="161">
        <v>0</v>
      </c>
      <c r="AT83" s="627">
        <v>61</v>
      </c>
      <c r="AU83" s="21">
        <v>0</v>
      </c>
      <c r="AV83" s="733">
        <f t="shared" si="103"/>
        <v>61</v>
      </c>
      <c r="AW83" s="607">
        <v>0</v>
      </c>
      <c r="AX83" s="900">
        <v>18</v>
      </c>
      <c r="AZ83" s="345" t="s">
        <v>165</v>
      </c>
      <c r="BA83" s="21">
        <v>58</v>
      </c>
      <c r="BB83" s="73">
        <v>0</v>
      </c>
      <c r="BC83" s="385">
        <f t="shared" si="104"/>
        <v>58</v>
      </c>
      <c r="BD83" s="22">
        <v>14</v>
      </c>
    </row>
    <row r="84" spans="1:56" s="3" customFormat="1" ht="14.25" customHeight="1">
      <c r="A84" s="14" t="s">
        <v>166</v>
      </c>
      <c r="B84" s="21">
        <v>240</v>
      </c>
      <c r="C84" s="21">
        <v>112</v>
      </c>
      <c r="D84" s="21">
        <v>234</v>
      </c>
      <c r="E84" s="21">
        <v>115</v>
      </c>
      <c r="F84" s="21">
        <v>196</v>
      </c>
      <c r="G84" s="21">
        <v>98</v>
      </c>
      <c r="H84" s="21">
        <v>165</v>
      </c>
      <c r="I84" s="21">
        <v>89</v>
      </c>
      <c r="J84" s="21">
        <v>187</v>
      </c>
      <c r="K84" s="73">
        <v>98</v>
      </c>
      <c r="L84" s="852">
        <f t="shared" si="101"/>
        <v>1022</v>
      </c>
      <c r="M84" s="797">
        <f t="shared" si="101"/>
        <v>512</v>
      </c>
      <c r="N84" s="854">
        <v>0</v>
      </c>
      <c r="O84" s="32">
        <v>0</v>
      </c>
      <c r="P84" s="32">
        <v>0</v>
      </c>
      <c r="Q84" s="158">
        <v>0</v>
      </c>
      <c r="S84" s="345" t="s">
        <v>166</v>
      </c>
      <c r="T84" s="21">
        <v>22</v>
      </c>
      <c r="U84" s="21">
        <v>11</v>
      </c>
      <c r="V84" s="21">
        <v>21</v>
      </c>
      <c r="W84" s="21">
        <v>7</v>
      </c>
      <c r="X84" s="21">
        <v>12</v>
      </c>
      <c r="Y84" s="21">
        <v>4</v>
      </c>
      <c r="Z84" s="21">
        <v>5</v>
      </c>
      <c r="AA84" s="21">
        <v>3</v>
      </c>
      <c r="AB84" s="21">
        <v>0</v>
      </c>
      <c r="AC84" s="73">
        <v>0</v>
      </c>
      <c r="AD84" s="852">
        <f t="shared" si="107"/>
        <v>60</v>
      </c>
      <c r="AE84" s="797">
        <f t="shared" si="107"/>
        <v>25</v>
      </c>
      <c r="AF84" s="66">
        <v>0</v>
      </c>
      <c r="AG84" s="21">
        <v>0</v>
      </c>
      <c r="AH84" s="21">
        <v>0</v>
      </c>
      <c r="AI84" s="22">
        <v>0</v>
      </c>
      <c r="AK84" s="18" t="s">
        <v>166</v>
      </c>
      <c r="AL84" s="519">
        <v>11</v>
      </c>
      <c r="AM84" s="194">
        <v>10</v>
      </c>
      <c r="AN84" s="194">
        <v>9</v>
      </c>
      <c r="AO84" s="194">
        <v>9</v>
      </c>
      <c r="AP84" s="194">
        <v>10</v>
      </c>
      <c r="AQ84" s="823">
        <f>SUM(AL84:AP84)</f>
        <v>49</v>
      </c>
      <c r="AR84" s="66">
        <v>0</v>
      </c>
      <c r="AS84" s="161">
        <v>0</v>
      </c>
      <c r="AT84" s="627">
        <v>34</v>
      </c>
      <c r="AU84" s="21">
        <v>17</v>
      </c>
      <c r="AV84" s="733">
        <f t="shared" si="103"/>
        <v>51</v>
      </c>
      <c r="AW84" s="607">
        <v>0</v>
      </c>
      <c r="AX84" s="900">
        <v>10</v>
      </c>
      <c r="AZ84" s="345" t="s">
        <v>166</v>
      </c>
      <c r="BA84" s="21">
        <v>44</v>
      </c>
      <c r="BB84" s="73">
        <v>0</v>
      </c>
      <c r="BC84" s="385">
        <f t="shared" si="104"/>
        <v>44</v>
      </c>
      <c r="BD84" s="22">
        <v>5</v>
      </c>
    </row>
    <row r="85" spans="1:56" s="3" customFormat="1" ht="14.25" customHeight="1">
      <c r="A85" s="14" t="s">
        <v>168</v>
      </c>
      <c r="B85" s="21">
        <v>821</v>
      </c>
      <c r="C85" s="21">
        <v>404</v>
      </c>
      <c r="D85" s="21">
        <v>668</v>
      </c>
      <c r="E85" s="21">
        <v>324</v>
      </c>
      <c r="F85" s="21">
        <v>642</v>
      </c>
      <c r="G85" s="21">
        <v>311</v>
      </c>
      <c r="H85" s="21">
        <v>514</v>
      </c>
      <c r="I85" s="21">
        <v>266</v>
      </c>
      <c r="J85" s="21">
        <v>443</v>
      </c>
      <c r="K85" s="73">
        <v>223</v>
      </c>
      <c r="L85" s="852">
        <f t="shared" si="101"/>
        <v>3088</v>
      </c>
      <c r="M85" s="797">
        <f t="shared" si="101"/>
        <v>1528</v>
      </c>
      <c r="N85" s="66">
        <v>0</v>
      </c>
      <c r="O85" s="21">
        <v>0</v>
      </c>
      <c r="P85" s="21">
        <v>0</v>
      </c>
      <c r="Q85" s="22">
        <v>0</v>
      </c>
      <c r="S85" s="345" t="s">
        <v>168</v>
      </c>
      <c r="T85" s="21">
        <v>104</v>
      </c>
      <c r="U85" s="21">
        <v>44</v>
      </c>
      <c r="V85" s="21">
        <v>90</v>
      </c>
      <c r="W85" s="21">
        <v>51</v>
      </c>
      <c r="X85" s="21">
        <v>95</v>
      </c>
      <c r="Y85" s="21">
        <v>45</v>
      </c>
      <c r="Z85" s="21">
        <v>76</v>
      </c>
      <c r="AA85" s="21">
        <v>34</v>
      </c>
      <c r="AB85" s="21">
        <v>24</v>
      </c>
      <c r="AC85" s="73">
        <v>15</v>
      </c>
      <c r="AD85" s="852">
        <f t="shared" ref="AD85:AE86" si="108">+T85+V85+X85+Z85+AB85</f>
        <v>389</v>
      </c>
      <c r="AE85" s="797">
        <f t="shared" si="108"/>
        <v>189</v>
      </c>
      <c r="AF85" s="66">
        <v>0</v>
      </c>
      <c r="AG85" s="21">
        <v>0</v>
      </c>
      <c r="AH85" s="21">
        <v>0</v>
      </c>
      <c r="AI85" s="22">
        <v>0</v>
      </c>
      <c r="AK85" s="18" t="s">
        <v>168</v>
      </c>
      <c r="AL85" s="762">
        <v>20</v>
      </c>
      <c r="AM85" s="191">
        <v>18</v>
      </c>
      <c r="AN85" s="191">
        <v>17</v>
      </c>
      <c r="AO85" s="191">
        <v>15</v>
      </c>
      <c r="AP85" s="191">
        <v>15</v>
      </c>
      <c r="AQ85" s="823">
        <f t="shared" si="94"/>
        <v>85</v>
      </c>
      <c r="AR85" s="66">
        <v>0</v>
      </c>
      <c r="AS85" s="161">
        <v>0</v>
      </c>
      <c r="AT85" s="627">
        <v>78</v>
      </c>
      <c r="AU85" s="21">
        <v>10</v>
      </c>
      <c r="AV85" s="794">
        <f t="shared" si="103"/>
        <v>88</v>
      </c>
      <c r="AW85" s="607">
        <v>0</v>
      </c>
      <c r="AX85" s="900">
        <v>17</v>
      </c>
      <c r="AZ85" s="345" t="s">
        <v>168</v>
      </c>
      <c r="BA85" s="21">
        <v>73</v>
      </c>
      <c r="BB85" s="73">
        <v>0</v>
      </c>
      <c r="BC85" s="385">
        <f t="shared" si="104"/>
        <v>73</v>
      </c>
      <c r="BD85" s="22">
        <v>9</v>
      </c>
    </row>
    <row r="86" spans="1:56" s="3" customFormat="1" ht="14.25" customHeight="1" thickBot="1">
      <c r="A86" s="25" t="s">
        <v>169</v>
      </c>
      <c r="B86" s="26">
        <v>371</v>
      </c>
      <c r="C86" s="26">
        <v>190</v>
      </c>
      <c r="D86" s="26">
        <v>343</v>
      </c>
      <c r="E86" s="26">
        <v>155</v>
      </c>
      <c r="F86" s="26">
        <v>314</v>
      </c>
      <c r="G86" s="26">
        <v>155</v>
      </c>
      <c r="H86" s="26">
        <v>281</v>
      </c>
      <c r="I86" s="26">
        <v>162</v>
      </c>
      <c r="J86" s="26">
        <v>195</v>
      </c>
      <c r="K86" s="83">
        <v>81</v>
      </c>
      <c r="L86" s="789">
        <f t="shared" si="101"/>
        <v>1504</v>
      </c>
      <c r="M86" s="795">
        <f t="shared" si="101"/>
        <v>743</v>
      </c>
      <c r="N86" s="170">
        <v>0</v>
      </c>
      <c r="O86" s="26">
        <v>0</v>
      </c>
      <c r="P86" s="26">
        <v>0</v>
      </c>
      <c r="Q86" s="27">
        <v>0</v>
      </c>
      <c r="S86" s="348" t="s">
        <v>169</v>
      </c>
      <c r="T86" s="26">
        <v>42</v>
      </c>
      <c r="U86" s="26">
        <v>22</v>
      </c>
      <c r="V86" s="26">
        <v>70</v>
      </c>
      <c r="W86" s="26">
        <v>22</v>
      </c>
      <c r="X86" s="26">
        <v>51</v>
      </c>
      <c r="Y86" s="26">
        <v>22</v>
      </c>
      <c r="Z86" s="26">
        <v>53</v>
      </c>
      <c r="AA86" s="26">
        <v>26</v>
      </c>
      <c r="AB86" s="26">
        <v>1</v>
      </c>
      <c r="AC86" s="83">
        <v>1</v>
      </c>
      <c r="AD86" s="789">
        <f t="shared" si="108"/>
        <v>217</v>
      </c>
      <c r="AE86" s="795">
        <f t="shared" si="108"/>
        <v>93</v>
      </c>
      <c r="AF86" s="170">
        <v>0</v>
      </c>
      <c r="AG86" s="26">
        <v>0</v>
      </c>
      <c r="AH86" s="26">
        <v>0</v>
      </c>
      <c r="AI86" s="27">
        <v>0</v>
      </c>
      <c r="AK86" s="29" t="s">
        <v>169</v>
      </c>
      <c r="AL86" s="763">
        <v>9</v>
      </c>
      <c r="AM86" s="164">
        <v>8</v>
      </c>
      <c r="AN86" s="164">
        <v>7</v>
      </c>
      <c r="AO86" s="164">
        <v>7</v>
      </c>
      <c r="AP86" s="164">
        <v>5</v>
      </c>
      <c r="AQ86" s="807">
        <f t="shared" si="94"/>
        <v>36</v>
      </c>
      <c r="AR86" s="26">
        <v>0</v>
      </c>
      <c r="AS86" s="27">
        <v>0</v>
      </c>
      <c r="AT86" s="630">
        <v>44</v>
      </c>
      <c r="AU86" s="26">
        <v>6</v>
      </c>
      <c r="AV86" s="795">
        <f t="shared" si="103"/>
        <v>50</v>
      </c>
      <c r="AW86" s="617">
        <v>0</v>
      </c>
      <c r="AX86" s="901">
        <v>9</v>
      </c>
      <c r="AZ86" s="348" t="s">
        <v>169</v>
      </c>
      <c r="BA86" s="26">
        <v>35</v>
      </c>
      <c r="BB86" s="83">
        <v>0</v>
      </c>
      <c r="BC86" s="839">
        <f t="shared" si="104"/>
        <v>35</v>
      </c>
      <c r="BD86" s="349">
        <v>3</v>
      </c>
    </row>
    <row r="87" spans="1:56" s="3" customFormat="1" ht="14.25" customHeight="1">
      <c r="A87" s="345" t="s">
        <v>59</v>
      </c>
      <c r="B87" s="21">
        <v>967</v>
      </c>
      <c r="C87" s="21">
        <v>457</v>
      </c>
      <c r="D87" s="21">
        <v>739</v>
      </c>
      <c r="E87" s="21">
        <v>383</v>
      </c>
      <c r="F87" s="21">
        <v>720</v>
      </c>
      <c r="G87" s="21">
        <v>351</v>
      </c>
      <c r="H87" s="21">
        <v>691</v>
      </c>
      <c r="I87" s="21">
        <v>351</v>
      </c>
      <c r="J87" s="21">
        <v>598</v>
      </c>
      <c r="K87" s="73">
        <v>303</v>
      </c>
      <c r="L87" s="852">
        <f t="shared" ref="L87:M117" si="109">+B87+D87+F87+H87+J87</f>
        <v>3715</v>
      </c>
      <c r="M87" s="797">
        <f t="shared" si="109"/>
        <v>1845</v>
      </c>
      <c r="N87" s="66">
        <v>0</v>
      </c>
      <c r="O87" s="21">
        <v>0</v>
      </c>
      <c r="P87" s="21">
        <v>0</v>
      </c>
      <c r="Q87" s="22">
        <v>0</v>
      </c>
      <c r="S87" s="345" t="s">
        <v>59</v>
      </c>
      <c r="T87" s="21">
        <v>20</v>
      </c>
      <c r="U87" s="21">
        <v>9</v>
      </c>
      <c r="V87" s="21">
        <v>55</v>
      </c>
      <c r="W87" s="21">
        <v>29</v>
      </c>
      <c r="X87" s="21">
        <v>85</v>
      </c>
      <c r="Y87" s="21">
        <v>35</v>
      </c>
      <c r="Z87" s="21">
        <v>0</v>
      </c>
      <c r="AA87" s="21">
        <v>0</v>
      </c>
      <c r="AB87" s="21">
        <v>29</v>
      </c>
      <c r="AC87" s="73">
        <v>12</v>
      </c>
      <c r="AD87" s="852">
        <f t="shared" ref="AD87:AE92" si="110">+T87+V87+X87+Z87+AB87</f>
        <v>189</v>
      </c>
      <c r="AE87" s="797">
        <f t="shared" si="110"/>
        <v>85</v>
      </c>
      <c r="AF87" s="66">
        <v>0</v>
      </c>
      <c r="AG87" s="21">
        <v>0</v>
      </c>
      <c r="AH87" s="21">
        <v>2</v>
      </c>
      <c r="AI87" s="22">
        <v>0</v>
      </c>
      <c r="AK87" s="18" t="s">
        <v>59</v>
      </c>
      <c r="AL87" s="627">
        <v>29</v>
      </c>
      <c r="AM87" s="21">
        <v>29</v>
      </c>
      <c r="AN87" s="21">
        <v>28</v>
      </c>
      <c r="AO87" s="21">
        <v>27</v>
      </c>
      <c r="AP87" s="21">
        <v>25</v>
      </c>
      <c r="AQ87" s="84">
        <f t="shared" si="94"/>
        <v>138</v>
      </c>
      <c r="AR87" s="21">
        <v>0</v>
      </c>
      <c r="AS87" s="754">
        <v>0</v>
      </c>
      <c r="AT87" s="627">
        <v>86</v>
      </c>
      <c r="AU87" s="21">
        <v>18</v>
      </c>
      <c r="AV87" s="733">
        <f t="shared" ref="AV87:AV117" si="111">+AT87+AU87</f>
        <v>104</v>
      </c>
      <c r="AW87" s="607">
        <v>0</v>
      </c>
      <c r="AX87" s="900">
        <v>26</v>
      </c>
      <c r="AZ87" s="345" t="s">
        <v>59</v>
      </c>
      <c r="BA87" s="21">
        <v>112</v>
      </c>
      <c r="BB87" s="73">
        <v>0</v>
      </c>
      <c r="BC87" s="385">
        <f t="shared" ref="BC87:BC117" si="112">+BA87+BB87</f>
        <v>112</v>
      </c>
      <c r="BD87" s="22">
        <v>17</v>
      </c>
    </row>
    <row r="88" spans="1:56" s="3" customFormat="1" ht="14.25" customHeight="1">
      <c r="A88" s="345" t="s">
        <v>57</v>
      </c>
      <c r="B88" s="21">
        <v>4385</v>
      </c>
      <c r="C88" s="21">
        <v>2210</v>
      </c>
      <c r="D88" s="21">
        <v>3792</v>
      </c>
      <c r="E88" s="21">
        <v>1916</v>
      </c>
      <c r="F88" s="21">
        <v>3646</v>
      </c>
      <c r="G88" s="21">
        <v>1815</v>
      </c>
      <c r="H88" s="21">
        <v>3187</v>
      </c>
      <c r="I88" s="21">
        <v>1598</v>
      </c>
      <c r="J88" s="21">
        <v>2671</v>
      </c>
      <c r="K88" s="73">
        <v>1326</v>
      </c>
      <c r="L88" s="852">
        <f t="shared" si="109"/>
        <v>17681</v>
      </c>
      <c r="M88" s="797">
        <f t="shared" si="109"/>
        <v>8865</v>
      </c>
      <c r="N88" s="854">
        <v>0</v>
      </c>
      <c r="O88" s="32">
        <v>0</v>
      </c>
      <c r="P88" s="32">
        <v>0</v>
      </c>
      <c r="Q88" s="158">
        <v>0</v>
      </c>
      <c r="S88" s="345" t="s">
        <v>57</v>
      </c>
      <c r="T88" s="21">
        <v>165</v>
      </c>
      <c r="U88" s="21">
        <v>65</v>
      </c>
      <c r="V88" s="21">
        <v>228</v>
      </c>
      <c r="W88" s="21">
        <v>91</v>
      </c>
      <c r="X88" s="21">
        <v>262</v>
      </c>
      <c r="Y88" s="21">
        <v>102</v>
      </c>
      <c r="Z88" s="21">
        <v>199</v>
      </c>
      <c r="AA88" s="21">
        <v>80</v>
      </c>
      <c r="AB88" s="21">
        <v>67</v>
      </c>
      <c r="AC88" s="73">
        <v>32</v>
      </c>
      <c r="AD88" s="852">
        <f t="shared" si="110"/>
        <v>921</v>
      </c>
      <c r="AE88" s="797">
        <f t="shared" si="110"/>
        <v>370</v>
      </c>
      <c r="AF88" s="66">
        <v>0</v>
      </c>
      <c r="AG88" s="21">
        <v>0</v>
      </c>
      <c r="AH88" s="21">
        <v>0</v>
      </c>
      <c r="AI88" s="22">
        <v>0</v>
      </c>
      <c r="AK88" s="18" t="s">
        <v>57</v>
      </c>
      <c r="AL88" s="627">
        <v>125</v>
      </c>
      <c r="AM88" s="21">
        <v>120</v>
      </c>
      <c r="AN88" s="21">
        <v>124</v>
      </c>
      <c r="AO88" s="21">
        <v>116</v>
      </c>
      <c r="AP88" s="21">
        <v>109</v>
      </c>
      <c r="AQ88" s="84">
        <f t="shared" ref="AQ88:AQ140" si="113">SUM(AL88:AP88)</f>
        <v>594</v>
      </c>
      <c r="AR88" s="21">
        <v>0</v>
      </c>
      <c r="AS88" s="22">
        <v>0</v>
      </c>
      <c r="AT88" s="627">
        <v>498</v>
      </c>
      <c r="AU88" s="21">
        <v>37</v>
      </c>
      <c r="AV88" s="733">
        <f t="shared" si="111"/>
        <v>535</v>
      </c>
      <c r="AW88" s="607">
        <v>0</v>
      </c>
      <c r="AX88" s="900">
        <v>102</v>
      </c>
      <c r="AZ88" s="345" t="s">
        <v>57</v>
      </c>
      <c r="BA88" s="21">
        <v>533</v>
      </c>
      <c r="BB88" s="73">
        <v>0</v>
      </c>
      <c r="BC88" s="385">
        <f t="shared" si="112"/>
        <v>533</v>
      </c>
      <c r="BD88" s="22">
        <v>132</v>
      </c>
    </row>
    <row r="89" spans="1:56" s="3" customFormat="1" ht="14.25" customHeight="1">
      <c r="A89" s="345" t="s">
        <v>58</v>
      </c>
      <c r="B89" s="21">
        <v>368</v>
      </c>
      <c r="C89" s="21">
        <v>194</v>
      </c>
      <c r="D89" s="21">
        <v>299</v>
      </c>
      <c r="E89" s="21">
        <v>153</v>
      </c>
      <c r="F89" s="21">
        <v>261</v>
      </c>
      <c r="G89" s="21">
        <v>140</v>
      </c>
      <c r="H89" s="21">
        <v>241</v>
      </c>
      <c r="I89" s="21">
        <v>111</v>
      </c>
      <c r="J89" s="21">
        <v>191</v>
      </c>
      <c r="K89" s="73">
        <v>82</v>
      </c>
      <c r="L89" s="852">
        <f t="shared" si="109"/>
        <v>1360</v>
      </c>
      <c r="M89" s="797">
        <f t="shared" si="109"/>
        <v>680</v>
      </c>
      <c r="N89" s="66">
        <v>0</v>
      </c>
      <c r="O89" s="21">
        <v>0</v>
      </c>
      <c r="P89" s="21">
        <v>0</v>
      </c>
      <c r="Q89" s="22">
        <v>0</v>
      </c>
      <c r="S89" s="345" t="s">
        <v>58</v>
      </c>
      <c r="T89" s="21">
        <v>41</v>
      </c>
      <c r="U89" s="21">
        <v>18</v>
      </c>
      <c r="V89" s="21">
        <v>23</v>
      </c>
      <c r="W89" s="21">
        <v>9</v>
      </c>
      <c r="X89" s="21">
        <v>26</v>
      </c>
      <c r="Y89" s="21">
        <v>13</v>
      </c>
      <c r="Z89" s="21">
        <v>21</v>
      </c>
      <c r="AA89" s="21">
        <v>14</v>
      </c>
      <c r="AB89" s="21">
        <v>12</v>
      </c>
      <c r="AC89" s="73">
        <v>6</v>
      </c>
      <c r="AD89" s="852">
        <f t="shared" si="110"/>
        <v>123</v>
      </c>
      <c r="AE89" s="797">
        <f t="shared" si="110"/>
        <v>60</v>
      </c>
      <c r="AF89" s="66">
        <v>0</v>
      </c>
      <c r="AG89" s="21">
        <v>0</v>
      </c>
      <c r="AH89" s="21">
        <v>0</v>
      </c>
      <c r="AI89" s="22">
        <v>0</v>
      </c>
      <c r="AK89" s="18" t="s">
        <v>58</v>
      </c>
      <c r="AL89" s="627">
        <v>12</v>
      </c>
      <c r="AM89" s="21">
        <v>12</v>
      </c>
      <c r="AN89" s="21">
        <v>12</v>
      </c>
      <c r="AO89" s="21">
        <v>12</v>
      </c>
      <c r="AP89" s="21">
        <v>11</v>
      </c>
      <c r="AQ89" s="84">
        <f t="shared" si="113"/>
        <v>59</v>
      </c>
      <c r="AR89" s="21">
        <v>0</v>
      </c>
      <c r="AS89" s="22">
        <v>0</v>
      </c>
      <c r="AT89" s="627">
        <v>38</v>
      </c>
      <c r="AU89" s="21">
        <v>3</v>
      </c>
      <c r="AV89" s="733">
        <f t="shared" si="111"/>
        <v>41</v>
      </c>
      <c r="AW89" s="607">
        <v>0</v>
      </c>
      <c r="AX89" s="900">
        <v>11</v>
      </c>
      <c r="AZ89" s="345" t="s">
        <v>58</v>
      </c>
      <c r="BA89" s="21">
        <v>42</v>
      </c>
      <c r="BB89" s="73">
        <v>0</v>
      </c>
      <c r="BC89" s="385">
        <f t="shared" si="112"/>
        <v>42</v>
      </c>
      <c r="BD89" s="22">
        <v>2</v>
      </c>
    </row>
    <row r="90" spans="1:56" s="3" customFormat="1" ht="14.25" customHeight="1">
      <c r="A90" s="345" t="s">
        <v>68</v>
      </c>
      <c r="B90" s="21">
        <v>638</v>
      </c>
      <c r="C90" s="21">
        <v>330</v>
      </c>
      <c r="D90" s="21">
        <v>657</v>
      </c>
      <c r="E90" s="21">
        <v>319</v>
      </c>
      <c r="F90" s="21">
        <v>545</v>
      </c>
      <c r="G90" s="21">
        <v>271</v>
      </c>
      <c r="H90" s="21">
        <v>449</v>
      </c>
      <c r="I90" s="21">
        <v>226</v>
      </c>
      <c r="J90" s="21">
        <v>409</v>
      </c>
      <c r="K90" s="73">
        <v>192</v>
      </c>
      <c r="L90" s="852">
        <f t="shared" si="109"/>
        <v>2698</v>
      </c>
      <c r="M90" s="797">
        <f t="shared" si="109"/>
        <v>1338</v>
      </c>
      <c r="N90" s="66">
        <v>0</v>
      </c>
      <c r="O90" s="21">
        <v>0</v>
      </c>
      <c r="P90" s="21">
        <v>0</v>
      </c>
      <c r="Q90" s="22">
        <v>0</v>
      </c>
      <c r="S90" s="345" t="s">
        <v>68</v>
      </c>
      <c r="T90" s="21">
        <v>40</v>
      </c>
      <c r="U90" s="21">
        <v>17</v>
      </c>
      <c r="V90" s="21">
        <v>47</v>
      </c>
      <c r="W90" s="21">
        <v>18</v>
      </c>
      <c r="X90" s="21">
        <v>49</v>
      </c>
      <c r="Y90" s="21">
        <v>18</v>
      </c>
      <c r="Z90" s="21">
        <v>31</v>
      </c>
      <c r="AA90" s="21">
        <v>14</v>
      </c>
      <c r="AB90" s="21">
        <v>4</v>
      </c>
      <c r="AC90" s="73">
        <v>2</v>
      </c>
      <c r="AD90" s="852">
        <f t="shared" si="110"/>
        <v>171</v>
      </c>
      <c r="AE90" s="797">
        <f t="shared" si="110"/>
        <v>69</v>
      </c>
      <c r="AF90" s="66">
        <v>0</v>
      </c>
      <c r="AG90" s="21">
        <v>0</v>
      </c>
      <c r="AH90" s="21">
        <v>0</v>
      </c>
      <c r="AI90" s="22">
        <v>0</v>
      </c>
      <c r="AK90" s="18" t="s">
        <v>68</v>
      </c>
      <c r="AL90" s="627">
        <v>19</v>
      </c>
      <c r="AM90" s="21">
        <v>19</v>
      </c>
      <c r="AN90" s="21">
        <v>19</v>
      </c>
      <c r="AO90" s="21">
        <v>17</v>
      </c>
      <c r="AP90" s="21">
        <v>18</v>
      </c>
      <c r="AQ90" s="84">
        <f t="shared" si="113"/>
        <v>92</v>
      </c>
      <c r="AR90" s="21">
        <v>0</v>
      </c>
      <c r="AS90" s="22">
        <v>0</v>
      </c>
      <c r="AT90" s="627">
        <v>74</v>
      </c>
      <c r="AU90" s="21">
        <v>13</v>
      </c>
      <c r="AV90" s="733">
        <f t="shared" si="111"/>
        <v>87</v>
      </c>
      <c r="AW90" s="607">
        <v>0</v>
      </c>
      <c r="AX90" s="900">
        <v>17</v>
      </c>
      <c r="AZ90" s="345" t="s">
        <v>68</v>
      </c>
      <c r="BA90" s="21">
        <v>87</v>
      </c>
      <c r="BB90" s="73">
        <v>0</v>
      </c>
      <c r="BC90" s="385">
        <f t="shared" si="112"/>
        <v>87</v>
      </c>
      <c r="BD90" s="22">
        <v>10</v>
      </c>
    </row>
    <row r="91" spans="1:56" s="3" customFormat="1" ht="14.25" customHeight="1">
      <c r="A91" s="345" t="s">
        <v>69</v>
      </c>
      <c r="B91" s="21">
        <v>354</v>
      </c>
      <c r="C91" s="21">
        <v>180</v>
      </c>
      <c r="D91" s="21">
        <v>306</v>
      </c>
      <c r="E91" s="21">
        <v>157</v>
      </c>
      <c r="F91" s="21">
        <v>285</v>
      </c>
      <c r="G91" s="21">
        <v>138</v>
      </c>
      <c r="H91" s="21">
        <v>246</v>
      </c>
      <c r="I91" s="21">
        <v>123</v>
      </c>
      <c r="J91" s="21">
        <v>229</v>
      </c>
      <c r="K91" s="73">
        <v>106</v>
      </c>
      <c r="L91" s="852">
        <f t="shared" si="109"/>
        <v>1420</v>
      </c>
      <c r="M91" s="797">
        <f t="shared" si="109"/>
        <v>704</v>
      </c>
      <c r="N91" s="66">
        <v>0</v>
      </c>
      <c r="O91" s="21">
        <v>0</v>
      </c>
      <c r="P91" s="21">
        <v>0</v>
      </c>
      <c r="Q91" s="22">
        <v>0</v>
      </c>
      <c r="S91" s="345" t="s">
        <v>69</v>
      </c>
      <c r="T91" s="21">
        <v>49</v>
      </c>
      <c r="U91" s="21">
        <v>23</v>
      </c>
      <c r="V91" s="21">
        <v>42</v>
      </c>
      <c r="W91" s="21">
        <v>14</v>
      </c>
      <c r="X91" s="21">
        <v>52</v>
      </c>
      <c r="Y91" s="21">
        <v>26</v>
      </c>
      <c r="Z91" s="21">
        <v>30</v>
      </c>
      <c r="AA91" s="21">
        <v>9</v>
      </c>
      <c r="AB91" s="21">
        <v>8</v>
      </c>
      <c r="AC91" s="73">
        <v>2</v>
      </c>
      <c r="AD91" s="852">
        <f t="shared" si="110"/>
        <v>181</v>
      </c>
      <c r="AE91" s="797">
        <f t="shared" si="110"/>
        <v>74</v>
      </c>
      <c r="AF91" s="66">
        <v>0</v>
      </c>
      <c r="AG91" s="21">
        <v>0</v>
      </c>
      <c r="AH91" s="21">
        <v>0</v>
      </c>
      <c r="AI91" s="22">
        <v>0</v>
      </c>
      <c r="AK91" s="18" t="s">
        <v>69</v>
      </c>
      <c r="AL91" s="627">
        <v>10</v>
      </c>
      <c r="AM91" s="21">
        <v>9</v>
      </c>
      <c r="AN91" s="21">
        <v>9</v>
      </c>
      <c r="AO91" s="21">
        <v>9</v>
      </c>
      <c r="AP91" s="21">
        <v>9</v>
      </c>
      <c r="AQ91" s="84">
        <f t="shared" si="113"/>
        <v>46</v>
      </c>
      <c r="AR91" s="21">
        <v>0</v>
      </c>
      <c r="AS91" s="22">
        <v>0</v>
      </c>
      <c r="AT91" s="627">
        <v>28</v>
      </c>
      <c r="AU91" s="21">
        <v>9</v>
      </c>
      <c r="AV91" s="733">
        <f t="shared" si="111"/>
        <v>37</v>
      </c>
      <c r="AW91" s="607">
        <v>0</v>
      </c>
      <c r="AX91" s="900">
        <v>8</v>
      </c>
      <c r="AZ91" s="345" t="s">
        <v>69</v>
      </c>
      <c r="BA91" s="21">
        <v>34</v>
      </c>
      <c r="BB91" s="73">
        <v>0</v>
      </c>
      <c r="BC91" s="385">
        <f t="shared" si="112"/>
        <v>34</v>
      </c>
      <c r="BD91" s="22">
        <v>10</v>
      </c>
    </row>
    <row r="92" spans="1:56" s="3" customFormat="1" ht="14.25" customHeight="1">
      <c r="A92" s="345" t="s">
        <v>72</v>
      </c>
      <c r="B92" s="21">
        <v>147</v>
      </c>
      <c r="C92" s="21">
        <v>73</v>
      </c>
      <c r="D92" s="21">
        <v>133</v>
      </c>
      <c r="E92" s="21">
        <v>72</v>
      </c>
      <c r="F92" s="21">
        <v>121</v>
      </c>
      <c r="G92" s="21">
        <v>67</v>
      </c>
      <c r="H92" s="21">
        <v>65</v>
      </c>
      <c r="I92" s="21">
        <v>35</v>
      </c>
      <c r="J92" s="21">
        <v>56</v>
      </c>
      <c r="K92" s="73">
        <v>30</v>
      </c>
      <c r="L92" s="852">
        <f t="shared" si="109"/>
        <v>522</v>
      </c>
      <c r="M92" s="797">
        <f t="shared" si="109"/>
        <v>277</v>
      </c>
      <c r="N92" s="66">
        <v>0</v>
      </c>
      <c r="O92" s="21">
        <v>0</v>
      </c>
      <c r="P92" s="21">
        <v>0</v>
      </c>
      <c r="Q92" s="22">
        <v>0</v>
      </c>
      <c r="S92" s="345" t="s">
        <v>72</v>
      </c>
      <c r="T92" s="21">
        <v>19</v>
      </c>
      <c r="U92" s="21">
        <v>9</v>
      </c>
      <c r="V92" s="21">
        <v>15</v>
      </c>
      <c r="W92" s="21">
        <v>3</v>
      </c>
      <c r="X92" s="21">
        <v>7</v>
      </c>
      <c r="Y92" s="21">
        <v>3</v>
      </c>
      <c r="Z92" s="21">
        <v>0</v>
      </c>
      <c r="AA92" s="21">
        <v>0</v>
      </c>
      <c r="AB92" s="21">
        <v>0</v>
      </c>
      <c r="AC92" s="73">
        <v>0</v>
      </c>
      <c r="AD92" s="852">
        <f t="shared" si="110"/>
        <v>41</v>
      </c>
      <c r="AE92" s="797">
        <f t="shared" si="110"/>
        <v>15</v>
      </c>
      <c r="AF92" s="66">
        <v>0</v>
      </c>
      <c r="AG92" s="21">
        <v>0</v>
      </c>
      <c r="AH92" s="21">
        <v>0</v>
      </c>
      <c r="AI92" s="22">
        <v>0</v>
      </c>
      <c r="AK92" s="18" t="s">
        <v>72</v>
      </c>
      <c r="AL92" s="627">
        <v>6</v>
      </c>
      <c r="AM92" s="21">
        <v>6</v>
      </c>
      <c r="AN92" s="21">
        <v>6</v>
      </c>
      <c r="AO92" s="21">
        <v>5</v>
      </c>
      <c r="AP92" s="21">
        <v>6</v>
      </c>
      <c r="AQ92" s="84">
        <f t="shared" si="113"/>
        <v>29</v>
      </c>
      <c r="AR92" s="21">
        <v>0</v>
      </c>
      <c r="AS92" s="22">
        <v>0</v>
      </c>
      <c r="AT92" s="627">
        <v>14</v>
      </c>
      <c r="AU92" s="21">
        <v>4</v>
      </c>
      <c r="AV92" s="733">
        <f t="shared" si="111"/>
        <v>18</v>
      </c>
      <c r="AW92" s="607">
        <v>0</v>
      </c>
      <c r="AX92" s="900">
        <v>6</v>
      </c>
      <c r="AZ92" s="345" t="s">
        <v>72</v>
      </c>
      <c r="BA92" s="21">
        <v>19</v>
      </c>
      <c r="BB92" s="73">
        <v>0</v>
      </c>
      <c r="BC92" s="385">
        <f t="shared" si="112"/>
        <v>19</v>
      </c>
      <c r="BD92" s="22">
        <v>2</v>
      </c>
    </row>
    <row r="93" spans="1:56" s="3" customFormat="1" ht="14.25" customHeight="1">
      <c r="A93" s="393" t="s">
        <v>21</v>
      </c>
      <c r="B93" s="165">
        <v>2481</v>
      </c>
      <c r="C93" s="165">
        <v>1171</v>
      </c>
      <c r="D93" s="165">
        <v>1453</v>
      </c>
      <c r="E93" s="165">
        <v>715</v>
      </c>
      <c r="F93" s="165">
        <v>1215</v>
      </c>
      <c r="G93" s="165">
        <v>574</v>
      </c>
      <c r="H93" s="165">
        <v>978</v>
      </c>
      <c r="I93" s="165">
        <v>492</v>
      </c>
      <c r="J93" s="165">
        <v>688</v>
      </c>
      <c r="K93" s="855">
        <v>347</v>
      </c>
      <c r="L93" s="852">
        <f t="shared" si="109"/>
        <v>6815</v>
      </c>
      <c r="M93" s="797">
        <f t="shared" si="109"/>
        <v>3299</v>
      </c>
      <c r="N93" s="856">
        <v>0</v>
      </c>
      <c r="O93" s="166">
        <v>0</v>
      </c>
      <c r="P93" s="166">
        <v>0</v>
      </c>
      <c r="Q93" s="167">
        <v>0</v>
      </c>
      <c r="S93" s="345" t="s">
        <v>21</v>
      </c>
      <c r="T93" s="21">
        <v>349</v>
      </c>
      <c r="U93" s="21">
        <v>150</v>
      </c>
      <c r="V93" s="21">
        <v>225</v>
      </c>
      <c r="W93" s="21">
        <v>100</v>
      </c>
      <c r="X93" s="21">
        <v>228</v>
      </c>
      <c r="Y93" s="21">
        <v>94</v>
      </c>
      <c r="Z93" s="21">
        <v>161</v>
      </c>
      <c r="AA93" s="21">
        <v>77</v>
      </c>
      <c r="AB93" s="21">
        <v>56</v>
      </c>
      <c r="AC93" s="73">
        <v>31</v>
      </c>
      <c r="AD93" s="852">
        <f t="shared" ref="AD93:AE94" si="114">+T93+V93+X93+Z93+AB93</f>
        <v>1019</v>
      </c>
      <c r="AE93" s="797">
        <f t="shared" si="114"/>
        <v>452</v>
      </c>
      <c r="AF93" s="66">
        <v>0</v>
      </c>
      <c r="AG93" s="21">
        <v>0</v>
      </c>
      <c r="AH93" s="21">
        <v>0</v>
      </c>
      <c r="AI93" s="22">
        <v>0</v>
      </c>
      <c r="AK93" s="18" t="s">
        <v>21</v>
      </c>
      <c r="AL93" s="519">
        <v>80</v>
      </c>
      <c r="AM93" s="194">
        <v>71</v>
      </c>
      <c r="AN93" s="194">
        <v>67</v>
      </c>
      <c r="AO93" s="194">
        <v>64</v>
      </c>
      <c r="AP93" s="194">
        <v>55</v>
      </c>
      <c r="AQ93" s="823">
        <f t="shared" si="113"/>
        <v>337</v>
      </c>
      <c r="AR93" s="66">
        <v>0</v>
      </c>
      <c r="AS93" s="161">
        <v>0</v>
      </c>
      <c r="AT93" s="627">
        <v>153</v>
      </c>
      <c r="AU93" s="21">
        <v>32</v>
      </c>
      <c r="AV93" s="733">
        <f t="shared" si="111"/>
        <v>185</v>
      </c>
      <c r="AW93" s="607">
        <v>0</v>
      </c>
      <c r="AX93" s="900">
        <v>70</v>
      </c>
      <c r="AZ93" s="345" t="s">
        <v>21</v>
      </c>
      <c r="BA93" s="21">
        <v>174</v>
      </c>
      <c r="BB93" s="73">
        <v>0</v>
      </c>
      <c r="BC93" s="385">
        <f t="shared" si="112"/>
        <v>174</v>
      </c>
      <c r="BD93" s="22">
        <v>7</v>
      </c>
    </row>
    <row r="94" spans="1:56" s="3" customFormat="1" ht="14.25" customHeight="1">
      <c r="A94" s="394" t="s">
        <v>24</v>
      </c>
      <c r="B94" s="16">
        <v>6421</v>
      </c>
      <c r="C94" s="16">
        <v>3125</v>
      </c>
      <c r="D94" s="16">
        <v>5007</v>
      </c>
      <c r="E94" s="16">
        <v>2443</v>
      </c>
      <c r="F94" s="16">
        <v>4477</v>
      </c>
      <c r="G94" s="16">
        <v>2221</v>
      </c>
      <c r="H94" s="16">
        <v>3581</v>
      </c>
      <c r="I94" s="16">
        <v>1727</v>
      </c>
      <c r="J94" s="16">
        <v>2683</v>
      </c>
      <c r="K94" s="625">
        <v>1388</v>
      </c>
      <c r="L94" s="852">
        <f t="shared" si="109"/>
        <v>22169</v>
      </c>
      <c r="M94" s="797">
        <f t="shared" si="109"/>
        <v>10904</v>
      </c>
      <c r="N94" s="241">
        <v>0</v>
      </c>
      <c r="O94" s="16">
        <v>0</v>
      </c>
      <c r="P94" s="16">
        <v>0</v>
      </c>
      <c r="Q94" s="17">
        <v>0</v>
      </c>
      <c r="S94" s="345" t="s">
        <v>24</v>
      </c>
      <c r="T94" s="21">
        <v>1024</v>
      </c>
      <c r="U94" s="21">
        <v>471</v>
      </c>
      <c r="V94" s="21">
        <v>817</v>
      </c>
      <c r="W94" s="21">
        <v>352</v>
      </c>
      <c r="X94" s="21">
        <v>800</v>
      </c>
      <c r="Y94" s="21">
        <v>346</v>
      </c>
      <c r="Z94" s="21">
        <v>487</v>
      </c>
      <c r="AA94" s="21">
        <v>213</v>
      </c>
      <c r="AB94" s="21">
        <v>125</v>
      </c>
      <c r="AC94" s="73">
        <v>57</v>
      </c>
      <c r="AD94" s="852">
        <f t="shared" si="114"/>
        <v>3253</v>
      </c>
      <c r="AE94" s="797">
        <f t="shared" si="114"/>
        <v>1439</v>
      </c>
      <c r="AF94" s="66">
        <v>0</v>
      </c>
      <c r="AG94" s="21">
        <v>0</v>
      </c>
      <c r="AH94" s="21">
        <v>0</v>
      </c>
      <c r="AI94" s="22">
        <v>0</v>
      </c>
      <c r="AK94" s="18" t="s">
        <v>24</v>
      </c>
      <c r="AL94" s="519">
        <v>191</v>
      </c>
      <c r="AM94" s="194">
        <v>182</v>
      </c>
      <c r="AN94" s="194">
        <v>179</v>
      </c>
      <c r="AO94" s="194">
        <v>170</v>
      </c>
      <c r="AP94" s="194">
        <v>163</v>
      </c>
      <c r="AQ94" s="823">
        <f t="shared" si="113"/>
        <v>885</v>
      </c>
      <c r="AR94" s="66">
        <v>0</v>
      </c>
      <c r="AS94" s="161">
        <v>0</v>
      </c>
      <c r="AT94" s="627">
        <v>530</v>
      </c>
      <c r="AU94" s="21">
        <v>55</v>
      </c>
      <c r="AV94" s="733">
        <f t="shared" si="111"/>
        <v>585</v>
      </c>
      <c r="AW94" s="607">
        <v>0</v>
      </c>
      <c r="AX94" s="900">
        <v>195</v>
      </c>
      <c r="AZ94" s="345" t="s">
        <v>24</v>
      </c>
      <c r="BA94" s="21">
        <v>543</v>
      </c>
      <c r="BB94" s="73">
        <v>0</v>
      </c>
      <c r="BC94" s="385">
        <f t="shared" si="112"/>
        <v>543</v>
      </c>
      <c r="BD94" s="22">
        <v>38</v>
      </c>
    </row>
    <row r="95" spans="1:56" s="3" customFormat="1" ht="14.25" customHeight="1">
      <c r="A95" s="345" t="s">
        <v>28</v>
      </c>
      <c r="B95" s="21">
        <v>2130</v>
      </c>
      <c r="C95" s="21">
        <v>1101</v>
      </c>
      <c r="D95" s="21">
        <v>1925</v>
      </c>
      <c r="E95" s="21">
        <v>958</v>
      </c>
      <c r="F95" s="21">
        <v>1835</v>
      </c>
      <c r="G95" s="21">
        <v>958</v>
      </c>
      <c r="H95" s="21">
        <v>1742</v>
      </c>
      <c r="I95" s="21">
        <v>873</v>
      </c>
      <c r="J95" s="21">
        <v>1635</v>
      </c>
      <c r="K95" s="73">
        <v>862</v>
      </c>
      <c r="L95" s="852">
        <f t="shared" si="109"/>
        <v>9267</v>
      </c>
      <c r="M95" s="797">
        <f t="shared" si="109"/>
        <v>4752</v>
      </c>
      <c r="N95" s="854">
        <v>0</v>
      </c>
      <c r="O95" s="32">
        <v>0</v>
      </c>
      <c r="P95" s="32">
        <v>0</v>
      </c>
      <c r="Q95" s="158">
        <v>0</v>
      </c>
      <c r="S95" s="345" t="s">
        <v>28</v>
      </c>
      <c r="T95" s="21">
        <v>172</v>
      </c>
      <c r="U95" s="21">
        <v>72</v>
      </c>
      <c r="V95" s="21">
        <v>211</v>
      </c>
      <c r="W95" s="21">
        <v>95</v>
      </c>
      <c r="X95" s="21">
        <v>213</v>
      </c>
      <c r="Y95" s="21">
        <v>102</v>
      </c>
      <c r="Z95" s="21">
        <v>173</v>
      </c>
      <c r="AA95" s="21">
        <v>79</v>
      </c>
      <c r="AB95" s="21">
        <v>150</v>
      </c>
      <c r="AC95" s="73">
        <v>73</v>
      </c>
      <c r="AD95" s="852">
        <f t="shared" ref="AD95:AE99" si="115">+T95+V95+X95+Z95+AB95</f>
        <v>919</v>
      </c>
      <c r="AE95" s="797">
        <f t="shared" si="115"/>
        <v>421</v>
      </c>
      <c r="AF95" s="854">
        <v>0</v>
      </c>
      <c r="AG95" s="32">
        <v>0</v>
      </c>
      <c r="AH95" s="32">
        <v>0</v>
      </c>
      <c r="AI95" s="158">
        <v>0</v>
      </c>
      <c r="AK95" s="18" t="s">
        <v>28</v>
      </c>
      <c r="AL95" s="644">
        <v>57</v>
      </c>
      <c r="AM95" s="217">
        <v>58</v>
      </c>
      <c r="AN95" s="217">
        <v>54</v>
      </c>
      <c r="AO95" s="217">
        <v>52</v>
      </c>
      <c r="AP95" s="217">
        <v>55</v>
      </c>
      <c r="AQ95" s="823">
        <f>SUM(AL95:AP95)</f>
        <v>276</v>
      </c>
      <c r="AR95" s="66">
        <v>0</v>
      </c>
      <c r="AS95" s="161">
        <v>0</v>
      </c>
      <c r="AT95" s="627">
        <v>216</v>
      </c>
      <c r="AU95" s="21">
        <v>33</v>
      </c>
      <c r="AV95" s="733">
        <f t="shared" si="111"/>
        <v>249</v>
      </c>
      <c r="AW95" s="607">
        <v>0</v>
      </c>
      <c r="AX95" s="900">
        <v>51</v>
      </c>
      <c r="AZ95" s="345" t="s">
        <v>28</v>
      </c>
      <c r="BA95" s="21">
        <v>238</v>
      </c>
      <c r="BB95" s="73">
        <v>0</v>
      </c>
      <c r="BC95" s="385">
        <f t="shared" si="112"/>
        <v>238</v>
      </c>
      <c r="BD95" s="22">
        <v>21</v>
      </c>
    </row>
    <row r="96" spans="1:56" s="3" customFormat="1" ht="14.25" customHeight="1">
      <c r="A96" s="345" t="s">
        <v>29</v>
      </c>
      <c r="B96" s="21">
        <v>2437</v>
      </c>
      <c r="C96" s="21">
        <v>1264</v>
      </c>
      <c r="D96" s="21">
        <v>2169</v>
      </c>
      <c r="E96" s="21">
        <v>1128</v>
      </c>
      <c r="F96" s="21">
        <v>2019</v>
      </c>
      <c r="G96" s="21">
        <v>1037</v>
      </c>
      <c r="H96" s="21">
        <v>1813</v>
      </c>
      <c r="I96" s="21">
        <v>1015</v>
      </c>
      <c r="J96" s="21">
        <v>1515</v>
      </c>
      <c r="K96" s="73">
        <v>827</v>
      </c>
      <c r="L96" s="852">
        <f t="shared" si="109"/>
        <v>9953</v>
      </c>
      <c r="M96" s="797">
        <f t="shared" si="109"/>
        <v>5271</v>
      </c>
      <c r="N96" s="66">
        <v>0</v>
      </c>
      <c r="O96" s="21">
        <v>0</v>
      </c>
      <c r="P96" s="21">
        <v>0</v>
      </c>
      <c r="Q96" s="22">
        <v>0</v>
      </c>
      <c r="S96" s="345" t="s">
        <v>29</v>
      </c>
      <c r="T96" s="21">
        <v>175</v>
      </c>
      <c r="U96" s="21">
        <v>80</v>
      </c>
      <c r="V96" s="21">
        <v>197</v>
      </c>
      <c r="W96" s="21">
        <v>99</v>
      </c>
      <c r="X96" s="21">
        <v>197</v>
      </c>
      <c r="Y96" s="21">
        <v>75</v>
      </c>
      <c r="Z96" s="21">
        <v>112</v>
      </c>
      <c r="AA96" s="21">
        <v>57</v>
      </c>
      <c r="AB96" s="21">
        <v>74</v>
      </c>
      <c r="AC96" s="73">
        <v>37</v>
      </c>
      <c r="AD96" s="852">
        <f t="shared" si="115"/>
        <v>755</v>
      </c>
      <c r="AE96" s="797">
        <f t="shared" si="115"/>
        <v>348</v>
      </c>
      <c r="AF96" s="66">
        <v>0</v>
      </c>
      <c r="AG96" s="21">
        <v>0</v>
      </c>
      <c r="AH96" s="21">
        <v>0</v>
      </c>
      <c r="AI96" s="22">
        <v>0</v>
      </c>
      <c r="AK96" s="18" t="s">
        <v>29</v>
      </c>
      <c r="AL96" s="519">
        <v>63</v>
      </c>
      <c r="AM96" s="194">
        <v>60</v>
      </c>
      <c r="AN96" s="194">
        <v>58</v>
      </c>
      <c r="AO96" s="194">
        <v>55</v>
      </c>
      <c r="AP96" s="194">
        <v>49</v>
      </c>
      <c r="AQ96" s="823">
        <f t="shared" si="113"/>
        <v>285</v>
      </c>
      <c r="AR96" s="66">
        <v>0</v>
      </c>
      <c r="AS96" s="161">
        <v>0</v>
      </c>
      <c r="AT96" s="627">
        <v>215</v>
      </c>
      <c r="AU96" s="21">
        <v>33</v>
      </c>
      <c r="AV96" s="733">
        <f t="shared" si="111"/>
        <v>248</v>
      </c>
      <c r="AW96" s="607">
        <v>0</v>
      </c>
      <c r="AX96" s="900">
        <v>53</v>
      </c>
      <c r="AZ96" s="345" t="s">
        <v>29</v>
      </c>
      <c r="BA96" s="21">
        <v>234</v>
      </c>
      <c r="BB96" s="73">
        <v>0</v>
      </c>
      <c r="BC96" s="385">
        <f t="shared" si="112"/>
        <v>234</v>
      </c>
      <c r="BD96" s="22">
        <v>23</v>
      </c>
    </row>
    <row r="97" spans="1:56" s="3" customFormat="1" ht="14.25" customHeight="1">
      <c r="A97" s="345" t="s">
        <v>170</v>
      </c>
      <c r="B97" s="21">
        <v>2476</v>
      </c>
      <c r="C97" s="21">
        <v>1287</v>
      </c>
      <c r="D97" s="21">
        <v>2218</v>
      </c>
      <c r="E97" s="21">
        <v>1088</v>
      </c>
      <c r="F97" s="21">
        <v>2273</v>
      </c>
      <c r="G97" s="21">
        <v>1219</v>
      </c>
      <c r="H97" s="21">
        <v>1817</v>
      </c>
      <c r="I97" s="21">
        <v>944</v>
      </c>
      <c r="J97" s="21">
        <v>1547</v>
      </c>
      <c r="K97" s="73">
        <v>847</v>
      </c>
      <c r="L97" s="852">
        <f t="shared" si="109"/>
        <v>10331</v>
      </c>
      <c r="M97" s="797">
        <f t="shared" si="109"/>
        <v>5385</v>
      </c>
      <c r="N97" s="66">
        <v>0</v>
      </c>
      <c r="O97" s="21">
        <v>0</v>
      </c>
      <c r="P97" s="21">
        <v>0</v>
      </c>
      <c r="Q97" s="22">
        <v>0</v>
      </c>
      <c r="S97" s="345" t="s">
        <v>170</v>
      </c>
      <c r="T97" s="21">
        <v>235</v>
      </c>
      <c r="U97" s="21">
        <v>102</v>
      </c>
      <c r="V97" s="21">
        <v>223</v>
      </c>
      <c r="W97" s="21">
        <v>90</v>
      </c>
      <c r="X97" s="21">
        <v>183</v>
      </c>
      <c r="Y97" s="21">
        <v>76</v>
      </c>
      <c r="Z97" s="21">
        <v>137</v>
      </c>
      <c r="AA97" s="21">
        <v>71</v>
      </c>
      <c r="AB97" s="21">
        <v>18</v>
      </c>
      <c r="AC97" s="73">
        <v>8</v>
      </c>
      <c r="AD97" s="852">
        <f t="shared" si="115"/>
        <v>796</v>
      </c>
      <c r="AE97" s="797">
        <f t="shared" si="115"/>
        <v>347</v>
      </c>
      <c r="AF97" s="66">
        <v>0</v>
      </c>
      <c r="AG97" s="21">
        <v>0</v>
      </c>
      <c r="AH97" s="21">
        <v>0</v>
      </c>
      <c r="AI97" s="22">
        <v>0</v>
      </c>
      <c r="AK97" s="18" t="s">
        <v>170</v>
      </c>
      <c r="AL97" s="519">
        <v>77</v>
      </c>
      <c r="AM97" s="194">
        <v>75</v>
      </c>
      <c r="AN97" s="194">
        <v>74</v>
      </c>
      <c r="AO97" s="194">
        <v>67</v>
      </c>
      <c r="AP97" s="194">
        <v>62</v>
      </c>
      <c r="AQ97" s="823">
        <f t="shared" si="113"/>
        <v>355</v>
      </c>
      <c r="AR97" s="66">
        <v>0</v>
      </c>
      <c r="AS97" s="161">
        <v>0</v>
      </c>
      <c r="AT97" s="627">
        <v>256</v>
      </c>
      <c r="AU97" s="21">
        <v>8</v>
      </c>
      <c r="AV97" s="733">
        <f t="shared" si="111"/>
        <v>264</v>
      </c>
      <c r="AW97" s="607">
        <v>0</v>
      </c>
      <c r="AX97" s="900">
        <v>64</v>
      </c>
      <c r="AZ97" s="345" t="s">
        <v>170</v>
      </c>
      <c r="BA97" s="21">
        <v>325</v>
      </c>
      <c r="BB97" s="73">
        <v>0</v>
      </c>
      <c r="BC97" s="385">
        <f t="shared" si="112"/>
        <v>325</v>
      </c>
      <c r="BD97" s="22">
        <v>45</v>
      </c>
    </row>
    <row r="98" spans="1:56" s="3" customFormat="1" ht="14.25" customHeight="1">
      <c r="A98" s="345" t="s">
        <v>27</v>
      </c>
      <c r="B98" s="21">
        <v>1005</v>
      </c>
      <c r="C98" s="21">
        <v>494</v>
      </c>
      <c r="D98" s="21">
        <v>812</v>
      </c>
      <c r="E98" s="21">
        <v>411</v>
      </c>
      <c r="F98" s="21">
        <v>729</v>
      </c>
      <c r="G98" s="21">
        <v>362</v>
      </c>
      <c r="H98" s="21">
        <v>576</v>
      </c>
      <c r="I98" s="21">
        <v>313</v>
      </c>
      <c r="J98" s="21">
        <v>426</v>
      </c>
      <c r="K98" s="73">
        <v>215</v>
      </c>
      <c r="L98" s="852">
        <f t="shared" si="109"/>
        <v>3548</v>
      </c>
      <c r="M98" s="797">
        <f t="shared" si="109"/>
        <v>1795</v>
      </c>
      <c r="N98" s="66">
        <v>0</v>
      </c>
      <c r="O98" s="21">
        <v>0</v>
      </c>
      <c r="P98" s="21">
        <v>0</v>
      </c>
      <c r="Q98" s="22">
        <v>0</v>
      </c>
      <c r="S98" s="345" t="s">
        <v>27</v>
      </c>
      <c r="T98" s="21">
        <v>82</v>
      </c>
      <c r="U98" s="21">
        <v>38</v>
      </c>
      <c r="V98" s="21">
        <v>87</v>
      </c>
      <c r="W98" s="21">
        <v>41</v>
      </c>
      <c r="X98" s="21">
        <v>113</v>
      </c>
      <c r="Y98" s="21">
        <v>54</v>
      </c>
      <c r="Z98" s="21">
        <v>57</v>
      </c>
      <c r="AA98" s="21">
        <v>28</v>
      </c>
      <c r="AB98" s="21">
        <v>24</v>
      </c>
      <c r="AC98" s="73">
        <v>13</v>
      </c>
      <c r="AD98" s="852">
        <f t="shared" si="115"/>
        <v>363</v>
      </c>
      <c r="AE98" s="797">
        <f t="shared" si="115"/>
        <v>174</v>
      </c>
      <c r="AF98" s="66">
        <v>0</v>
      </c>
      <c r="AG98" s="21">
        <v>0</v>
      </c>
      <c r="AH98" s="21">
        <v>0</v>
      </c>
      <c r="AI98" s="22">
        <v>0</v>
      </c>
      <c r="AK98" s="18" t="s">
        <v>27</v>
      </c>
      <c r="AL98" s="519">
        <v>35</v>
      </c>
      <c r="AM98" s="194">
        <v>35</v>
      </c>
      <c r="AN98" s="194">
        <v>34</v>
      </c>
      <c r="AO98" s="194">
        <v>29</v>
      </c>
      <c r="AP98" s="194">
        <v>27</v>
      </c>
      <c r="AQ98" s="823">
        <f t="shared" si="113"/>
        <v>160</v>
      </c>
      <c r="AR98" s="66">
        <v>0</v>
      </c>
      <c r="AS98" s="161">
        <v>0</v>
      </c>
      <c r="AT98" s="627">
        <v>79</v>
      </c>
      <c r="AU98" s="21">
        <v>32</v>
      </c>
      <c r="AV98" s="733">
        <f t="shared" si="111"/>
        <v>111</v>
      </c>
      <c r="AW98" s="607">
        <v>0</v>
      </c>
      <c r="AX98" s="900">
        <v>33</v>
      </c>
      <c r="AZ98" s="345" t="s">
        <v>27</v>
      </c>
      <c r="BA98" s="21">
        <v>108</v>
      </c>
      <c r="BB98" s="73">
        <v>0</v>
      </c>
      <c r="BC98" s="385">
        <f t="shared" si="112"/>
        <v>108</v>
      </c>
      <c r="BD98" s="22">
        <v>7</v>
      </c>
    </row>
    <row r="99" spans="1:56" s="3" customFormat="1" ht="14.25" customHeight="1">
      <c r="A99" s="345" t="s">
        <v>33</v>
      </c>
      <c r="B99" s="21">
        <v>1239</v>
      </c>
      <c r="C99" s="21">
        <v>635</v>
      </c>
      <c r="D99" s="21">
        <v>1022</v>
      </c>
      <c r="E99" s="21">
        <v>524</v>
      </c>
      <c r="F99" s="21">
        <v>1031</v>
      </c>
      <c r="G99" s="21">
        <v>520</v>
      </c>
      <c r="H99" s="21">
        <v>949</v>
      </c>
      <c r="I99" s="21">
        <v>505</v>
      </c>
      <c r="J99" s="21">
        <v>734</v>
      </c>
      <c r="K99" s="73">
        <v>386</v>
      </c>
      <c r="L99" s="852">
        <f t="shared" si="109"/>
        <v>4975</v>
      </c>
      <c r="M99" s="797">
        <f t="shared" si="109"/>
        <v>2570</v>
      </c>
      <c r="N99" s="66">
        <v>0</v>
      </c>
      <c r="O99" s="21">
        <v>0</v>
      </c>
      <c r="P99" s="21">
        <v>0</v>
      </c>
      <c r="Q99" s="22">
        <v>0</v>
      </c>
      <c r="S99" s="345" t="s">
        <v>33</v>
      </c>
      <c r="T99" s="21">
        <v>100</v>
      </c>
      <c r="U99" s="21">
        <v>49</v>
      </c>
      <c r="V99" s="21">
        <v>87</v>
      </c>
      <c r="W99" s="21">
        <v>34</v>
      </c>
      <c r="X99" s="21">
        <v>73</v>
      </c>
      <c r="Y99" s="21">
        <v>34</v>
      </c>
      <c r="Z99" s="21">
        <v>136</v>
      </c>
      <c r="AA99" s="21">
        <v>70</v>
      </c>
      <c r="AB99" s="21">
        <v>25</v>
      </c>
      <c r="AC99" s="73">
        <v>10</v>
      </c>
      <c r="AD99" s="852">
        <f t="shared" si="115"/>
        <v>421</v>
      </c>
      <c r="AE99" s="797">
        <f t="shared" si="115"/>
        <v>197</v>
      </c>
      <c r="AF99" s="66">
        <v>0</v>
      </c>
      <c r="AG99" s="21">
        <v>0</v>
      </c>
      <c r="AH99" s="21">
        <v>0</v>
      </c>
      <c r="AI99" s="22">
        <v>0</v>
      </c>
      <c r="AK99" s="18" t="s">
        <v>33</v>
      </c>
      <c r="AL99" s="519">
        <v>31</v>
      </c>
      <c r="AM99" s="194">
        <v>33</v>
      </c>
      <c r="AN99" s="194">
        <v>30</v>
      </c>
      <c r="AO99" s="194">
        <v>28</v>
      </c>
      <c r="AP99" s="194">
        <v>27</v>
      </c>
      <c r="AQ99" s="823">
        <f t="shared" si="113"/>
        <v>149</v>
      </c>
      <c r="AR99" s="66">
        <v>0</v>
      </c>
      <c r="AS99" s="161">
        <v>0</v>
      </c>
      <c r="AT99" s="627">
        <v>130</v>
      </c>
      <c r="AU99" s="21">
        <v>1</v>
      </c>
      <c r="AV99" s="733">
        <f t="shared" si="111"/>
        <v>131</v>
      </c>
      <c r="AW99" s="607">
        <v>0</v>
      </c>
      <c r="AX99" s="900">
        <v>24</v>
      </c>
      <c r="AZ99" s="345" t="s">
        <v>33</v>
      </c>
      <c r="BA99" s="21">
        <v>138</v>
      </c>
      <c r="BB99" s="73">
        <v>0</v>
      </c>
      <c r="BC99" s="385">
        <f t="shared" si="112"/>
        <v>138</v>
      </c>
      <c r="BD99" s="22">
        <v>9</v>
      </c>
    </row>
    <row r="100" spans="1:56" s="3" customFormat="1" ht="12" customHeight="1">
      <c r="A100" s="345" t="s">
        <v>9</v>
      </c>
      <c r="B100" s="21">
        <v>2526</v>
      </c>
      <c r="C100" s="21">
        <v>1283</v>
      </c>
      <c r="D100" s="21">
        <v>2460</v>
      </c>
      <c r="E100" s="21">
        <v>1198</v>
      </c>
      <c r="F100" s="21">
        <v>2288</v>
      </c>
      <c r="G100" s="21">
        <v>1169</v>
      </c>
      <c r="H100" s="21">
        <v>1933</v>
      </c>
      <c r="I100" s="21">
        <v>1004</v>
      </c>
      <c r="J100" s="21">
        <v>1350</v>
      </c>
      <c r="K100" s="73">
        <v>743</v>
      </c>
      <c r="L100" s="852">
        <f t="shared" si="109"/>
        <v>10557</v>
      </c>
      <c r="M100" s="797">
        <f t="shared" si="109"/>
        <v>5397</v>
      </c>
      <c r="N100" s="854">
        <v>0</v>
      </c>
      <c r="O100" s="32">
        <v>0</v>
      </c>
      <c r="P100" s="32">
        <v>0</v>
      </c>
      <c r="Q100" s="158">
        <v>0</v>
      </c>
      <c r="S100" s="345" t="s">
        <v>9</v>
      </c>
      <c r="T100" s="21">
        <v>208</v>
      </c>
      <c r="U100" s="21">
        <v>94</v>
      </c>
      <c r="V100" s="21">
        <v>447</v>
      </c>
      <c r="W100" s="21">
        <v>186</v>
      </c>
      <c r="X100" s="21">
        <v>390</v>
      </c>
      <c r="Y100" s="21">
        <v>179</v>
      </c>
      <c r="Z100" s="21">
        <v>241</v>
      </c>
      <c r="AA100" s="21">
        <v>118</v>
      </c>
      <c r="AB100" s="21">
        <v>45</v>
      </c>
      <c r="AC100" s="73">
        <v>30</v>
      </c>
      <c r="AD100" s="852">
        <f t="shared" ref="AD100:AE106" si="116">+T100+V100+X100+Z100+AB100</f>
        <v>1331</v>
      </c>
      <c r="AE100" s="797">
        <f t="shared" si="116"/>
        <v>607</v>
      </c>
      <c r="AF100" s="66">
        <v>0</v>
      </c>
      <c r="AG100" s="21">
        <v>0</v>
      </c>
      <c r="AH100" s="21">
        <v>0</v>
      </c>
      <c r="AI100" s="22">
        <v>0</v>
      </c>
      <c r="AK100" s="18" t="s">
        <v>9</v>
      </c>
      <c r="AL100" s="627">
        <v>84</v>
      </c>
      <c r="AM100" s="21">
        <v>83</v>
      </c>
      <c r="AN100" s="21">
        <v>82</v>
      </c>
      <c r="AO100" s="21">
        <v>77</v>
      </c>
      <c r="AP100" s="21">
        <v>71</v>
      </c>
      <c r="AQ100" s="84">
        <f t="shared" si="113"/>
        <v>397</v>
      </c>
      <c r="AR100" s="21">
        <v>0</v>
      </c>
      <c r="AS100" s="22">
        <v>0</v>
      </c>
      <c r="AT100" s="627">
        <v>244</v>
      </c>
      <c r="AU100" s="21">
        <v>29</v>
      </c>
      <c r="AV100" s="733">
        <f t="shared" si="111"/>
        <v>273</v>
      </c>
      <c r="AW100" s="607">
        <v>0</v>
      </c>
      <c r="AX100" s="900">
        <v>76</v>
      </c>
      <c r="AZ100" s="345" t="s">
        <v>9</v>
      </c>
      <c r="BA100" s="21">
        <v>267</v>
      </c>
      <c r="BB100" s="73">
        <v>0</v>
      </c>
      <c r="BC100" s="385">
        <f t="shared" si="112"/>
        <v>267</v>
      </c>
      <c r="BD100" s="22">
        <v>11</v>
      </c>
    </row>
    <row r="101" spans="1:56" s="3" customFormat="1" ht="12" customHeight="1">
      <c r="A101" s="345" t="s">
        <v>41</v>
      </c>
      <c r="B101" s="21">
        <v>4403</v>
      </c>
      <c r="C101" s="21">
        <v>2226</v>
      </c>
      <c r="D101" s="21">
        <v>2841</v>
      </c>
      <c r="E101" s="21">
        <v>1379</v>
      </c>
      <c r="F101" s="21">
        <v>2371</v>
      </c>
      <c r="G101" s="21">
        <v>1199</v>
      </c>
      <c r="H101" s="21">
        <v>1797</v>
      </c>
      <c r="I101" s="21">
        <v>933</v>
      </c>
      <c r="J101" s="21">
        <v>1224</v>
      </c>
      <c r="K101" s="73">
        <v>651</v>
      </c>
      <c r="L101" s="852">
        <f t="shared" si="109"/>
        <v>12636</v>
      </c>
      <c r="M101" s="797">
        <f t="shared" si="109"/>
        <v>6388</v>
      </c>
      <c r="N101" s="66">
        <v>0</v>
      </c>
      <c r="O101" s="21">
        <v>0</v>
      </c>
      <c r="P101" s="21">
        <v>0</v>
      </c>
      <c r="Q101" s="22">
        <v>0</v>
      </c>
      <c r="S101" s="345" t="s">
        <v>41</v>
      </c>
      <c r="T101" s="21">
        <v>805</v>
      </c>
      <c r="U101" s="21">
        <v>379</v>
      </c>
      <c r="V101" s="21">
        <v>555</v>
      </c>
      <c r="W101" s="21">
        <v>250</v>
      </c>
      <c r="X101" s="21">
        <v>424</v>
      </c>
      <c r="Y101" s="21">
        <v>195</v>
      </c>
      <c r="Z101" s="21">
        <v>259</v>
      </c>
      <c r="AA101" s="21">
        <v>130</v>
      </c>
      <c r="AB101" s="21">
        <v>87</v>
      </c>
      <c r="AC101" s="73">
        <v>56</v>
      </c>
      <c r="AD101" s="852">
        <f t="shared" si="116"/>
        <v>2130</v>
      </c>
      <c r="AE101" s="797">
        <f t="shared" si="116"/>
        <v>1010</v>
      </c>
      <c r="AF101" s="66">
        <v>0</v>
      </c>
      <c r="AG101" s="21">
        <v>0</v>
      </c>
      <c r="AH101" s="21">
        <v>0</v>
      </c>
      <c r="AI101" s="22">
        <v>0</v>
      </c>
      <c r="AK101" s="18" t="s">
        <v>41</v>
      </c>
      <c r="AL101" s="627">
        <v>107</v>
      </c>
      <c r="AM101" s="21">
        <v>104</v>
      </c>
      <c r="AN101" s="21">
        <v>97</v>
      </c>
      <c r="AO101" s="21">
        <v>86</v>
      </c>
      <c r="AP101" s="21">
        <v>78</v>
      </c>
      <c r="AQ101" s="84">
        <f t="shared" si="113"/>
        <v>472</v>
      </c>
      <c r="AR101" s="21">
        <v>0</v>
      </c>
      <c r="AS101" s="22">
        <v>0</v>
      </c>
      <c r="AT101" s="627">
        <v>215</v>
      </c>
      <c r="AU101" s="21">
        <v>45</v>
      </c>
      <c r="AV101" s="733">
        <f t="shared" si="111"/>
        <v>260</v>
      </c>
      <c r="AW101" s="607">
        <v>0</v>
      </c>
      <c r="AX101" s="900">
        <v>100</v>
      </c>
      <c r="AZ101" s="345" t="s">
        <v>41</v>
      </c>
      <c r="BA101" s="21">
        <v>241</v>
      </c>
      <c r="BB101" s="73">
        <v>0</v>
      </c>
      <c r="BC101" s="385">
        <f t="shared" si="112"/>
        <v>241</v>
      </c>
      <c r="BD101" s="22">
        <v>6</v>
      </c>
    </row>
    <row r="102" spans="1:56" s="3" customFormat="1" ht="12" customHeight="1">
      <c r="A102" s="345" t="s">
        <v>37</v>
      </c>
      <c r="B102" s="21">
        <v>2563</v>
      </c>
      <c r="C102" s="21">
        <v>1211</v>
      </c>
      <c r="D102" s="21">
        <v>2204</v>
      </c>
      <c r="E102" s="21">
        <v>1078</v>
      </c>
      <c r="F102" s="21">
        <v>2087</v>
      </c>
      <c r="G102" s="21">
        <v>1021</v>
      </c>
      <c r="H102" s="21">
        <v>1961</v>
      </c>
      <c r="I102" s="21">
        <v>988</v>
      </c>
      <c r="J102" s="21">
        <v>1685</v>
      </c>
      <c r="K102" s="73">
        <v>872</v>
      </c>
      <c r="L102" s="852">
        <f t="shared" si="109"/>
        <v>10500</v>
      </c>
      <c r="M102" s="797">
        <f t="shared" si="109"/>
        <v>5170</v>
      </c>
      <c r="N102" s="66">
        <v>0</v>
      </c>
      <c r="O102" s="21">
        <v>0</v>
      </c>
      <c r="P102" s="21">
        <v>0</v>
      </c>
      <c r="Q102" s="22">
        <v>0</v>
      </c>
      <c r="S102" s="345" t="s">
        <v>37</v>
      </c>
      <c r="T102" s="21">
        <v>109</v>
      </c>
      <c r="U102" s="21">
        <v>36</v>
      </c>
      <c r="V102" s="21">
        <v>134</v>
      </c>
      <c r="W102" s="21">
        <v>52</v>
      </c>
      <c r="X102" s="21">
        <v>138</v>
      </c>
      <c r="Y102" s="21">
        <v>62</v>
      </c>
      <c r="Z102" s="21">
        <v>113</v>
      </c>
      <c r="AA102" s="21">
        <v>50</v>
      </c>
      <c r="AB102" s="21">
        <v>70</v>
      </c>
      <c r="AC102" s="73">
        <v>27</v>
      </c>
      <c r="AD102" s="852">
        <f t="shared" si="116"/>
        <v>564</v>
      </c>
      <c r="AE102" s="797">
        <f t="shared" si="116"/>
        <v>227</v>
      </c>
      <c r="AF102" s="66">
        <v>0</v>
      </c>
      <c r="AG102" s="21">
        <v>0</v>
      </c>
      <c r="AH102" s="21">
        <v>0</v>
      </c>
      <c r="AI102" s="22">
        <v>0</v>
      </c>
      <c r="AK102" s="18" t="s">
        <v>37</v>
      </c>
      <c r="AL102" s="627">
        <v>95</v>
      </c>
      <c r="AM102" s="21">
        <v>75</v>
      </c>
      <c r="AN102" s="21">
        <v>74</v>
      </c>
      <c r="AO102" s="21">
        <v>71</v>
      </c>
      <c r="AP102" s="21">
        <v>71</v>
      </c>
      <c r="AQ102" s="84">
        <f t="shared" si="113"/>
        <v>386</v>
      </c>
      <c r="AR102" s="21">
        <v>0</v>
      </c>
      <c r="AS102" s="22">
        <v>0</v>
      </c>
      <c r="AT102" s="627">
        <v>361</v>
      </c>
      <c r="AU102" s="21">
        <v>26</v>
      </c>
      <c r="AV102" s="733">
        <f t="shared" si="111"/>
        <v>387</v>
      </c>
      <c r="AW102" s="607">
        <v>0</v>
      </c>
      <c r="AX102" s="900">
        <v>68</v>
      </c>
      <c r="AZ102" s="345" t="s">
        <v>37</v>
      </c>
      <c r="BA102" s="21">
        <v>370</v>
      </c>
      <c r="BB102" s="73">
        <v>0</v>
      </c>
      <c r="BC102" s="385">
        <f t="shared" si="112"/>
        <v>370</v>
      </c>
      <c r="BD102" s="22">
        <v>57</v>
      </c>
    </row>
    <row r="103" spans="1:56" s="3" customFormat="1" ht="12" customHeight="1">
      <c r="A103" s="345" t="s">
        <v>48</v>
      </c>
      <c r="B103" s="21">
        <v>663</v>
      </c>
      <c r="C103" s="21">
        <v>340</v>
      </c>
      <c r="D103" s="21">
        <v>419</v>
      </c>
      <c r="E103" s="21">
        <v>211</v>
      </c>
      <c r="F103" s="21">
        <v>343</v>
      </c>
      <c r="G103" s="21">
        <v>173</v>
      </c>
      <c r="H103" s="21">
        <v>212</v>
      </c>
      <c r="I103" s="21">
        <v>119</v>
      </c>
      <c r="J103" s="21">
        <v>192</v>
      </c>
      <c r="K103" s="73">
        <v>107</v>
      </c>
      <c r="L103" s="852">
        <f t="shared" si="109"/>
        <v>1829</v>
      </c>
      <c r="M103" s="797">
        <f t="shared" si="109"/>
        <v>950</v>
      </c>
      <c r="N103" s="66">
        <v>0</v>
      </c>
      <c r="O103" s="21">
        <v>0</v>
      </c>
      <c r="P103" s="21">
        <v>0</v>
      </c>
      <c r="Q103" s="22">
        <v>0</v>
      </c>
      <c r="S103" s="345" t="s">
        <v>48</v>
      </c>
      <c r="T103" s="21">
        <v>65</v>
      </c>
      <c r="U103" s="21">
        <v>26</v>
      </c>
      <c r="V103" s="21">
        <v>59</v>
      </c>
      <c r="W103" s="21">
        <v>32</v>
      </c>
      <c r="X103" s="21">
        <v>47</v>
      </c>
      <c r="Y103" s="21">
        <v>20</v>
      </c>
      <c r="Z103" s="21">
        <v>13</v>
      </c>
      <c r="AA103" s="21">
        <v>6</v>
      </c>
      <c r="AB103" s="21">
        <v>12</v>
      </c>
      <c r="AC103" s="73">
        <v>8</v>
      </c>
      <c r="AD103" s="852">
        <f t="shared" si="116"/>
        <v>196</v>
      </c>
      <c r="AE103" s="797">
        <f t="shared" si="116"/>
        <v>92</v>
      </c>
      <c r="AF103" s="66">
        <v>0</v>
      </c>
      <c r="AG103" s="21">
        <v>0</v>
      </c>
      <c r="AH103" s="21">
        <v>0</v>
      </c>
      <c r="AI103" s="22">
        <v>0</v>
      </c>
      <c r="AK103" s="18" t="s">
        <v>48</v>
      </c>
      <c r="AL103" s="627">
        <v>19</v>
      </c>
      <c r="AM103" s="21">
        <v>18</v>
      </c>
      <c r="AN103" s="21">
        <v>19</v>
      </c>
      <c r="AO103" s="21">
        <v>15</v>
      </c>
      <c r="AP103" s="21">
        <v>15</v>
      </c>
      <c r="AQ103" s="84">
        <f t="shared" si="113"/>
        <v>86</v>
      </c>
      <c r="AR103" s="21">
        <v>0</v>
      </c>
      <c r="AS103" s="22">
        <v>0</v>
      </c>
      <c r="AT103" s="627">
        <v>45</v>
      </c>
      <c r="AU103" s="21">
        <v>7</v>
      </c>
      <c r="AV103" s="733">
        <f t="shared" si="111"/>
        <v>52</v>
      </c>
      <c r="AW103" s="607">
        <v>0</v>
      </c>
      <c r="AX103" s="900">
        <v>18</v>
      </c>
      <c r="AZ103" s="345" t="s">
        <v>48</v>
      </c>
      <c r="BA103" s="21">
        <v>47</v>
      </c>
      <c r="BB103" s="73">
        <v>0</v>
      </c>
      <c r="BC103" s="385">
        <f t="shared" si="112"/>
        <v>47</v>
      </c>
      <c r="BD103" s="22">
        <v>0</v>
      </c>
    </row>
    <row r="104" spans="1:56" s="3" customFormat="1" ht="12" customHeight="1">
      <c r="A104" s="345" t="s">
        <v>54</v>
      </c>
      <c r="B104" s="21">
        <v>2158</v>
      </c>
      <c r="C104" s="21">
        <v>1088</v>
      </c>
      <c r="D104" s="21">
        <v>1721</v>
      </c>
      <c r="E104" s="21">
        <v>843</v>
      </c>
      <c r="F104" s="21">
        <v>1599</v>
      </c>
      <c r="G104" s="21">
        <v>820</v>
      </c>
      <c r="H104" s="21">
        <v>1186</v>
      </c>
      <c r="I104" s="21">
        <v>638</v>
      </c>
      <c r="J104" s="21">
        <v>810</v>
      </c>
      <c r="K104" s="73">
        <v>419</v>
      </c>
      <c r="L104" s="852">
        <f t="shared" si="109"/>
        <v>7474</v>
      </c>
      <c r="M104" s="797">
        <f t="shared" si="109"/>
        <v>3808</v>
      </c>
      <c r="N104" s="66">
        <v>0</v>
      </c>
      <c r="O104" s="21">
        <v>0</v>
      </c>
      <c r="P104" s="21">
        <v>0</v>
      </c>
      <c r="Q104" s="22">
        <v>0</v>
      </c>
      <c r="S104" s="345" t="s">
        <v>54</v>
      </c>
      <c r="T104" s="21">
        <v>192</v>
      </c>
      <c r="U104" s="21">
        <v>89</v>
      </c>
      <c r="V104" s="21">
        <v>297</v>
      </c>
      <c r="W104" s="21">
        <v>132</v>
      </c>
      <c r="X104" s="21">
        <v>290</v>
      </c>
      <c r="Y104" s="21">
        <v>157</v>
      </c>
      <c r="Z104" s="21">
        <v>97</v>
      </c>
      <c r="AA104" s="21">
        <v>47</v>
      </c>
      <c r="AB104" s="21">
        <v>80</v>
      </c>
      <c r="AC104" s="73">
        <v>45</v>
      </c>
      <c r="AD104" s="852">
        <f t="shared" si="116"/>
        <v>956</v>
      </c>
      <c r="AE104" s="797">
        <f t="shared" si="116"/>
        <v>470</v>
      </c>
      <c r="AF104" s="66">
        <v>0</v>
      </c>
      <c r="AG104" s="21">
        <v>0</v>
      </c>
      <c r="AH104" s="21">
        <v>0</v>
      </c>
      <c r="AI104" s="22">
        <v>0</v>
      </c>
      <c r="AK104" s="18" t="s">
        <v>54</v>
      </c>
      <c r="AL104" s="627">
        <v>55</v>
      </c>
      <c r="AM104" s="21">
        <v>54</v>
      </c>
      <c r="AN104" s="21">
        <v>55</v>
      </c>
      <c r="AO104" s="21">
        <v>50</v>
      </c>
      <c r="AP104" s="21">
        <v>45</v>
      </c>
      <c r="AQ104" s="84">
        <f t="shared" si="113"/>
        <v>259</v>
      </c>
      <c r="AR104" s="21">
        <v>0</v>
      </c>
      <c r="AS104" s="22">
        <v>0</v>
      </c>
      <c r="AT104" s="627">
        <v>151</v>
      </c>
      <c r="AU104" s="21">
        <v>15</v>
      </c>
      <c r="AV104" s="733">
        <f t="shared" si="111"/>
        <v>166</v>
      </c>
      <c r="AW104" s="607">
        <v>0</v>
      </c>
      <c r="AX104" s="900">
        <v>52</v>
      </c>
      <c r="AZ104" s="345" t="s">
        <v>54</v>
      </c>
      <c r="BA104" s="21">
        <v>166</v>
      </c>
      <c r="BB104" s="73">
        <v>0</v>
      </c>
      <c r="BC104" s="385">
        <f t="shared" si="112"/>
        <v>166</v>
      </c>
      <c r="BD104" s="22">
        <v>4</v>
      </c>
    </row>
    <row r="105" spans="1:56" s="3" customFormat="1" ht="12" customHeight="1">
      <c r="A105" s="345" t="s">
        <v>171</v>
      </c>
      <c r="B105" s="21">
        <v>2375</v>
      </c>
      <c r="C105" s="21">
        <v>1133</v>
      </c>
      <c r="D105" s="21">
        <v>2248</v>
      </c>
      <c r="E105" s="21">
        <v>1124</v>
      </c>
      <c r="F105" s="21">
        <v>2058</v>
      </c>
      <c r="G105" s="21">
        <v>1037</v>
      </c>
      <c r="H105" s="21">
        <v>1477</v>
      </c>
      <c r="I105" s="21">
        <v>760</v>
      </c>
      <c r="J105" s="21">
        <v>932</v>
      </c>
      <c r="K105" s="73">
        <v>491</v>
      </c>
      <c r="L105" s="852">
        <f t="shared" si="109"/>
        <v>9090</v>
      </c>
      <c r="M105" s="797">
        <f t="shared" si="109"/>
        <v>4545</v>
      </c>
      <c r="N105" s="66">
        <v>0</v>
      </c>
      <c r="O105" s="21">
        <v>0</v>
      </c>
      <c r="P105" s="21">
        <v>0</v>
      </c>
      <c r="Q105" s="22">
        <v>0</v>
      </c>
      <c r="S105" s="345" t="s">
        <v>171</v>
      </c>
      <c r="T105" s="21">
        <v>304</v>
      </c>
      <c r="U105" s="21">
        <v>118</v>
      </c>
      <c r="V105" s="21">
        <v>473</v>
      </c>
      <c r="W105" s="21">
        <v>207</v>
      </c>
      <c r="X105" s="21">
        <v>483</v>
      </c>
      <c r="Y105" s="21">
        <v>221</v>
      </c>
      <c r="Z105" s="21">
        <v>207</v>
      </c>
      <c r="AA105" s="21">
        <v>104</v>
      </c>
      <c r="AB105" s="21">
        <v>91</v>
      </c>
      <c r="AC105" s="73">
        <v>51</v>
      </c>
      <c r="AD105" s="852">
        <f t="shared" si="116"/>
        <v>1558</v>
      </c>
      <c r="AE105" s="797">
        <f t="shared" si="116"/>
        <v>701</v>
      </c>
      <c r="AF105" s="66">
        <v>0</v>
      </c>
      <c r="AG105" s="21">
        <v>0</v>
      </c>
      <c r="AH105" s="21">
        <v>0</v>
      </c>
      <c r="AI105" s="22">
        <v>0</v>
      </c>
      <c r="AK105" s="18" t="s">
        <v>171</v>
      </c>
      <c r="AL105" s="627">
        <v>87</v>
      </c>
      <c r="AM105" s="21">
        <v>84</v>
      </c>
      <c r="AN105" s="21">
        <v>80</v>
      </c>
      <c r="AO105" s="21">
        <v>79</v>
      </c>
      <c r="AP105" s="21">
        <v>68</v>
      </c>
      <c r="AQ105" s="84">
        <f t="shared" si="113"/>
        <v>398</v>
      </c>
      <c r="AR105" s="21">
        <v>0</v>
      </c>
      <c r="AS105" s="22">
        <v>0</v>
      </c>
      <c r="AT105" s="627">
        <v>188</v>
      </c>
      <c r="AU105" s="21">
        <v>31</v>
      </c>
      <c r="AV105" s="733">
        <f t="shared" si="111"/>
        <v>219</v>
      </c>
      <c r="AW105" s="607">
        <v>0</v>
      </c>
      <c r="AX105" s="900">
        <v>83</v>
      </c>
      <c r="AZ105" s="345" t="s">
        <v>171</v>
      </c>
      <c r="BA105" s="21">
        <v>215</v>
      </c>
      <c r="BB105" s="73">
        <v>0</v>
      </c>
      <c r="BC105" s="385">
        <f t="shared" si="112"/>
        <v>215</v>
      </c>
      <c r="BD105" s="22">
        <v>12</v>
      </c>
    </row>
    <row r="106" spans="1:56" s="3" customFormat="1" ht="12" customHeight="1">
      <c r="A106" s="345" t="s">
        <v>55</v>
      </c>
      <c r="B106" s="21">
        <v>3628</v>
      </c>
      <c r="C106" s="21">
        <v>1778</v>
      </c>
      <c r="D106" s="21">
        <v>2282</v>
      </c>
      <c r="E106" s="21">
        <v>1119</v>
      </c>
      <c r="F106" s="21">
        <v>1972</v>
      </c>
      <c r="G106" s="21">
        <v>1000</v>
      </c>
      <c r="H106" s="21">
        <v>1402</v>
      </c>
      <c r="I106" s="21">
        <v>749</v>
      </c>
      <c r="J106" s="21">
        <v>984</v>
      </c>
      <c r="K106" s="73">
        <v>565</v>
      </c>
      <c r="L106" s="852">
        <f t="shared" si="109"/>
        <v>10268</v>
      </c>
      <c r="M106" s="797">
        <f t="shared" si="109"/>
        <v>5211</v>
      </c>
      <c r="N106" s="854">
        <v>0</v>
      </c>
      <c r="O106" s="32">
        <v>0</v>
      </c>
      <c r="P106" s="32">
        <v>0</v>
      </c>
      <c r="Q106" s="22">
        <v>0</v>
      </c>
      <c r="S106" s="345" t="s">
        <v>55</v>
      </c>
      <c r="T106" s="21">
        <v>449</v>
      </c>
      <c r="U106" s="21">
        <v>193</v>
      </c>
      <c r="V106" s="21">
        <v>435</v>
      </c>
      <c r="W106" s="21">
        <v>186</v>
      </c>
      <c r="X106" s="21">
        <v>334</v>
      </c>
      <c r="Y106" s="21">
        <v>147</v>
      </c>
      <c r="Z106" s="21">
        <v>173</v>
      </c>
      <c r="AA106" s="21">
        <v>88</v>
      </c>
      <c r="AB106" s="21">
        <v>78</v>
      </c>
      <c r="AC106" s="73">
        <v>49</v>
      </c>
      <c r="AD106" s="852">
        <f t="shared" si="116"/>
        <v>1469</v>
      </c>
      <c r="AE106" s="797">
        <f t="shared" si="116"/>
        <v>663</v>
      </c>
      <c r="AF106" s="66">
        <v>2</v>
      </c>
      <c r="AG106" s="21">
        <v>2</v>
      </c>
      <c r="AH106" s="21">
        <v>0</v>
      </c>
      <c r="AI106" s="22">
        <v>0</v>
      </c>
      <c r="AK106" s="18" t="s">
        <v>55</v>
      </c>
      <c r="AL106" s="627">
        <v>105</v>
      </c>
      <c r="AM106" s="21">
        <v>97</v>
      </c>
      <c r="AN106" s="21">
        <v>95</v>
      </c>
      <c r="AO106" s="21">
        <v>89</v>
      </c>
      <c r="AP106" s="21">
        <v>82</v>
      </c>
      <c r="AQ106" s="84">
        <f t="shared" si="113"/>
        <v>468</v>
      </c>
      <c r="AR106" s="21">
        <v>0</v>
      </c>
      <c r="AS106" s="22">
        <v>0</v>
      </c>
      <c r="AT106" s="627">
        <v>253</v>
      </c>
      <c r="AU106" s="21">
        <v>28</v>
      </c>
      <c r="AV106" s="733">
        <f t="shared" si="111"/>
        <v>281</v>
      </c>
      <c r="AW106" s="607">
        <v>0</v>
      </c>
      <c r="AX106" s="900">
        <v>98</v>
      </c>
      <c r="AZ106" s="345" t="s">
        <v>55</v>
      </c>
      <c r="BA106" s="21">
        <v>268</v>
      </c>
      <c r="BB106" s="73">
        <v>0</v>
      </c>
      <c r="BC106" s="385">
        <f t="shared" si="112"/>
        <v>268</v>
      </c>
      <c r="BD106" s="22">
        <v>12</v>
      </c>
    </row>
    <row r="107" spans="1:56" s="3" customFormat="1" ht="13.5" customHeight="1">
      <c r="A107" s="345" t="s">
        <v>45</v>
      </c>
      <c r="B107" s="21">
        <v>379</v>
      </c>
      <c r="C107" s="21">
        <v>176</v>
      </c>
      <c r="D107" s="21">
        <v>153</v>
      </c>
      <c r="E107" s="21">
        <v>69</v>
      </c>
      <c r="F107" s="21">
        <v>111</v>
      </c>
      <c r="G107" s="21">
        <v>51</v>
      </c>
      <c r="H107" s="21">
        <v>71</v>
      </c>
      <c r="I107" s="21">
        <v>29</v>
      </c>
      <c r="J107" s="21">
        <v>44</v>
      </c>
      <c r="K107" s="73">
        <v>23</v>
      </c>
      <c r="L107" s="852">
        <f t="shared" si="109"/>
        <v>758</v>
      </c>
      <c r="M107" s="797">
        <f t="shared" si="109"/>
        <v>348</v>
      </c>
      <c r="N107" s="66">
        <v>0</v>
      </c>
      <c r="O107" s="21">
        <v>0</v>
      </c>
      <c r="P107" s="21">
        <v>0</v>
      </c>
      <c r="Q107" s="22">
        <v>0</v>
      </c>
      <c r="S107" s="345" t="s">
        <v>45</v>
      </c>
      <c r="T107" s="21">
        <v>56</v>
      </c>
      <c r="U107" s="21">
        <v>22</v>
      </c>
      <c r="V107" s="21">
        <v>30</v>
      </c>
      <c r="W107" s="21">
        <v>11</v>
      </c>
      <c r="X107" s="21">
        <v>20</v>
      </c>
      <c r="Y107" s="21">
        <v>8</v>
      </c>
      <c r="Z107" s="21">
        <v>7</v>
      </c>
      <c r="AA107" s="21">
        <v>2</v>
      </c>
      <c r="AB107" s="21">
        <v>3</v>
      </c>
      <c r="AC107" s="73">
        <v>2</v>
      </c>
      <c r="AD107" s="852">
        <f t="shared" ref="AD107:AE109" si="117">+T107+V107+X107+Z107+AB107</f>
        <v>116</v>
      </c>
      <c r="AE107" s="797">
        <f t="shared" si="117"/>
        <v>45</v>
      </c>
      <c r="AF107" s="66">
        <v>0</v>
      </c>
      <c r="AG107" s="21">
        <v>0</v>
      </c>
      <c r="AH107" s="21">
        <v>0</v>
      </c>
      <c r="AI107" s="22">
        <v>0</v>
      </c>
      <c r="AK107" s="18" t="s">
        <v>45</v>
      </c>
      <c r="AL107" s="519">
        <v>11</v>
      </c>
      <c r="AM107" s="194">
        <v>7</v>
      </c>
      <c r="AN107" s="194">
        <v>7</v>
      </c>
      <c r="AO107" s="194">
        <v>5</v>
      </c>
      <c r="AP107" s="194">
        <v>4</v>
      </c>
      <c r="AQ107" s="823">
        <f>SUM(AL107:AP107)</f>
        <v>34</v>
      </c>
      <c r="AR107" s="66">
        <v>0</v>
      </c>
      <c r="AS107" s="161">
        <v>0</v>
      </c>
      <c r="AT107" s="627">
        <v>22</v>
      </c>
      <c r="AU107" s="21">
        <v>2</v>
      </c>
      <c r="AV107" s="733">
        <f t="shared" si="111"/>
        <v>24</v>
      </c>
      <c r="AW107" s="607">
        <v>0</v>
      </c>
      <c r="AX107" s="900">
        <v>9</v>
      </c>
      <c r="AZ107" s="345" t="s">
        <v>45</v>
      </c>
      <c r="BA107" s="21">
        <v>24</v>
      </c>
      <c r="BB107" s="73">
        <v>0</v>
      </c>
      <c r="BC107" s="385">
        <f t="shared" si="112"/>
        <v>24</v>
      </c>
      <c r="BD107" s="22">
        <v>1</v>
      </c>
    </row>
    <row r="108" spans="1:56" s="3" customFormat="1" ht="13.5" customHeight="1">
      <c r="A108" s="345" t="s">
        <v>47</v>
      </c>
      <c r="B108" s="21">
        <v>2562</v>
      </c>
      <c r="C108" s="21">
        <v>1265</v>
      </c>
      <c r="D108" s="21">
        <v>1979</v>
      </c>
      <c r="E108" s="21">
        <v>1017</v>
      </c>
      <c r="F108" s="21">
        <v>2011</v>
      </c>
      <c r="G108" s="21">
        <v>998</v>
      </c>
      <c r="H108" s="21">
        <v>1418</v>
      </c>
      <c r="I108" s="21">
        <v>714</v>
      </c>
      <c r="J108" s="21">
        <v>1069</v>
      </c>
      <c r="K108" s="73">
        <v>546</v>
      </c>
      <c r="L108" s="852">
        <f t="shared" si="109"/>
        <v>9039</v>
      </c>
      <c r="M108" s="797">
        <f t="shared" si="109"/>
        <v>4540</v>
      </c>
      <c r="N108" s="66">
        <v>0</v>
      </c>
      <c r="O108" s="21">
        <v>0</v>
      </c>
      <c r="P108" s="21">
        <v>0</v>
      </c>
      <c r="Q108" s="22">
        <v>0</v>
      </c>
      <c r="S108" s="345" t="s">
        <v>47</v>
      </c>
      <c r="T108" s="21">
        <v>207</v>
      </c>
      <c r="U108" s="21">
        <v>86</v>
      </c>
      <c r="V108" s="21">
        <v>148</v>
      </c>
      <c r="W108" s="21">
        <v>65</v>
      </c>
      <c r="X108" s="21">
        <v>163</v>
      </c>
      <c r="Y108" s="21">
        <v>76</v>
      </c>
      <c r="Z108" s="21">
        <v>129</v>
      </c>
      <c r="AA108" s="21">
        <v>61</v>
      </c>
      <c r="AB108" s="21">
        <v>46</v>
      </c>
      <c r="AC108" s="73">
        <v>24</v>
      </c>
      <c r="AD108" s="852">
        <f t="shared" si="117"/>
        <v>693</v>
      </c>
      <c r="AE108" s="797">
        <f t="shared" si="117"/>
        <v>312</v>
      </c>
      <c r="AF108" s="66">
        <v>0</v>
      </c>
      <c r="AG108" s="21">
        <v>0</v>
      </c>
      <c r="AH108" s="21">
        <v>0</v>
      </c>
      <c r="AI108" s="22">
        <v>0</v>
      </c>
      <c r="AK108" s="18" t="s">
        <v>47</v>
      </c>
      <c r="AL108" s="519">
        <v>61</v>
      </c>
      <c r="AM108" s="194">
        <v>54</v>
      </c>
      <c r="AN108" s="194">
        <v>61</v>
      </c>
      <c r="AO108" s="194">
        <v>46</v>
      </c>
      <c r="AP108" s="194">
        <v>40</v>
      </c>
      <c r="AQ108" s="823">
        <f t="shared" si="113"/>
        <v>262</v>
      </c>
      <c r="AR108" s="66">
        <v>0</v>
      </c>
      <c r="AS108" s="161">
        <v>0</v>
      </c>
      <c r="AT108" s="627">
        <v>212</v>
      </c>
      <c r="AU108" s="21">
        <v>10</v>
      </c>
      <c r="AV108" s="733">
        <f t="shared" si="111"/>
        <v>222</v>
      </c>
      <c r="AW108" s="607">
        <v>0</v>
      </c>
      <c r="AX108" s="900">
        <v>49</v>
      </c>
      <c r="AZ108" s="345" t="s">
        <v>47</v>
      </c>
      <c r="BA108" s="21">
        <v>215</v>
      </c>
      <c r="BB108" s="73">
        <v>0</v>
      </c>
      <c r="BC108" s="385">
        <f t="shared" si="112"/>
        <v>215</v>
      </c>
      <c r="BD108" s="22">
        <v>16</v>
      </c>
    </row>
    <row r="109" spans="1:56" s="3" customFormat="1" ht="13.5" customHeight="1">
      <c r="A109" s="345" t="s">
        <v>172</v>
      </c>
      <c r="B109" s="21">
        <v>225</v>
      </c>
      <c r="C109" s="21">
        <v>122</v>
      </c>
      <c r="D109" s="21">
        <v>150</v>
      </c>
      <c r="E109" s="21">
        <v>72</v>
      </c>
      <c r="F109" s="21">
        <v>98</v>
      </c>
      <c r="G109" s="21">
        <v>48</v>
      </c>
      <c r="H109" s="21">
        <v>84</v>
      </c>
      <c r="I109" s="21">
        <v>50</v>
      </c>
      <c r="J109" s="21">
        <v>82</v>
      </c>
      <c r="K109" s="73">
        <v>42</v>
      </c>
      <c r="L109" s="852">
        <f t="shared" si="109"/>
        <v>639</v>
      </c>
      <c r="M109" s="797">
        <f t="shared" si="109"/>
        <v>334</v>
      </c>
      <c r="N109" s="174">
        <v>0</v>
      </c>
      <c r="O109" s="69">
        <v>0</v>
      </c>
      <c r="P109" s="69">
        <v>0</v>
      </c>
      <c r="Q109" s="33">
        <v>0</v>
      </c>
      <c r="S109" s="345" t="s">
        <v>172</v>
      </c>
      <c r="T109" s="21">
        <v>9</v>
      </c>
      <c r="U109" s="21">
        <v>3</v>
      </c>
      <c r="V109" s="21">
        <v>21</v>
      </c>
      <c r="W109" s="21">
        <v>9</v>
      </c>
      <c r="X109" s="21">
        <v>16</v>
      </c>
      <c r="Y109" s="21">
        <v>9</v>
      </c>
      <c r="Z109" s="21">
        <v>3</v>
      </c>
      <c r="AA109" s="21">
        <v>1</v>
      </c>
      <c r="AB109" s="21">
        <v>18</v>
      </c>
      <c r="AC109" s="73">
        <v>5</v>
      </c>
      <c r="AD109" s="852">
        <f t="shared" si="117"/>
        <v>67</v>
      </c>
      <c r="AE109" s="797">
        <f t="shared" si="117"/>
        <v>27</v>
      </c>
      <c r="AF109" s="66">
        <v>0</v>
      </c>
      <c r="AG109" s="21">
        <v>0</v>
      </c>
      <c r="AH109" s="21">
        <v>0</v>
      </c>
      <c r="AI109" s="22">
        <v>0</v>
      </c>
      <c r="AK109" s="18" t="s">
        <v>172</v>
      </c>
      <c r="AL109" s="519">
        <v>5</v>
      </c>
      <c r="AM109" s="194">
        <v>5</v>
      </c>
      <c r="AN109" s="194">
        <v>5</v>
      </c>
      <c r="AO109" s="194">
        <v>5</v>
      </c>
      <c r="AP109" s="194">
        <v>5</v>
      </c>
      <c r="AQ109" s="823">
        <f t="shared" si="113"/>
        <v>25</v>
      </c>
      <c r="AR109" s="66">
        <v>0</v>
      </c>
      <c r="AS109" s="161">
        <v>0</v>
      </c>
      <c r="AT109" s="627">
        <v>17</v>
      </c>
      <c r="AU109" s="21">
        <v>0</v>
      </c>
      <c r="AV109" s="733">
        <f t="shared" si="111"/>
        <v>17</v>
      </c>
      <c r="AW109" s="607">
        <v>0</v>
      </c>
      <c r="AX109" s="900">
        <v>5</v>
      </c>
      <c r="AZ109" s="345" t="s">
        <v>172</v>
      </c>
      <c r="BA109" s="21">
        <v>17</v>
      </c>
      <c r="BB109" s="73">
        <v>0</v>
      </c>
      <c r="BC109" s="385">
        <f t="shared" si="112"/>
        <v>17</v>
      </c>
      <c r="BD109" s="22">
        <v>1</v>
      </c>
    </row>
    <row r="110" spans="1:56" s="3" customFormat="1" ht="13.5" customHeight="1">
      <c r="A110" s="345" t="s">
        <v>173</v>
      </c>
      <c r="B110" s="21">
        <v>5279</v>
      </c>
      <c r="C110" s="21">
        <v>2536</v>
      </c>
      <c r="D110" s="21">
        <v>4524</v>
      </c>
      <c r="E110" s="21">
        <v>2254</v>
      </c>
      <c r="F110" s="21">
        <v>4265</v>
      </c>
      <c r="G110" s="21">
        <v>2084</v>
      </c>
      <c r="H110" s="21">
        <v>3447</v>
      </c>
      <c r="I110" s="21">
        <v>1716</v>
      </c>
      <c r="J110" s="21">
        <v>2497</v>
      </c>
      <c r="K110" s="73">
        <v>1307</v>
      </c>
      <c r="L110" s="852">
        <f t="shared" si="109"/>
        <v>20012</v>
      </c>
      <c r="M110" s="797">
        <f t="shared" si="109"/>
        <v>9897</v>
      </c>
      <c r="N110" s="64">
        <v>0</v>
      </c>
      <c r="O110" s="65">
        <v>0</v>
      </c>
      <c r="P110" s="65">
        <v>0</v>
      </c>
      <c r="Q110" s="34">
        <v>0</v>
      </c>
      <c r="S110" s="345" t="s">
        <v>173</v>
      </c>
      <c r="T110" s="21">
        <v>997</v>
      </c>
      <c r="U110" s="21">
        <v>434</v>
      </c>
      <c r="V110" s="21">
        <v>749</v>
      </c>
      <c r="W110" s="21">
        <v>329</v>
      </c>
      <c r="X110" s="21">
        <v>957</v>
      </c>
      <c r="Y110" s="21">
        <v>428</v>
      </c>
      <c r="Z110" s="21">
        <v>598</v>
      </c>
      <c r="AA110" s="21">
        <v>264</v>
      </c>
      <c r="AB110" s="21">
        <v>197</v>
      </c>
      <c r="AC110" s="73">
        <v>105</v>
      </c>
      <c r="AD110" s="852">
        <f t="shared" ref="AD110:AE112" si="118">+T110+V110+X110+Z110+AB110</f>
        <v>3498</v>
      </c>
      <c r="AE110" s="797">
        <f t="shared" si="118"/>
        <v>1560</v>
      </c>
      <c r="AF110" s="66">
        <v>0</v>
      </c>
      <c r="AG110" s="21">
        <v>0</v>
      </c>
      <c r="AH110" s="21">
        <v>0</v>
      </c>
      <c r="AI110" s="22">
        <v>0</v>
      </c>
      <c r="AK110" s="18" t="s">
        <v>173</v>
      </c>
      <c r="AL110" s="627">
        <v>188</v>
      </c>
      <c r="AM110" s="21">
        <v>185</v>
      </c>
      <c r="AN110" s="21">
        <v>180</v>
      </c>
      <c r="AO110" s="21">
        <v>175</v>
      </c>
      <c r="AP110" s="21">
        <v>170</v>
      </c>
      <c r="AQ110" s="84">
        <f t="shared" si="113"/>
        <v>898</v>
      </c>
      <c r="AR110" s="21">
        <v>0</v>
      </c>
      <c r="AS110" s="22">
        <v>0</v>
      </c>
      <c r="AT110" s="627">
        <v>531</v>
      </c>
      <c r="AU110" s="21">
        <v>37</v>
      </c>
      <c r="AV110" s="733">
        <f t="shared" si="111"/>
        <v>568</v>
      </c>
      <c r="AW110" s="607">
        <v>0</v>
      </c>
      <c r="AX110" s="900">
        <v>186</v>
      </c>
      <c r="AZ110" s="345" t="s">
        <v>173</v>
      </c>
      <c r="BA110" s="21">
        <v>499</v>
      </c>
      <c r="BB110" s="73">
        <v>0</v>
      </c>
      <c r="BC110" s="385">
        <f t="shared" si="112"/>
        <v>499</v>
      </c>
      <c r="BD110" s="22">
        <v>36</v>
      </c>
    </row>
    <row r="111" spans="1:56" s="3" customFormat="1" ht="13.5" customHeight="1">
      <c r="A111" s="345" t="s">
        <v>23</v>
      </c>
      <c r="B111" s="21">
        <v>5858</v>
      </c>
      <c r="C111" s="21">
        <v>2843</v>
      </c>
      <c r="D111" s="21">
        <v>4520</v>
      </c>
      <c r="E111" s="21">
        <v>2279</v>
      </c>
      <c r="F111" s="21">
        <v>4224</v>
      </c>
      <c r="G111" s="21">
        <v>2075</v>
      </c>
      <c r="H111" s="21">
        <v>3434</v>
      </c>
      <c r="I111" s="21">
        <v>1727</v>
      </c>
      <c r="J111" s="21">
        <v>2244</v>
      </c>
      <c r="K111" s="73">
        <v>1113</v>
      </c>
      <c r="L111" s="852">
        <f t="shared" si="109"/>
        <v>20280</v>
      </c>
      <c r="M111" s="797">
        <f t="shared" si="109"/>
        <v>10037</v>
      </c>
      <c r="N111" s="66">
        <v>0</v>
      </c>
      <c r="O111" s="21">
        <v>0</v>
      </c>
      <c r="P111" s="21">
        <v>0</v>
      </c>
      <c r="Q111" s="22">
        <v>0</v>
      </c>
      <c r="S111" s="345" t="s">
        <v>23</v>
      </c>
      <c r="T111" s="21">
        <v>906</v>
      </c>
      <c r="U111" s="21">
        <v>377</v>
      </c>
      <c r="V111" s="21">
        <v>637</v>
      </c>
      <c r="W111" s="21">
        <v>272</v>
      </c>
      <c r="X111" s="21">
        <v>685</v>
      </c>
      <c r="Y111" s="21">
        <v>305</v>
      </c>
      <c r="Z111" s="21">
        <v>471</v>
      </c>
      <c r="AA111" s="21">
        <v>215</v>
      </c>
      <c r="AB111" s="21">
        <v>129</v>
      </c>
      <c r="AC111" s="73">
        <v>66</v>
      </c>
      <c r="AD111" s="852">
        <f t="shared" si="118"/>
        <v>2828</v>
      </c>
      <c r="AE111" s="797">
        <f t="shared" si="118"/>
        <v>1235</v>
      </c>
      <c r="AF111" s="66">
        <v>0</v>
      </c>
      <c r="AG111" s="21">
        <v>0</v>
      </c>
      <c r="AH111" s="21">
        <v>0</v>
      </c>
      <c r="AI111" s="22">
        <v>0</v>
      </c>
      <c r="AK111" s="18" t="s">
        <v>23</v>
      </c>
      <c r="AL111" s="627">
        <v>193</v>
      </c>
      <c r="AM111" s="21">
        <v>186</v>
      </c>
      <c r="AN111" s="21">
        <v>184</v>
      </c>
      <c r="AO111" s="21">
        <v>180</v>
      </c>
      <c r="AP111" s="21">
        <v>168</v>
      </c>
      <c r="AQ111" s="84">
        <f t="shared" si="113"/>
        <v>911</v>
      </c>
      <c r="AR111" s="21">
        <v>0</v>
      </c>
      <c r="AS111" s="22">
        <v>0</v>
      </c>
      <c r="AT111" s="627">
        <v>514</v>
      </c>
      <c r="AU111" s="21">
        <v>53</v>
      </c>
      <c r="AV111" s="733">
        <f t="shared" si="111"/>
        <v>567</v>
      </c>
      <c r="AW111" s="607">
        <v>0</v>
      </c>
      <c r="AX111" s="900">
        <v>186</v>
      </c>
      <c r="AZ111" s="345" t="s">
        <v>23</v>
      </c>
      <c r="BA111" s="21">
        <v>533</v>
      </c>
      <c r="BB111" s="73">
        <v>0</v>
      </c>
      <c r="BC111" s="385">
        <f t="shared" si="112"/>
        <v>533</v>
      </c>
      <c r="BD111" s="22">
        <v>46</v>
      </c>
    </row>
    <row r="112" spans="1:56" s="3" customFormat="1" ht="13.5" customHeight="1">
      <c r="A112" s="345" t="s">
        <v>12</v>
      </c>
      <c r="B112" s="21">
        <v>3407</v>
      </c>
      <c r="C112" s="21">
        <v>1692</v>
      </c>
      <c r="D112" s="21">
        <v>2628</v>
      </c>
      <c r="E112" s="21">
        <v>1267</v>
      </c>
      <c r="F112" s="21">
        <v>2343</v>
      </c>
      <c r="G112" s="21">
        <v>1137</v>
      </c>
      <c r="H112" s="21">
        <v>1862</v>
      </c>
      <c r="I112" s="21">
        <v>929</v>
      </c>
      <c r="J112" s="21">
        <v>1352</v>
      </c>
      <c r="K112" s="73">
        <v>679</v>
      </c>
      <c r="L112" s="852">
        <f t="shared" si="109"/>
        <v>11592</v>
      </c>
      <c r="M112" s="797">
        <f t="shared" si="109"/>
        <v>5704</v>
      </c>
      <c r="N112" s="66">
        <v>0</v>
      </c>
      <c r="O112" s="21">
        <v>0</v>
      </c>
      <c r="P112" s="21">
        <v>0</v>
      </c>
      <c r="Q112" s="22">
        <v>0</v>
      </c>
      <c r="S112" s="345" t="s">
        <v>12</v>
      </c>
      <c r="T112" s="21">
        <v>439</v>
      </c>
      <c r="U112" s="21">
        <v>206</v>
      </c>
      <c r="V112" s="21">
        <v>386</v>
      </c>
      <c r="W112" s="21">
        <v>164</v>
      </c>
      <c r="X112" s="21">
        <v>357</v>
      </c>
      <c r="Y112" s="21">
        <v>136</v>
      </c>
      <c r="Z112" s="21">
        <v>202</v>
      </c>
      <c r="AA112" s="21">
        <v>91</v>
      </c>
      <c r="AB112" s="21">
        <v>136</v>
      </c>
      <c r="AC112" s="73">
        <v>64</v>
      </c>
      <c r="AD112" s="852">
        <f t="shared" si="118"/>
        <v>1520</v>
      </c>
      <c r="AE112" s="797">
        <f t="shared" si="118"/>
        <v>661</v>
      </c>
      <c r="AF112" s="66">
        <v>0</v>
      </c>
      <c r="AG112" s="21">
        <v>0</v>
      </c>
      <c r="AH112" s="21">
        <v>0</v>
      </c>
      <c r="AI112" s="22">
        <v>0</v>
      </c>
      <c r="AK112" s="18" t="s">
        <v>12</v>
      </c>
      <c r="AL112" s="627">
        <v>116</v>
      </c>
      <c r="AM112" s="21">
        <v>116</v>
      </c>
      <c r="AN112" s="21">
        <v>115</v>
      </c>
      <c r="AO112" s="21">
        <v>112</v>
      </c>
      <c r="AP112" s="21">
        <v>101</v>
      </c>
      <c r="AQ112" s="84">
        <f t="shared" si="113"/>
        <v>560</v>
      </c>
      <c r="AR112" s="21">
        <v>0</v>
      </c>
      <c r="AS112" s="22">
        <v>0</v>
      </c>
      <c r="AT112" s="627">
        <v>270</v>
      </c>
      <c r="AU112" s="21">
        <v>54</v>
      </c>
      <c r="AV112" s="733">
        <f t="shared" si="111"/>
        <v>324</v>
      </c>
      <c r="AW112" s="607">
        <v>0</v>
      </c>
      <c r="AX112" s="900">
        <v>115</v>
      </c>
      <c r="AZ112" s="345" t="s">
        <v>12</v>
      </c>
      <c r="BA112" s="21">
        <v>307</v>
      </c>
      <c r="BB112" s="73">
        <v>0</v>
      </c>
      <c r="BC112" s="385">
        <f t="shared" si="112"/>
        <v>307</v>
      </c>
      <c r="BD112" s="22">
        <v>35</v>
      </c>
    </row>
    <row r="113" spans="1:56" s="3" customFormat="1" ht="13.5" customHeight="1">
      <c r="A113" s="205" t="s">
        <v>49</v>
      </c>
      <c r="B113" s="21">
        <v>65</v>
      </c>
      <c r="C113" s="21">
        <v>42</v>
      </c>
      <c r="D113" s="21">
        <v>53</v>
      </c>
      <c r="E113" s="21">
        <v>28</v>
      </c>
      <c r="F113" s="21">
        <v>63</v>
      </c>
      <c r="G113" s="21">
        <v>26</v>
      </c>
      <c r="H113" s="21">
        <v>28</v>
      </c>
      <c r="I113" s="21">
        <v>14</v>
      </c>
      <c r="J113" s="21">
        <v>37</v>
      </c>
      <c r="K113" s="73">
        <v>14</v>
      </c>
      <c r="L113" s="852">
        <f t="shared" si="109"/>
        <v>246</v>
      </c>
      <c r="M113" s="797">
        <f t="shared" si="109"/>
        <v>124</v>
      </c>
      <c r="N113" s="66">
        <v>0</v>
      </c>
      <c r="O113" s="21">
        <v>0</v>
      </c>
      <c r="P113" s="21">
        <v>0</v>
      </c>
      <c r="Q113" s="22">
        <v>0</v>
      </c>
      <c r="S113" s="205" t="s">
        <v>49</v>
      </c>
      <c r="T113" s="21">
        <v>9</v>
      </c>
      <c r="U113" s="21">
        <v>4</v>
      </c>
      <c r="V113" s="21">
        <v>5</v>
      </c>
      <c r="W113" s="21">
        <v>1</v>
      </c>
      <c r="X113" s="21">
        <v>13</v>
      </c>
      <c r="Y113" s="21">
        <v>6</v>
      </c>
      <c r="Z113" s="21">
        <v>2</v>
      </c>
      <c r="AA113" s="21">
        <v>1</v>
      </c>
      <c r="AB113" s="21">
        <v>0</v>
      </c>
      <c r="AC113" s="73">
        <v>0</v>
      </c>
      <c r="AD113" s="852">
        <f t="shared" ref="AD113:AE117" si="119">+T113+V113+X113+Z113+AB113</f>
        <v>29</v>
      </c>
      <c r="AE113" s="797">
        <f t="shared" si="119"/>
        <v>12</v>
      </c>
      <c r="AF113" s="66">
        <v>0</v>
      </c>
      <c r="AG113" s="21">
        <v>0</v>
      </c>
      <c r="AH113" s="21">
        <v>0</v>
      </c>
      <c r="AI113" s="22">
        <v>0</v>
      </c>
      <c r="AK113" s="89" t="s">
        <v>49</v>
      </c>
      <c r="AL113" s="627">
        <v>1</v>
      </c>
      <c r="AM113" s="21">
        <v>1</v>
      </c>
      <c r="AN113" s="21">
        <v>1</v>
      </c>
      <c r="AO113" s="21">
        <v>1</v>
      </c>
      <c r="AP113" s="21">
        <v>1</v>
      </c>
      <c r="AQ113" s="84">
        <f>SUM(AL113:AP113)</f>
        <v>5</v>
      </c>
      <c r="AR113" s="21">
        <v>0</v>
      </c>
      <c r="AS113" s="22">
        <v>0</v>
      </c>
      <c r="AT113" s="627">
        <v>6</v>
      </c>
      <c r="AU113" s="21">
        <v>0</v>
      </c>
      <c r="AV113" s="733">
        <f t="shared" si="111"/>
        <v>6</v>
      </c>
      <c r="AW113" s="607">
        <v>0</v>
      </c>
      <c r="AX113" s="900">
        <v>1</v>
      </c>
      <c r="AZ113" s="205" t="s">
        <v>49</v>
      </c>
      <c r="BA113" s="21">
        <v>6</v>
      </c>
      <c r="BB113" s="73">
        <v>0</v>
      </c>
      <c r="BC113" s="385">
        <f t="shared" si="112"/>
        <v>6</v>
      </c>
      <c r="BD113" s="22">
        <v>1</v>
      </c>
    </row>
    <row r="114" spans="1:56" s="3" customFormat="1" ht="13.5" customHeight="1">
      <c r="A114" s="345" t="s">
        <v>63</v>
      </c>
      <c r="B114" s="21">
        <v>105</v>
      </c>
      <c r="C114" s="21">
        <v>50</v>
      </c>
      <c r="D114" s="21">
        <v>117</v>
      </c>
      <c r="E114" s="21">
        <v>55</v>
      </c>
      <c r="F114" s="21">
        <v>109</v>
      </c>
      <c r="G114" s="21">
        <v>50</v>
      </c>
      <c r="H114" s="21">
        <v>92</v>
      </c>
      <c r="I114" s="21">
        <v>48</v>
      </c>
      <c r="J114" s="21">
        <v>56</v>
      </c>
      <c r="K114" s="73">
        <v>29</v>
      </c>
      <c r="L114" s="852">
        <f t="shared" si="109"/>
        <v>479</v>
      </c>
      <c r="M114" s="797">
        <f t="shared" si="109"/>
        <v>232</v>
      </c>
      <c r="N114" s="66">
        <v>0</v>
      </c>
      <c r="O114" s="21">
        <v>0</v>
      </c>
      <c r="P114" s="21">
        <v>0</v>
      </c>
      <c r="Q114" s="22">
        <v>0</v>
      </c>
      <c r="S114" s="345" t="s">
        <v>63</v>
      </c>
      <c r="T114" s="21">
        <v>7</v>
      </c>
      <c r="U114" s="21">
        <v>2</v>
      </c>
      <c r="V114" s="21">
        <v>15</v>
      </c>
      <c r="W114" s="21">
        <v>5</v>
      </c>
      <c r="X114" s="21">
        <v>12</v>
      </c>
      <c r="Y114" s="21">
        <v>8</v>
      </c>
      <c r="Z114" s="21">
        <v>5</v>
      </c>
      <c r="AA114" s="21">
        <v>3</v>
      </c>
      <c r="AB114" s="21">
        <v>0</v>
      </c>
      <c r="AC114" s="73">
        <v>0</v>
      </c>
      <c r="AD114" s="852">
        <f t="shared" si="119"/>
        <v>39</v>
      </c>
      <c r="AE114" s="797">
        <f t="shared" si="119"/>
        <v>18</v>
      </c>
      <c r="AF114" s="66">
        <v>0</v>
      </c>
      <c r="AG114" s="21">
        <v>0</v>
      </c>
      <c r="AH114" s="21">
        <v>0</v>
      </c>
      <c r="AI114" s="22">
        <v>0</v>
      </c>
      <c r="AK114" s="18" t="s">
        <v>63</v>
      </c>
      <c r="AL114" s="627">
        <v>3</v>
      </c>
      <c r="AM114" s="21">
        <v>3</v>
      </c>
      <c r="AN114" s="21">
        <v>3</v>
      </c>
      <c r="AO114" s="21">
        <v>2</v>
      </c>
      <c r="AP114" s="21">
        <v>1</v>
      </c>
      <c r="AQ114" s="84">
        <f>SUM(AL114:AP114)</f>
        <v>12</v>
      </c>
      <c r="AR114" s="21">
        <v>0</v>
      </c>
      <c r="AS114" s="22">
        <v>0</v>
      </c>
      <c r="AT114" s="627">
        <v>8</v>
      </c>
      <c r="AU114" s="21">
        <v>4</v>
      </c>
      <c r="AV114" s="733">
        <f t="shared" si="111"/>
        <v>12</v>
      </c>
      <c r="AW114" s="607">
        <v>0</v>
      </c>
      <c r="AX114" s="900">
        <v>2</v>
      </c>
      <c r="AZ114" s="345" t="s">
        <v>63</v>
      </c>
      <c r="BA114" s="21">
        <v>11</v>
      </c>
      <c r="BB114" s="73">
        <v>0</v>
      </c>
      <c r="BC114" s="385">
        <f t="shared" si="112"/>
        <v>11</v>
      </c>
      <c r="BD114" s="22">
        <v>0</v>
      </c>
    </row>
    <row r="115" spans="1:56" s="3" customFormat="1" ht="13.5" customHeight="1">
      <c r="A115" s="345" t="s">
        <v>65</v>
      </c>
      <c r="B115" s="21">
        <v>158</v>
      </c>
      <c r="C115" s="21">
        <v>72</v>
      </c>
      <c r="D115" s="21">
        <v>114</v>
      </c>
      <c r="E115" s="21">
        <v>57</v>
      </c>
      <c r="F115" s="21">
        <v>107</v>
      </c>
      <c r="G115" s="21">
        <v>58</v>
      </c>
      <c r="H115" s="21">
        <v>88</v>
      </c>
      <c r="I115" s="21">
        <v>44</v>
      </c>
      <c r="J115" s="21">
        <v>77</v>
      </c>
      <c r="K115" s="73">
        <v>40</v>
      </c>
      <c r="L115" s="852">
        <f t="shared" si="109"/>
        <v>544</v>
      </c>
      <c r="M115" s="797">
        <f t="shared" si="109"/>
        <v>271</v>
      </c>
      <c r="N115" s="66">
        <v>0</v>
      </c>
      <c r="O115" s="21">
        <v>0</v>
      </c>
      <c r="P115" s="21">
        <v>0</v>
      </c>
      <c r="Q115" s="22">
        <v>0</v>
      </c>
      <c r="S115" s="345" t="s">
        <v>65</v>
      </c>
      <c r="T115" s="21">
        <v>5</v>
      </c>
      <c r="U115" s="21">
        <v>3</v>
      </c>
      <c r="V115" s="21">
        <v>20</v>
      </c>
      <c r="W115" s="21">
        <v>4</v>
      </c>
      <c r="X115" s="21">
        <v>18</v>
      </c>
      <c r="Y115" s="21">
        <v>9</v>
      </c>
      <c r="Z115" s="21">
        <v>20</v>
      </c>
      <c r="AA115" s="21">
        <v>8</v>
      </c>
      <c r="AB115" s="21">
        <v>0</v>
      </c>
      <c r="AC115" s="73">
        <v>0</v>
      </c>
      <c r="AD115" s="852">
        <f t="shared" si="119"/>
        <v>63</v>
      </c>
      <c r="AE115" s="797">
        <f t="shared" si="119"/>
        <v>24</v>
      </c>
      <c r="AF115" s="66">
        <v>0</v>
      </c>
      <c r="AG115" s="21">
        <v>0</v>
      </c>
      <c r="AH115" s="21">
        <v>0</v>
      </c>
      <c r="AI115" s="22">
        <v>0</v>
      </c>
      <c r="AK115" s="18" t="s">
        <v>65</v>
      </c>
      <c r="AL115" s="627">
        <v>3</v>
      </c>
      <c r="AM115" s="21">
        <v>3</v>
      </c>
      <c r="AN115" s="21">
        <v>3</v>
      </c>
      <c r="AO115" s="21">
        <v>3</v>
      </c>
      <c r="AP115" s="21">
        <v>2</v>
      </c>
      <c r="AQ115" s="84">
        <f>SUM(AL115:AP115)</f>
        <v>14</v>
      </c>
      <c r="AR115" s="21">
        <v>0</v>
      </c>
      <c r="AS115" s="22">
        <v>0</v>
      </c>
      <c r="AT115" s="627">
        <v>11</v>
      </c>
      <c r="AU115" s="21">
        <v>2</v>
      </c>
      <c r="AV115" s="733">
        <f t="shared" si="111"/>
        <v>13</v>
      </c>
      <c r="AW115" s="607">
        <v>0</v>
      </c>
      <c r="AX115" s="900">
        <v>2</v>
      </c>
      <c r="AZ115" s="345" t="s">
        <v>65</v>
      </c>
      <c r="BA115" s="21">
        <v>10</v>
      </c>
      <c r="BB115" s="73">
        <v>0</v>
      </c>
      <c r="BC115" s="385">
        <f t="shared" si="112"/>
        <v>10</v>
      </c>
      <c r="BD115" s="22">
        <v>2</v>
      </c>
    </row>
    <row r="116" spans="1:56" s="3" customFormat="1" ht="12" customHeight="1">
      <c r="A116" s="879" t="s">
        <v>322</v>
      </c>
      <c r="B116" s="21">
        <v>392</v>
      </c>
      <c r="C116" s="21">
        <v>191</v>
      </c>
      <c r="D116" s="21">
        <v>328</v>
      </c>
      <c r="E116" s="21">
        <v>154</v>
      </c>
      <c r="F116" s="21">
        <v>274</v>
      </c>
      <c r="G116" s="21">
        <v>140</v>
      </c>
      <c r="H116" s="21">
        <v>176</v>
      </c>
      <c r="I116" s="21">
        <v>93</v>
      </c>
      <c r="J116" s="21">
        <v>139</v>
      </c>
      <c r="K116" s="73">
        <v>71</v>
      </c>
      <c r="L116" s="852">
        <f t="shared" si="109"/>
        <v>1309</v>
      </c>
      <c r="M116" s="797">
        <f t="shared" si="109"/>
        <v>649</v>
      </c>
      <c r="N116" s="66">
        <v>0</v>
      </c>
      <c r="O116" s="21">
        <v>0</v>
      </c>
      <c r="P116" s="21">
        <v>0</v>
      </c>
      <c r="Q116" s="22">
        <v>0</v>
      </c>
      <c r="S116" s="345" t="s">
        <v>322</v>
      </c>
      <c r="T116" s="21">
        <v>42</v>
      </c>
      <c r="U116" s="21">
        <v>21</v>
      </c>
      <c r="V116" s="21">
        <v>65</v>
      </c>
      <c r="W116" s="21">
        <v>25</v>
      </c>
      <c r="X116" s="21">
        <v>31</v>
      </c>
      <c r="Y116" s="21">
        <v>9</v>
      </c>
      <c r="Z116" s="21">
        <v>10</v>
      </c>
      <c r="AA116" s="21">
        <v>1</v>
      </c>
      <c r="AB116" s="21">
        <v>1</v>
      </c>
      <c r="AC116" s="73">
        <v>1</v>
      </c>
      <c r="AD116" s="852">
        <f t="shared" si="119"/>
        <v>149</v>
      </c>
      <c r="AE116" s="797">
        <f t="shared" si="119"/>
        <v>57</v>
      </c>
      <c r="AF116" s="66">
        <v>0</v>
      </c>
      <c r="AG116" s="21">
        <v>0</v>
      </c>
      <c r="AH116" s="21">
        <v>0</v>
      </c>
      <c r="AI116" s="22">
        <v>0</v>
      </c>
      <c r="AK116" s="18" t="s">
        <v>322</v>
      </c>
      <c r="AL116" s="628">
        <v>13</v>
      </c>
      <c r="AM116" s="69">
        <v>12</v>
      </c>
      <c r="AN116" s="69">
        <v>11</v>
      </c>
      <c r="AO116" s="69">
        <v>9</v>
      </c>
      <c r="AP116" s="69">
        <v>8</v>
      </c>
      <c r="AQ116" s="84">
        <f>SUM(AL116:AP116)</f>
        <v>53</v>
      </c>
      <c r="AR116" s="21">
        <v>0</v>
      </c>
      <c r="AS116" s="22">
        <v>0</v>
      </c>
      <c r="AT116" s="627">
        <v>43</v>
      </c>
      <c r="AU116" s="21">
        <v>3</v>
      </c>
      <c r="AV116" s="794">
        <f t="shared" si="111"/>
        <v>46</v>
      </c>
      <c r="AW116" s="607">
        <v>0</v>
      </c>
      <c r="AX116" s="900">
        <v>11</v>
      </c>
      <c r="AZ116" s="345" t="s">
        <v>322</v>
      </c>
      <c r="BA116" s="21">
        <v>40</v>
      </c>
      <c r="BB116" s="73">
        <v>0</v>
      </c>
      <c r="BC116" s="385">
        <f t="shared" si="112"/>
        <v>40</v>
      </c>
      <c r="BD116" s="22">
        <v>6</v>
      </c>
    </row>
    <row r="117" spans="1:56" s="3" customFormat="1" ht="14.25" customHeight="1" thickBot="1">
      <c r="A117" s="25" t="s">
        <v>70</v>
      </c>
      <c r="B117" s="26">
        <v>94</v>
      </c>
      <c r="C117" s="26">
        <v>51</v>
      </c>
      <c r="D117" s="26">
        <v>69</v>
      </c>
      <c r="E117" s="26">
        <v>38</v>
      </c>
      <c r="F117" s="26">
        <v>67</v>
      </c>
      <c r="G117" s="26">
        <v>33</v>
      </c>
      <c r="H117" s="26">
        <v>39</v>
      </c>
      <c r="I117" s="26">
        <v>17</v>
      </c>
      <c r="J117" s="26">
        <v>41</v>
      </c>
      <c r="K117" s="83">
        <v>18</v>
      </c>
      <c r="L117" s="789">
        <f t="shared" si="109"/>
        <v>310</v>
      </c>
      <c r="M117" s="795">
        <f t="shared" si="109"/>
        <v>157</v>
      </c>
      <c r="N117" s="170">
        <v>0</v>
      </c>
      <c r="O117" s="26">
        <v>0</v>
      </c>
      <c r="P117" s="26">
        <v>0</v>
      </c>
      <c r="Q117" s="27">
        <v>0</v>
      </c>
      <c r="S117" s="348" t="s">
        <v>70</v>
      </c>
      <c r="T117" s="26">
        <v>7</v>
      </c>
      <c r="U117" s="26">
        <v>3</v>
      </c>
      <c r="V117" s="26">
        <v>5</v>
      </c>
      <c r="W117" s="26">
        <v>2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83">
        <v>0</v>
      </c>
      <c r="AD117" s="789">
        <f t="shared" si="119"/>
        <v>12</v>
      </c>
      <c r="AE117" s="795">
        <f t="shared" si="119"/>
        <v>5</v>
      </c>
      <c r="AF117" s="170">
        <v>0</v>
      </c>
      <c r="AG117" s="26">
        <v>0</v>
      </c>
      <c r="AH117" s="26">
        <v>0</v>
      </c>
      <c r="AI117" s="27">
        <v>0</v>
      </c>
      <c r="AK117" s="29" t="s">
        <v>70</v>
      </c>
      <c r="AL117" s="610">
        <v>2</v>
      </c>
      <c r="AM117" s="200">
        <v>2</v>
      </c>
      <c r="AN117" s="200">
        <v>2</v>
      </c>
      <c r="AO117" s="200">
        <v>2</v>
      </c>
      <c r="AP117" s="200">
        <v>2</v>
      </c>
      <c r="AQ117" s="827">
        <f>SUM(AL117:AP117)</f>
        <v>10</v>
      </c>
      <c r="AR117" s="170">
        <v>0</v>
      </c>
      <c r="AS117" s="349">
        <v>0</v>
      </c>
      <c r="AT117" s="630">
        <v>7</v>
      </c>
      <c r="AU117" s="26">
        <v>0</v>
      </c>
      <c r="AV117" s="795">
        <f t="shared" si="111"/>
        <v>7</v>
      </c>
      <c r="AW117" s="617">
        <v>0</v>
      </c>
      <c r="AX117" s="901">
        <v>2</v>
      </c>
      <c r="AZ117" s="348" t="s">
        <v>70</v>
      </c>
      <c r="BA117" s="26">
        <v>7</v>
      </c>
      <c r="BB117" s="83">
        <v>0</v>
      </c>
      <c r="BC117" s="839">
        <f t="shared" si="112"/>
        <v>7</v>
      </c>
      <c r="BD117" s="349">
        <v>1</v>
      </c>
    </row>
    <row r="118" spans="1:56" s="3" customFormat="1" ht="14.25" customHeight="1">
      <c r="A118" s="14" t="s">
        <v>176</v>
      </c>
      <c r="B118" s="21">
        <v>716</v>
      </c>
      <c r="C118" s="21">
        <v>362</v>
      </c>
      <c r="D118" s="21">
        <v>681</v>
      </c>
      <c r="E118" s="21">
        <v>335</v>
      </c>
      <c r="F118" s="21">
        <v>588</v>
      </c>
      <c r="G118" s="21">
        <v>287</v>
      </c>
      <c r="H118" s="21">
        <v>455</v>
      </c>
      <c r="I118" s="21">
        <v>228</v>
      </c>
      <c r="J118" s="21">
        <v>363</v>
      </c>
      <c r="K118" s="73">
        <v>192</v>
      </c>
      <c r="L118" s="852">
        <f t="shared" ref="L118:M146" si="120">+B118+D118+F118+H118+J118</f>
        <v>2803</v>
      </c>
      <c r="M118" s="797">
        <f t="shared" si="120"/>
        <v>1404</v>
      </c>
      <c r="N118" s="66">
        <v>0</v>
      </c>
      <c r="O118" s="21">
        <v>0</v>
      </c>
      <c r="P118" s="21">
        <v>0</v>
      </c>
      <c r="Q118" s="22">
        <v>0</v>
      </c>
      <c r="S118" s="14" t="s">
        <v>176</v>
      </c>
      <c r="T118" s="21">
        <v>62</v>
      </c>
      <c r="U118" s="21">
        <v>29</v>
      </c>
      <c r="V118" s="21">
        <v>60</v>
      </c>
      <c r="W118" s="21">
        <v>23</v>
      </c>
      <c r="X118" s="21">
        <v>74</v>
      </c>
      <c r="Y118" s="21">
        <v>26</v>
      </c>
      <c r="Z118" s="21">
        <v>53</v>
      </c>
      <c r="AA118" s="21">
        <v>22</v>
      </c>
      <c r="AB118" s="21">
        <v>21</v>
      </c>
      <c r="AC118" s="73">
        <v>9</v>
      </c>
      <c r="AD118" s="852">
        <f t="shared" ref="AD118:AE122" si="121">+T118+V118+X118+Z118+AB118</f>
        <v>270</v>
      </c>
      <c r="AE118" s="797">
        <f t="shared" si="121"/>
        <v>109</v>
      </c>
      <c r="AF118" s="66">
        <v>0</v>
      </c>
      <c r="AG118" s="21">
        <v>0</v>
      </c>
      <c r="AH118" s="21">
        <v>0</v>
      </c>
      <c r="AI118" s="22">
        <v>0</v>
      </c>
      <c r="AK118" s="18" t="s">
        <v>176</v>
      </c>
      <c r="AL118" s="627">
        <v>23</v>
      </c>
      <c r="AM118" s="21">
        <v>23</v>
      </c>
      <c r="AN118" s="21">
        <v>21</v>
      </c>
      <c r="AO118" s="21">
        <v>19</v>
      </c>
      <c r="AP118" s="21">
        <v>18</v>
      </c>
      <c r="AQ118" s="84">
        <f t="shared" si="113"/>
        <v>104</v>
      </c>
      <c r="AR118" s="21">
        <v>0</v>
      </c>
      <c r="AS118" s="34">
        <v>0</v>
      </c>
      <c r="AT118" s="627">
        <v>67</v>
      </c>
      <c r="AU118" s="21">
        <v>15</v>
      </c>
      <c r="AV118" s="733">
        <f t="shared" ref="AV118:AV146" si="122">+AT118+AU118</f>
        <v>82</v>
      </c>
      <c r="AW118" s="751">
        <v>0</v>
      </c>
      <c r="AX118" s="900">
        <v>19</v>
      </c>
      <c r="AZ118" s="345" t="s">
        <v>176</v>
      </c>
      <c r="BA118" s="21">
        <v>68</v>
      </c>
      <c r="BB118" s="73">
        <v>0</v>
      </c>
      <c r="BC118" s="385">
        <f t="shared" ref="BC118:BC146" si="123">+BA118+BB118</f>
        <v>68</v>
      </c>
      <c r="BD118" s="22">
        <v>1</v>
      </c>
    </row>
    <row r="119" spans="1:56" s="3" customFormat="1" ht="14.25" customHeight="1">
      <c r="A119" s="14" t="s">
        <v>177</v>
      </c>
      <c r="B119" s="21">
        <v>735</v>
      </c>
      <c r="C119" s="21">
        <v>369</v>
      </c>
      <c r="D119" s="21">
        <v>594</v>
      </c>
      <c r="E119" s="21">
        <v>278</v>
      </c>
      <c r="F119" s="21">
        <v>581</v>
      </c>
      <c r="G119" s="21">
        <v>282</v>
      </c>
      <c r="H119" s="21">
        <v>391</v>
      </c>
      <c r="I119" s="21">
        <v>206</v>
      </c>
      <c r="J119" s="21">
        <v>339</v>
      </c>
      <c r="K119" s="73">
        <v>172</v>
      </c>
      <c r="L119" s="852">
        <f t="shared" si="120"/>
        <v>2640</v>
      </c>
      <c r="M119" s="797">
        <f t="shared" si="120"/>
        <v>1307</v>
      </c>
      <c r="N119" s="66">
        <v>0</v>
      </c>
      <c r="O119" s="21">
        <v>0</v>
      </c>
      <c r="P119" s="21">
        <v>0</v>
      </c>
      <c r="Q119" s="22">
        <v>0</v>
      </c>
      <c r="S119" s="14" t="s">
        <v>177</v>
      </c>
      <c r="T119" s="21">
        <v>94</v>
      </c>
      <c r="U119" s="21">
        <v>41</v>
      </c>
      <c r="V119" s="21">
        <v>55</v>
      </c>
      <c r="W119" s="21">
        <v>26</v>
      </c>
      <c r="X119" s="21">
        <v>70</v>
      </c>
      <c r="Y119" s="21">
        <v>27</v>
      </c>
      <c r="Z119" s="21">
        <v>29</v>
      </c>
      <c r="AA119" s="21">
        <v>14</v>
      </c>
      <c r="AB119" s="21">
        <v>19</v>
      </c>
      <c r="AC119" s="73">
        <v>11</v>
      </c>
      <c r="AD119" s="852">
        <f t="shared" si="121"/>
        <v>267</v>
      </c>
      <c r="AE119" s="797">
        <f t="shared" si="121"/>
        <v>119</v>
      </c>
      <c r="AF119" s="66">
        <v>0</v>
      </c>
      <c r="AG119" s="21">
        <v>0</v>
      </c>
      <c r="AH119" s="21">
        <v>0</v>
      </c>
      <c r="AI119" s="22">
        <v>0</v>
      </c>
      <c r="AK119" s="18" t="s">
        <v>177</v>
      </c>
      <c r="AL119" s="627">
        <v>20</v>
      </c>
      <c r="AM119" s="21">
        <v>18</v>
      </c>
      <c r="AN119" s="21">
        <v>19</v>
      </c>
      <c r="AO119" s="21">
        <v>17</v>
      </c>
      <c r="AP119" s="21">
        <v>16</v>
      </c>
      <c r="AQ119" s="84">
        <f t="shared" si="113"/>
        <v>90</v>
      </c>
      <c r="AR119" s="21">
        <v>0</v>
      </c>
      <c r="AS119" s="22">
        <v>0</v>
      </c>
      <c r="AT119" s="627">
        <v>49</v>
      </c>
      <c r="AU119" s="21">
        <v>15</v>
      </c>
      <c r="AV119" s="733">
        <f t="shared" si="122"/>
        <v>64</v>
      </c>
      <c r="AW119" s="607">
        <v>0</v>
      </c>
      <c r="AX119" s="900">
        <v>16</v>
      </c>
      <c r="AZ119" s="345" t="s">
        <v>177</v>
      </c>
      <c r="BA119" s="21">
        <v>63</v>
      </c>
      <c r="BB119" s="73">
        <v>0</v>
      </c>
      <c r="BC119" s="385">
        <f t="shared" si="123"/>
        <v>63</v>
      </c>
      <c r="BD119" s="22">
        <v>5</v>
      </c>
    </row>
    <row r="120" spans="1:56" s="3" customFormat="1" ht="14.25" customHeight="1">
      <c r="A120" s="14" t="s">
        <v>79</v>
      </c>
      <c r="B120" s="21">
        <v>320</v>
      </c>
      <c r="C120" s="21">
        <v>144</v>
      </c>
      <c r="D120" s="21">
        <v>205</v>
      </c>
      <c r="E120" s="21">
        <v>106</v>
      </c>
      <c r="F120" s="21">
        <v>182</v>
      </c>
      <c r="G120" s="21">
        <v>91</v>
      </c>
      <c r="H120" s="21">
        <v>166</v>
      </c>
      <c r="I120" s="21">
        <v>87</v>
      </c>
      <c r="J120" s="21">
        <v>104</v>
      </c>
      <c r="K120" s="73">
        <v>54</v>
      </c>
      <c r="L120" s="852">
        <f t="shared" si="120"/>
        <v>977</v>
      </c>
      <c r="M120" s="797">
        <f t="shared" si="120"/>
        <v>482</v>
      </c>
      <c r="N120" s="66">
        <v>0</v>
      </c>
      <c r="O120" s="21">
        <v>0</v>
      </c>
      <c r="P120" s="21">
        <v>0</v>
      </c>
      <c r="Q120" s="22">
        <v>0</v>
      </c>
      <c r="S120" s="14" t="s">
        <v>79</v>
      </c>
      <c r="T120" s="21">
        <v>65</v>
      </c>
      <c r="U120" s="21">
        <v>28</v>
      </c>
      <c r="V120" s="21">
        <v>40</v>
      </c>
      <c r="W120" s="21">
        <v>13</v>
      </c>
      <c r="X120" s="21">
        <v>21</v>
      </c>
      <c r="Y120" s="21">
        <v>9</v>
      </c>
      <c r="Z120" s="21">
        <v>24</v>
      </c>
      <c r="AA120" s="21">
        <v>15</v>
      </c>
      <c r="AB120" s="21">
        <v>1</v>
      </c>
      <c r="AC120" s="73">
        <v>1</v>
      </c>
      <c r="AD120" s="852">
        <f t="shared" si="121"/>
        <v>151</v>
      </c>
      <c r="AE120" s="797">
        <f t="shared" si="121"/>
        <v>66</v>
      </c>
      <c r="AF120" s="66">
        <v>0</v>
      </c>
      <c r="AG120" s="21">
        <v>0</v>
      </c>
      <c r="AH120" s="21">
        <v>0</v>
      </c>
      <c r="AI120" s="22">
        <v>0</v>
      </c>
      <c r="AK120" s="18" t="s">
        <v>79</v>
      </c>
      <c r="AL120" s="627">
        <v>6</v>
      </c>
      <c r="AM120" s="21">
        <v>6</v>
      </c>
      <c r="AN120" s="21">
        <v>6</v>
      </c>
      <c r="AO120" s="21">
        <v>6</v>
      </c>
      <c r="AP120" s="21">
        <v>5</v>
      </c>
      <c r="AQ120" s="84">
        <f t="shared" si="113"/>
        <v>29</v>
      </c>
      <c r="AR120" s="21">
        <v>0</v>
      </c>
      <c r="AS120" s="22">
        <v>0</v>
      </c>
      <c r="AT120" s="627">
        <v>14</v>
      </c>
      <c r="AU120" s="21">
        <v>4</v>
      </c>
      <c r="AV120" s="733">
        <f t="shared" si="122"/>
        <v>18</v>
      </c>
      <c r="AW120" s="607">
        <v>0</v>
      </c>
      <c r="AX120" s="900">
        <v>5</v>
      </c>
      <c r="AZ120" s="345" t="s">
        <v>79</v>
      </c>
      <c r="BA120" s="21">
        <v>23</v>
      </c>
      <c r="BB120" s="73">
        <v>0</v>
      </c>
      <c r="BC120" s="385">
        <f t="shared" si="123"/>
        <v>23</v>
      </c>
      <c r="BD120" s="22">
        <v>3</v>
      </c>
    </row>
    <row r="121" spans="1:56" s="3" customFormat="1" ht="14.25" customHeight="1">
      <c r="A121" s="14" t="s">
        <v>80</v>
      </c>
      <c r="B121" s="21">
        <v>897</v>
      </c>
      <c r="C121" s="21">
        <v>440</v>
      </c>
      <c r="D121" s="21">
        <v>638</v>
      </c>
      <c r="E121" s="21">
        <v>310</v>
      </c>
      <c r="F121" s="21">
        <v>550</v>
      </c>
      <c r="G121" s="21">
        <v>271</v>
      </c>
      <c r="H121" s="21">
        <v>484</v>
      </c>
      <c r="I121" s="21">
        <v>244</v>
      </c>
      <c r="J121" s="21">
        <v>356</v>
      </c>
      <c r="K121" s="73">
        <v>176</v>
      </c>
      <c r="L121" s="852">
        <f t="shared" si="120"/>
        <v>2925</v>
      </c>
      <c r="M121" s="797">
        <f t="shared" si="120"/>
        <v>1441</v>
      </c>
      <c r="N121" s="66">
        <v>0</v>
      </c>
      <c r="O121" s="21">
        <v>0</v>
      </c>
      <c r="P121" s="21">
        <v>0</v>
      </c>
      <c r="Q121" s="22">
        <v>0</v>
      </c>
      <c r="S121" s="14" t="s">
        <v>178</v>
      </c>
      <c r="T121" s="21">
        <v>114</v>
      </c>
      <c r="U121" s="21">
        <v>47</v>
      </c>
      <c r="V121" s="21">
        <v>65</v>
      </c>
      <c r="W121" s="21">
        <v>27</v>
      </c>
      <c r="X121" s="21">
        <v>87</v>
      </c>
      <c r="Y121" s="21">
        <v>39</v>
      </c>
      <c r="Z121" s="21">
        <v>45</v>
      </c>
      <c r="AA121" s="21">
        <v>28</v>
      </c>
      <c r="AB121" s="21">
        <v>25</v>
      </c>
      <c r="AC121" s="73">
        <v>13</v>
      </c>
      <c r="AD121" s="852">
        <f t="shared" si="121"/>
        <v>336</v>
      </c>
      <c r="AE121" s="797">
        <f t="shared" si="121"/>
        <v>154</v>
      </c>
      <c r="AF121" s="66">
        <v>4</v>
      </c>
      <c r="AG121" s="21">
        <v>3</v>
      </c>
      <c r="AH121" s="21">
        <v>0</v>
      </c>
      <c r="AI121" s="22">
        <v>0</v>
      </c>
      <c r="AK121" s="18" t="s">
        <v>80</v>
      </c>
      <c r="AL121" s="628">
        <v>24</v>
      </c>
      <c r="AM121" s="69">
        <v>24</v>
      </c>
      <c r="AN121" s="69">
        <v>25</v>
      </c>
      <c r="AO121" s="69">
        <v>21</v>
      </c>
      <c r="AP121" s="69">
        <v>21</v>
      </c>
      <c r="AQ121" s="824">
        <f t="shared" si="113"/>
        <v>115</v>
      </c>
      <c r="AR121" s="21">
        <v>0</v>
      </c>
      <c r="AS121" s="22">
        <v>0</v>
      </c>
      <c r="AT121" s="627">
        <v>65</v>
      </c>
      <c r="AU121" s="21">
        <v>11</v>
      </c>
      <c r="AV121" s="733">
        <f t="shared" si="122"/>
        <v>76</v>
      </c>
      <c r="AW121" s="607">
        <v>0</v>
      </c>
      <c r="AX121" s="900">
        <v>18</v>
      </c>
      <c r="AZ121" s="345" t="s">
        <v>178</v>
      </c>
      <c r="BA121" s="21">
        <v>80</v>
      </c>
      <c r="BB121" s="73">
        <v>0</v>
      </c>
      <c r="BC121" s="385">
        <f t="shared" si="123"/>
        <v>80</v>
      </c>
      <c r="BD121" s="22">
        <v>8</v>
      </c>
    </row>
    <row r="122" spans="1:56" s="3" customFormat="1" ht="14.25" customHeight="1">
      <c r="A122" s="14" t="s">
        <v>81</v>
      </c>
      <c r="B122" s="21">
        <v>1171</v>
      </c>
      <c r="C122" s="21">
        <v>605</v>
      </c>
      <c r="D122" s="21">
        <v>898</v>
      </c>
      <c r="E122" s="21">
        <v>434</v>
      </c>
      <c r="F122" s="21">
        <v>810</v>
      </c>
      <c r="G122" s="21">
        <v>395</v>
      </c>
      <c r="H122" s="21">
        <v>738</v>
      </c>
      <c r="I122" s="21">
        <v>381</v>
      </c>
      <c r="J122" s="21">
        <v>619</v>
      </c>
      <c r="K122" s="73">
        <v>341</v>
      </c>
      <c r="L122" s="852">
        <f t="shared" si="120"/>
        <v>4236</v>
      </c>
      <c r="M122" s="797">
        <f t="shared" si="120"/>
        <v>2156</v>
      </c>
      <c r="N122" s="66">
        <v>0</v>
      </c>
      <c r="O122" s="21">
        <v>0</v>
      </c>
      <c r="P122" s="21">
        <v>0</v>
      </c>
      <c r="Q122" s="22">
        <v>0</v>
      </c>
      <c r="S122" s="14" t="s">
        <v>81</v>
      </c>
      <c r="T122" s="21">
        <v>75</v>
      </c>
      <c r="U122" s="21">
        <v>40</v>
      </c>
      <c r="V122" s="21">
        <v>72</v>
      </c>
      <c r="W122" s="21">
        <v>38</v>
      </c>
      <c r="X122" s="21">
        <v>45</v>
      </c>
      <c r="Y122" s="21">
        <v>25</v>
      </c>
      <c r="Z122" s="21">
        <v>37</v>
      </c>
      <c r="AA122" s="21">
        <v>14</v>
      </c>
      <c r="AB122" s="21">
        <v>18</v>
      </c>
      <c r="AC122" s="73">
        <v>9</v>
      </c>
      <c r="AD122" s="852">
        <f t="shared" si="121"/>
        <v>247</v>
      </c>
      <c r="AE122" s="797">
        <f t="shared" si="121"/>
        <v>126</v>
      </c>
      <c r="AF122" s="66">
        <v>0</v>
      </c>
      <c r="AG122" s="21">
        <v>0</v>
      </c>
      <c r="AH122" s="21">
        <v>0</v>
      </c>
      <c r="AI122" s="22">
        <v>0</v>
      </c>
      <c r="AK122" s="18" t="s">
        <v>81</v>
      </c>
      <c r="AL122" s="519">
        <v>46</v>
      </c>
      <c r="AM122" s="194">
        <v>38</v>
      </c>
      <c r="AN122" s="194">
        <v>35</v>
      </c>
      <c r="AO122" s="194">
        <v>32</v>
      </c>
      <c r="AP122" s="194">
        <v>33</v>
      </c>
      <c r="AQ122" s="825">
        <f t="shared" si="113"/>
        <v>184</v>
      </c>
      <c r="AR122" s="21">
        <v>0</v>
      </c>
      <c r="AS122" s="22">
        <v>0</v>
      </c>
      <c r="AT122" s="627">
        <v>149</v>
      </c>
      <c r="AU122" s="21">
        <v>10</v>
      </c>
      <c r="AV122" s="733">
        <f t="shared" si="122"/>
        <v>159</v>
      </c>
      <c r="AW122" s="607">
        <v>0</v>
      </c>
      <c r="AX122" s="900">
        <v>33</v>
      </c>
      <c r="AZ122" s="345" t="s">
        <v>81</v>
      </c>
      <c r="BA122" s="21">
        <v>151</v>
      </c>
      <c r="BB122" s="73">
        <v>0</v>
      </c>
      <c r="BC122" s="385">
        <f t="shared" si="123"/>
        <v>151</v>
      </c>
      <c r="BD122" s="22">
        <v>33</v>
      </c>
    </row>
    <row r="123" spans="1:56" s="3" customFormat="1" ht="14.25" customHeight="1">
      <c r="A123" s="14" t="s">
        <v>31</v>
      </c>
      <c r="B123" s="21">
        <v>1706</v>
      </c>
      <c r="C123" s="21">
        <v>853</v>
      </c>
      <c r="D123" s="21">
        <v>1584</v>
      </c>
      <c r="E123" s="21">
        <v>772</v>
      </c>
      <c r="F123" s="21">
        <v>1461</v>
      </c>
      <c r="G123" s="21">
        <v>772</v>
      </c>
      <c r="H123" s="21">
        <v>1343</v>
      </c>
      <c r="I123" s="21">
        <v>673</v>
      </c>
      <c r="J123" s="21">
        <v>1505</v>
      </c>
      <c r="K123" s="73">
        <v>737</v>
      </c>
      <c r="L123" s="852">
        <f t="shared" si="120"/>
        <v>7599</v>
      </c>
      <c r="M123" s="797">
        <f t="shared" si="120"/>
        <v>3807</v>
      </c>
      <c r="N123" s="66">
        <v>0</v>
      </c>
      <c r="O123" s="21">
        <v>0</v>
      </c>
      <c r="P123" s="21">
        <v>0</v>
      </c>
      <c r="Q123" s="22">
        <v>0</v>
      </c>
      <c r="S123" s="14" t="s">
        <v>31</v>
      </c>
      <c r="T123" s="21">
        <v>113</v>
      </c>
      <c r="U123" s="21">
        <v>53</v>
      </c>
      <c r="V123" s="21">
        <v>136</v>
      </c>
      <c r="W123" s="21">
        <v>56</v>
      </c>
      <c r="X123" s="21">
        <v>145</v>
      </c>
      <c r="Y123" s="21">
        <v>67</v>
      </c>
      <c r="Z123" s="21">
        <v>121</v>
      </c>
      <c r="AA123" s="21">
        <v>55</v>
      </c>
      <c r="AB123" s="21">
        <v>236</v>
      </c>
      <c r="AC123" s="73">
        <v>106</v>
      </c>
      <c r="AD123" s="852">
        <f t="shared" ref="AD123:AE126" si="124">+T123+V123+X123+Z123+AB123</f>
        <v>751</v>
      </c>
      <c r="AE123" s="797">
        <f t="shared" si="124"/>
        <v>337</v>
      </c>
      <c r="AF123" s="66">
        <v>0</v>
      </c>
      <c r="AG123" s="21">
        <v>0</v>
      </c>
      <c r="AH123" s="21">
        <v>0</v>
      </c>
      <c r="AI123" s="22">
        <v>0</v>
      </c>
      <c r="AK123" s="18" t="s">
        <v>31</v>
      </c>
      <c r="AL123" s="627">
        <v>59</v>
      </c>
      <c r="AM123" s="21">
        <v>59</v>
      </c>
      <c r="AN123" s="21">
        <v>58</v>
      </c>
      <c r="AO123" s="21">
        <v>56</v>
      </c>
      <c r="AP123" s="21">
        <v>53</v>
      </c>
      <c r="AQ123" s="84">
        <f t="shared" si="113"/>
        <v>285</v>
      </c>
      <c r="AR123" s="65">
        <v>0</v>
      </c>
      <c r="AS123" s="34">
        <v>0</v>
      </c>
      <c r="AT123" s="627">
        <v>115</v>
      </c>
      <c r="AU123" s="21">
        <v>131</v>
      </c>
      <c r="AV123" s="733">
        <f t="shared" si="122"/>
        <v>246</v>
      </c>
      <c r="AW123" s="607">
        <v>0</v>
      </c>
      <c r="AX123" s="900">
        <v>80</v>
      </c>
      <c r="AZ123" s="345" t="s">
        <v>31</v>
      </c>
      <c r="BA123" s="21">
        <v>215</v>
      </c>
      <c r="BB123" s="73">
        <v>0</v>
      </c>
      <c r="BC123" s="385">
        <f t="shared" si="123"/>
        <v>215</v>
      </c>
      <c r="BD123" s="22">
        <v>17</v>
      </c>
    </row>
    <row r="124" spans="1:56" s="3" customFormat="1" ht="14.25" customHeight="1">
      <c r="A124" s="14" t="s">
        <v>32</v>
      </c>
      <c r="B124" s="21">
        <v>1001</v>
      </c>
      <c r="C124" s="21">
        <v>527</v>
      </c>
      <c r="D124" s="21">
        <v>845</v>
      </c>
      <c r="E124" s="21">
        <v>439</v>
      </c>
      <c r="F124" s="21">
        <v>771</v>
      </c>
      <c r="G124" s="21">
        <v>361</v>
      </c>
      <c r="H124" s="21">
        <v>620</v>
      </c>
      <c r="I124" s="21">
        <v>347</v>
      </c>
      <c r="J124" s="21">
        <v>684</v>
      </c>
      <c r="K124" s="73">
        <v>374</v>
      </c>
      <c r="L124" s="852">
        <f t="shared" si="120"/>
        <v>3921</v>
      </c>
      <c r="M124" s="797">
        <f t="shared" si="120"/>
        <v>2048</v>
      </c>
      <c r="N124" s="66">
        <v>0</v>
      </c>
      <c r="O124" s="21">
        <v>0</v>
      </c>
      <c r="P124" s="21">
        <v>0</v>
      </c>
      <c r="Q124" s="22">
        <v>0</v>
      </c>
      <c r="S124" s="14" t="s">
        <v>32</v>
      </c>
      <c r="T124" s="21">
        <v>91</v>
      </c>
      <c r="U124" s="21">
        <v>44</v>
      </c>
      <c r="V124" s="21">
        <v>73</v>
      </c>
      <c r="W124" s="21">
        <v>29</v>
      </c>
      <c r="X124" s="21">
        <v>97</v>
      </c>
      <c r="Y124" s="21">
        <v>34</v>
      </c>
      <c r="Z124" s="21">
        <v>36</v>
      </c>
      <c r="AA124" s="21">
        <v>20</v>
      </c>
      <c r="AB124" s="21">
        <v>97</v>
      </c>
      <c r="AC124" s="73">
        <v>44</v>
      </c>
      <c r="AD124" s="852">
        <f t="shared" si="124"/>
        <v>394</v>
      </c>
      <c r="AE124" s="797">
        <f t="shared" si="124"/>
        <v>171</v>
      </c>
      <c r="AF124" s="66">
        <v>0</v>
      </c>
      <c r="AG124" s="21">
        <v>0</v>
      </c>
      <c r="AH124" s="21">
        <v>0</v>
      </c>
      <c r="AI124" s="22">
        <v>0</v>
      </c>
      <c r="AK124" s="18" t="s">
        <v>32</v>
      </c>
      <c r="AL124" s="627">
        <v>36</v>
      </c>
      <c r="AM124" s="21">
        <v>36</v>
      </c>
      <c r="AN124" s="21">
        <v>35</v>
      </c>
      <c r="AO124" s="21">
        <v>35</v>
      </c>
      <c r="AP124" s="21">
        <v>30</v>
      </c>
      <c r="AQ124" s="84">
        <f t="shared" si="113"/>
        <v>172</v>
      </c>
      <c r="AR124" s="65">
        <v>0</v>
      </c>
      <c r="AS124" s="34">
        <v>0</v>
      </c>
      <c r="AT124" s="627">
        <v>101</v>
      </c>
      <c r="AU124" s="21">
        <v>38</v>
      </c>
      <c r="AV124" s="733">
        <f t="shared" si="122"/>
        <v>139</v>
      </c>
      <c r="AW124" s="607">
        <v>0</v>
      </c>
      <c r="AX124" s="900">
        <v>39</v>
      </c>
      <c r="AZ124" s="345" t="s">
        <v>32</v>
      </c>
      <c r="BA124" s="21">
        <v>131</v>
      </c>
      <c r="BB124" s="73">
        <v>0</v>
      </c>
      <c r="BC124" s="385">
        <f t="shared" si="123"/>
        <v>131</v>
      </c>
      <c r="BD124" s="22">
        <v>11</v>
      </c>
    </row>
    <row r="125" spans="1:56" s="3" customFormat="1" ht="14.25" customHeight="1">
      <c r="A125" s="14" t="s">
        <v>34</v>
      </c>
      <c r="B125" s="21">
        <v>4026</v>
      </c>
      <c r="C125" s="21">
        <v>1998</v>
      </c>
      <c r="D125" s="21">
        <v>3314</v>
      </c>
      <c r="E125" s="21">
        <v>1640</v>
      </c>
      <c r="F125" s="21">
        <v>3077</v>
      </c>
      <c r="G125" s="21">
        <v>1540</v>
      </c>
      <c r="H125" s="21">
        <v>2505</v>
      </c>
      <c r="I125" s="21">
        <v>1252</v>
      </c>
      <c r="J125" s="21">
        <v>2039</v>
      </c>
      <c r="K125" s="73">
        <v>1066</v>
      </c>
      <c r="L125" s="852">
        <f t="shared" si="120"/>
        <v>14961</v>
      </c>
      <c r="M125" s="797">
        <f t="shared" si="120"/>
        <v>7496</v>
      </c>
      <c r="N125" s="854">
        <v>869</v>
      </c>
      <c r="O125" s="32">
        <v>453</v>
      </c>
      <c r="P125" s="32">
        <v>775</v>
      </c>
      <c r="Q125" s="158">
        <v>411</v>
      </c>
      <c r="S125" s="14" t="s">
        <v>34</v>
      </c>
      <c r="T125" s="21">
        <v>315</v>
      </c>
      <c r="U125" s="21">
        <v>137</v>
      </c>
      <c r="V125" s="21">
        <v>281</v>
      </c>
      <c r="W125" s="21">
        <v>128</v>
      </c>
      <c r="X125" s="21">
        <v>247</v>
      </c>
      <c r="Y125" s="21">
        <v>117</v>
      </c>
      <c r="Z125" s="21">
        <v>188</v>
      </c>
      <c r="AA125" s="21">
        <v>87</v>
      </c>
      <c r="AB125" s="21">
        <v>217</v>
      </c>
      <c r="AC125" s="73">
        <v>104</v>
      </c>
      <c r="AD125" s="852">
        <f t="shared" si="124"/>
        <v>1248</v>
      </c>
      <c r="AE125" s="797">
        <f t="shared" si="124"/>
        <v>573</v>
      </c>
      <c r="AF125" s="854">
        <v>27</v>
      </c>
      <c r="AG125" s="32">
        <v>14</v>
      </c>
      <c r="AH125" s="32">
        <v>21</v>
      </c>
      <c r="AI125" s="158">
        <v>11</v>
      </c>
      <c r="AK125" s="18" t="s">
        <v>34</v>
      </c>
      <c r="AL125" s="627">
        <v>126</v>
      </c>
      <c r="AM125" s="21">
        <v>124</v>
      </c>
      <c r="AN125" s="21">
        <v>121</v>
      </c>
      <c r="AO125" s="21">
        <v>110</v>
      </c>
      <c r="AP125" s="21">
        <v>106</v>
      </c>
      <c r="AQ125" s="84">
        <f t="shared" si="113"/>
        <v>587</v>
      </c>
      <c r="AR125" s="21">
        <v>20</v>
      </c>
      <c r="AS125" s="22">
        <v>17</v>
      </c>
      <c r="AT125" s="627">
        <v>237</v>
      </c>
      <c r="AU125" s="21">
        <v>214</v>
      </c>
      <c r="AV125" s="733">
        <f t="shared" si="122"/>
        <v>451</v>
      </c>
      <c r="AW125" s="607">
        <v>49</v>
      </c>
      <c r="AX125" s="900">
        <v>121</v>
      </c>
      <c r="AZ125" s="345" t="s">
        <v>34</v>
      </c>
      <c r="BA125" s="21">
        <v>353</v>
      </c>
      <c r="BB125" s="73">
        <v>39</v>
      </c>
      <c r="BC125" s="385">
        <f t="shared" si="123"/>
        <v>392</v>
      </c>
      <c r="BD125" s="22">
        <v>43</v>
      </c>
    </row>
    <row r="126" spans="1:56" s="3" customFormat="1" ht="14.25" customHeight="1">
      <c r="A126" s="14" t="s">
        <v>325</v>
      </c>
      <c r="B126" s="21">
        <v>1793</v>
      </c>
      <c r="C126" s="21">
        <v>898</v>
      </c>
      <c r="D126" s="21">
        <v>1614</v>
      </c>
      <c r="E126" s="21">
        <v>850</v>
      </c>
      <c r="F126" s="21">
        <v>1609</v>
      </c>
      <c r="G126" s="21">
        <v>826</v>
      </c>
      <c r="H126" s="21">
        <v>1267</v>
      </c>
      <c r="I126" s="21">
        <v>629</v>
      </c>
      <c r="J126" s="21">
        <v>1256</v>
      </c>
      <c r="K126" s="73">
        <v>676</v>
      </c>
      <c r="L126" s="852">
        <f t="shared" si="120"/>
        <v>7539</v>
      </c>
      <c r="M126" s="797">
        <f t="shared" si="120"/>
        <v>3879</v>
      </c>
      <c r="N126" s="66">
        <v>0</v>
      </c>
      <c r="O126" s="21">
        <v>0</v>
      </c>
      <c r="P126" s="21">
        <v>0</v>
      </c>
      <c r="Q126" s="22">
        <v>0</v>
      </c>
      <c r="S126" s="14" t="s">
        <v>325</v>
      </c>
      <c r="T126" s="21">
        <v>222</v>
      </c>
      <c r="U126" s="21">
        <v>91</v>
      </c>
      <c r="V126" s="21">
        <v>264</v>
      </c>
      <c r="W126" s="21">
        <v>126</v>
      </c>
      <c r="X126" s="21">
        <v>299</v>
      </c>
      <c r="Y126" s="21">
        <v>136</v>
      </c>
      <c r="Z126" s="21">
        <v>137</v>
      </c>
      <c r="AA126" s="21">
        <v>70</v>
      </c>
      <c r="AB126" s="21">
        <v>171</v>
      </c>
      <c r="AC126" s="73">
        <v>98</v>
      </c>
      <c r="AD126" s="852">
        <f t="shared" si="124"/>
        <v>1093</v>
      </c>
      <c r="AE126" s="797">
        <f t="shared" si="124"/>
        <v>521</v>
      </c>
      <c r="AF126" s="66">
        <v>0</v>
      </c>
      <c r="AG126" s="21">
        <v>0</v>
      </c>
      <c r="AH126" s="21">
        <v>0</v>
      </c>
      <c r="AI126" s="22">
        <v>0</v>
      </c>
      <c r="AK126" s="18" t="s">
        <v>325</v>
      </c>
      <c r="AL126" s="627">
        <v>51</v>
      </c>
      <c r="AM126" s="21">
        <v>51</v>
      </c>
      <c r="AN126" s="21">
        <v>52</v>
      </c>
      <c r="AO126" s="21">
        <v>51</v>
      </c>
      <c r="AP126" s="21">
        <v>50</v>
      </c>
      <c r="AQ126" s="84">
        <f t="shared" si="113"/>
        <v>255</v>
      </c>
      <c r="AR126" s="21">
        <v>0</v>
      </c>
      <c r="AS126" s="22">
        <v>0</v>
      </c>
      <c r="AT126" s="627">
        <v>176</v>
      </c>
      <c r="AU126" s="21">
        <v>46</v>
      </c>
      <c r="AV126" s="733">
        <f t="shared" si="122"/>
        <v>222</v>
      </c>
      <c r="AW126" s="607">
        <v>0</v>
      </c>
      <c r="AX126" s="900">
        <v>48</v>
      </c>
      <c r="AZ126" s="345" t="s">
        <v>35</v>
      </c>
      <c r="BA126" s="21">
        <v>184</v>
      </c>
      <c r="BB126" s="73">
        <v>0</v>
      </c>
      <c r="BC126" s="385">
        <f t="shared" si="123"/>
        <v>184</v>
      </c>
      <c r="BD126" s="22">
        <v>14</v>
      </c>
    </row>
    <row r="127" spans="1:56" s="3" customFormat="1" ht="14.25" customHeight="1">
      <c r="A127" s="14" t="s">
        <v>62</v>
      </c>
      <c r="B127" s="21">
        <v>1044</v>
      </c>
      <c r="C127" s="21">
        <v>545</v>
      </c>
      <c r="D127" s="21">
        <v>887</v>
      </c>
      <c r="E127" s="21">
        <v>429</v>
      </c>
      <c r="F127" s="21">
        <v>907</v>
      </c>
      <c r="G127" s="21">
        <v>445</v>
      </c>
      <c r="H127" s="21">
        <v>741</v>
      </c>
      <c r="I127" s="21">
        <v>386</v>
      </c>
      <c r="J127" s="21">
        <v>604</v>
      </c>
      <c r="K127" s="73">
        <v>315</v>
      </c>
      <c r="L127" s="852">
        <f t="shared" si="120"/>
        <v>4183</v>
      </c>
      <c r="M127" s="797">
        <f t="shared" si="120"/>
        <v>2120</v>
      </c>
      <c r="N127" s="66">
        <v>0</v>
      </c>
      <c r="O127" s="21">
        <v>0</v>
      </c>
      <c r="P127" s="21">
        <v>0</v>
      </c>
      <c r="Q127" s="22">
        <v>0</v>
      </c>
      <c r="S127" s="14" t="s">
        <v>62</v>
      </c>
      <c r="T127" s="21">
        <v>143</v>
      </c>
      <c r="U127" s="21">
        <v>63</v>
      </c>
      <c r="V127" s="21">
        <v>103</v>
      </c>
      <c r="W127" s="21">
        <v>45</v>
      </c>
      <c r="X127" s="21">
        <v>142</v>
      </c>
      <c r="Y127" s="21">
        <v>59</v>
      </c>
      <c r="Z127" s="21">
        <v>79</v>
      </c>
      <c r="AA127" s="21">
        <v>47</v>
      </c>
      <c r="AB127" s="21">
        <v>20</v>
      </c>
      <c r="AC127" s="73">
        <v>12</v>
      </c>
      <c r="AD127" s="852">
        <f t="shared" ref="AD127:AE133" si="125">+T127+V127+X127+Z127+AB127</f>
        <v>487</v>
      </c>
      <c r="AE127" s="797">
        <f t="shared" si="125"/>
        <v>226</v>
      </c>
      <c r="AF127" s="66">
        <v>0</v>
      </c>
      <c r="AG127" s="21">
        <v>0</v>
      </c>
      <c r="AH127" s="21">
        <v>0</v>
      </c>
      <c r="AI127" s="22">
        <v>0</v>
      </c>
      <c r="AK127" s="18" t="s">
        <v>62</v>
      </c>
      <c r="AL127" s="627">
        <v>31</v>
      </c>
      <c r="AM127" s="21">
        <v>30</v>
      </c>
      <c r="AN127" s="21">
        <v>29</v>
      </c>
      <c r="AO127" s="21">
        <v>28</v>
      </c>
      <c r="AP127" s="21">
        <v>26</v>
      </c>
      <c r="AQ127" s="84">
        <f t="shared" si="113"/>
        <v>144</v>
      </c>
      <c r="AR127" s="21">
        <v>0</v>
      </c>
      <c r="AS127" s="22">
        <v>0</v>
      </c>
      <c r="AT127" s="627">
        <v>98</v>
      </c>
      <c r="AU127" s="21">
        <v>9</v>
      </c>
      <c r="AV127" s="733">
        <f t="shared" si="122"/>
        <v>107</v>
      </c>
      <c r="AW127" s="607">
        <v>0</v>
      </c>
      <c r="AX127" s="900">
        <v>30</v>
      </c>
      <c r="AZ127" s="345" t="s">
        <v>62</v>
      </c>
      <c r="BA127" s="21">
        <v>103</v>
      </c>
      <c r="BB127" s="73">
        <v>0</v>
      </c>
      <c r="BC127" s="385">
        <f t="shared" si="123"/>
        <v>103</v>
      </c>
      <c r="BD127" s="22">
        <v>6</v>
      </c>
    </row>
    <row r="128" spans="1:56" s="3" customFormat="1" ht="14.25" customHeight="1">
      <c r="A128" s="14" t="s">
        <v>64</v>
      </c>
      <c r="B128" s="21">
        <v>876</v>
      </c>
      <c r="C128" s="21">
        <v>453</v>
      </c>
      <c r="D128" s="21">
        <v>810</v>
      </c>
      <c r="E128" s="21">
        <v>394</v>
      </c>
      <c r="F128" s="21">
        <v>765</v>
      </c>
      <c r="G128" s="21">
        <v>378</v>
      </c>
      <c r="H128" s="21">
        <v>610</v>
      </c>
      <c r="I128" s="21">
        <v>314</v>
      </c>
      <c r="J128" s="21">
        <v>569</v>
      </c>
      <c r="K128" s="73">
        <v>281</v>
      </c>
      <c r="L128" s="852">
        <f t="shared" si="120"/>
        <v>3630</v>
      </c>
      <c r="M128" s="797">
        <f t="shared" si="120"/>
        <v>1820</v>
      </c>
      <c r="N128" s="854">
        <v>78</v>
      </c>
      <c r="O128" s="32">
        <v>38</v>
      </c>
      <c r="P128" s="32">
        <v>55</v>
      </c>
      <c r="Q128" s="158">
        <v>29</v>
      </c>
      <c r="S128" s="14" t="s">
        <v>64</v>
      </c>
      <c r="T128" s="21">
        <v>71</v>
      </c>
      <c r="U128" s="21">
        <v>38</v>
      </c>
      <c r="V128" s="21">
        <v>70</v>
      </c>
      <c r="W128" s="21">
        <v>36</v>
      </c>
      <c r="X128" s="21">
        <v>89</v>
      </c>
      <c r="Y128" s="21">
        <v>40</v>
      </c>
      <c r="Z128" s="21">
        <v>59</v>
      </c>
      <c r="AA128" s="21">
        <v>26</v>
      </c>
      <c r="AB128" s="21">
        <v>18</v>
      </c>
      <c r="AC128" s="73">
        <v>8</v>
      </c>
      <c r="AD128" s="852">
        <f t="shared" si="125"/>
        <v>307</v>
      </c>
      <c r="AE128" s="797">
        <f t="shared" si="125"/>
        <v>148</v>
      </c>
      <c r="AF128" s="854">
        <v>2</v>
      </c>
      <c r="AG128" s="32">
        <v>1</v>
      </c>
      <c r="AH128" s="32">
        <v>4</v>
      </c>
      <c r="AI128" s="158">
        <v>2</v>
      </c>
      <c r="AK128" s="18" t="s">
        <v>64</v>
      </c>
      <c r="AL128" s="764">
        <v>26</v>
      </c>
      <c r="AM128" s="171">
        <v>26</v>
      </c>
      <c r="AN128" s="171">
        <v>25</v>
      </c>
      <c r="AO128" s="171">
        <v>23</v>
      </c>
      <c r="AP128" s="171">
        <v>22</v>
      </c>
      <c r="AQ128" s="787">
        <f>SUM(AL128:AP128)</f>
        <v>122</v>
      </c>
      <c r="AR128" s="159">
        <v>4</v>
      </c>
      <c r="AS128" s="765">
        <v>4</v>
      </c>
      <c r="AT128" s="634">
        <v>94</v>
      </c>
      <c r="AU128" s="21">
        <v>11</v>
      </c>
      <c r="AV128" s="733">
        <f t="shared" si="122"/>
        <v>105</v>
      </c>
      <c r="AW128" s="607">
        <v>9</v>
      </c>
      <c r="AX128" s="900">
        <v>20</v>
      </c>
      <c r="AZ128" s="345" t="s">
        <v>64</v>
      </c>
      <c r="BA128" s="21">
        <v>90</v>
      </c>
      <c r="BB128" s="73">
        <v>7</v>
      </c>
      <c r="BC128" s="385">
        <f t="shared" si="123"/>
        <v>97</v>
      </c>
      <c r="BD128" s="22">
        <v>9</v>
      </c>
    </row>
    <row r="129" spans="1:56" s="3" customFormat="1" ht="14.25" customHeight="1">
      <c r="A129" s="14" t="s">
        <v>326</v>
      </c>
      <c r="B129" s="21">
        <v>1634</v>
      </c>
      <c r="C129" s="21">
        <v>835</v>
      </c>
      <c r="D129" s="21">
        <v>1373</v>
      </c>
      <c r="E129" s="21">
        <v>665</v>
      </c>
      <c r="F129" s="21">
        <v>1350</v>
      </c>
      <c r="G129" s="21">
        <v>649</v>
      </c>
      <c r="H129" s="21">
        <v>1196</v>
      </c>
      <c r="I129" s="21">
        <v>603</v>
      </c>
      <c r="J129" s="21">
        <v>1145</v>
      </c>
      <c r="K129" s="73">
        <v>579</v>
      </c>
      <c r="L129" s="852">
        <f t="shared" si="120"/>
        <v>6698</v>
      </c>
      <c r="M129" s="797">
        <f t="shared" si="120"/>
        <v>3331</v>
      </c>
      <c r="N129" s="66">
        <v>0</v>
      </c>
      <c r="O129" s="21">
        <v>0</v>
      </c>
      <c r="P129" s="21">
        <v>0</v>
      </c>
      <c r="Q129" s="22">
        <v>0</v>
      </c>
      <c r="S129" s="14" t="s">
        <v>179</v>
      </c>
      <c r="T129" s="21">
        <v>121</v>
      </c>
      <c r="U129" s="21">
        <v>43</v>
      </c>
      <c r="V129" s="21">
        <v>133</v>
      </c>
      <c r="W129" s="21">
        <v>56</v>
      </c>
      <c r="X129" s="21">
        <v>178</v>
      </c>
      <c r="Y129" s="21">
        <v>65</v>
      </c>
      <c r="Z129" s="21">
        <v>109</v>
      </c>
      <c r="AA129" s="21">
        <v>52</v>
      </c>
      <c r="AB129" s="21">
        <v>85</v>
      </c>
      <c r="AC129" s="73">
        <v>46</v>
      </c>
      <c r="AD129" s="852">
        <f t="shared" si="125"/>
        <v>626</v>
      </c>
      <c r="AE129" s="797">
        <f t="shared" si="125"/>
        <v>262</v>
      </c>
      <c r="AF129" s="66">
        <v>0</v>
      </c>
      <c r="AG129" s="21">
        <v>0</v>
      </c>
      <c r="AH129" s="21">
        <v>0</v>
      </c>
      <c r="AI129" s="22">
        <v>0</v>
      </c>
      <c r="AK129" s="18" t="s">
        <v>179</v>
      </c>
      <c r="AL129" s="644">
        <v>40</v>
      </c>
      <c r="AM129" s="217">
        <v>39</v>
      </c>
      <c r="AN129" s="217">
        <v>40</v>
      </c>
      <c r="AO129" s="217">
        <v>41</v>
      </c>
      <c r="AP129" s="217">
        <v>36</v>
      </c>
      <c r="AQ129" s="823">
        <f t="shared" si="113"/>
        <v>196</v>
      </c>
      <c r="AR129" s="66">
        <v>0</v>
      </c>
      <c r="AS129" s="161">
        <v>0</v>
      </c>
      <c r="AT129" s="627">
        <v>105</v>
      </c>
      <c r="AU129" s="21">
        <v>61</v>
      </c>
      <c r="AV129" s="733">
        <f t="shared" si="122"/>
        <v>166</v>
      </c>
      <c r="AW129" s="607">
        <v>0</v>
      </c>
      <c r="AX129" s="900">
        <v>44</v>
      </c>
      <c r="AZ129" s="345" t="s">
        <v>179</v>
      </c>
      <c r="BA129" s="21">
        <v>156</v>
      </c>
      <c r="BB129" s="73">
        <v>0</v>
      </c>
      <c r="BC129" s="385">
        <f t="shared" si="123"/>
        <v>156</v>
      </c>
      <c r="BD129" s="22">
        <v>4</v>
      </c>
    </row>
    <row r="130" spans="1:56" s="3" customFormat="1" ht="14.25" customHeight="1">
      <c r="A130" s="14" t="s">
        <v>345</v>
      </c>
      <c r="B130" s="21">
        <v>933</v>
      </c>
      <c r="C130" s="21">
        <v>494</v>
      </c>
      <c r="D130" s="21">
        <v>714</v>
      </c>
      <c r="E130" s="21">
        <v>365</v>
      </c>
      <c r="F130" s="21">
        <v>837</v>
      </c>
      <c r="G130" s="21">
        <v>415</v>
      </c>
      <c r="H130" s="21">
        <v>634</v>
      </c>
      <c r="I130" s="21">
        <v>321</v>
      </c>
      <c r="J130" s="21">
        <v>691</v>
      </c>
      <c r="K130" s="73">
        <v>335</v>
      </c>
      <c r="L130" s="852">
        <f t="shared" si="120"/>
        <v>3809</v>
      </c>
      <c r="M130" s="797">
        <f t="shared" si="120"/>
        <v>1930</v>
      </c>
      <c r="N130" s="66">
        <v>0</v>
      </c>
      <c r="O130" s="21">
        <v>0</v>
      </c>
      <c r="P130" s="21">
        <v>0</v>
      </c>
      <c r="Q130" s="22">
        <v>0</v>
      </c>
      <c r="S130" s="14" t="s">
        <v>180</v>
      </c>
      <c r="T130" s="21">
        <v>88</v>
      </c>
      <c r="U130" s="21">
        <v>42</v>
      </c>
      <c r="V130" s="21">
        <v>78</v>
      </c>
      <c r="W130" s="21">
        <v>31</v>
      </c>
      <c r="X130" s="21">
        <v>103</v>
      </c>
      <c r="Y130" s="21">
        <v>44</v>
      </c>
      <c r="Z130" s="21">
        <v>49</v>
      </c>
      <c r="AA130" s="21">
        <v>16</v>
      </c>
      <c r="AB130" s="21">
        <v>27</v>
      </c>
      <c r="AC130" s="73">
        <v>13</v>
      </c>
      <c r="AD130" s="852">
        <f t="shared" si="125"/>
        <v>345</v>
      </c>
      <c r="AE130" s="797">
        <f t="shared" si="125"/>
        <v>146</v>
      </c>
      <c r="AF130" s="66">
        <v>0</v>
      </c>
      <c r="AG130" s="21">
        <v>0</v>
      </c>
      <c r="AH130" s="21">
        <v>0</v>
      </c>
      <c r="AI130" s="22">
        <v>0</v>
      </c>
      <c r="AK130" s="18" t="s">
        <v>180</v>
      </c>
      <c r="AL130" s="634">
        <v>26</v>
      </c>
      <c r="AM130" s="159">
        <v>25</v>
      </c>
      <c r="AN130" s="159">
        <v>25</v>
      </c>
      <c r="AO130" s="159">
        <v>23</v>
      </c>
      <c r="AP130" s="159">
        <v>22</v>
      </c>
      <c r="AQ130" s="84">
        <f t="shared" si="113"/>
        <v>121</v>
      </c>
      <c r="AR130" s="66">
        <v>0</v>
      </c>
      <c r="AS130" s="161">
        <v>0</v>
      </c>
      <c r="AT130" s="627">
        <v>99</v>
      </c>
      <c r="AU130" s="21">
        <v>12</v>
      </c>
      <c r="AV130" s="733">
        <f t="shared" si="122"/>
        <v>111</v>
      </c>
      <c r="AW130" s="607">
        <v>0</v>
      </c>
      <c r="AX130" s="900">
        <v>22</v>
      </c>
      <c r="AZ130" s="345" t="s">
        <v>180</v>
      </c>
      <c r="BA130" s="21">
        <v>101</v>
      </c>
      <c r="BB130" s="73">
        <v>0</v>
      </c>
      <c r="BC130" s="385">
        <f t="shared" si="123"/>
        <v>101</v>
      </c>
      <c r="BD130" s="22">
        <v>15</v>
      </c>
    </row>
    <row r="131" spans="1:56" s="3" customFormat="1" ht="14.25" customHeight="1">
      <c r="A131" s="14" t="s">
        <v>328</v>
      </c>
      <c r="B131" s="21">
        <v>777</v>
      </c>
      <c r="C131" s="21">
        <v>410</v>
      </c>
      <c r="D131" s="21">
        <v>694</v>
      </c>
      <c r="E131" s="21">
        <v>320</v>
      </c>
      <c r="F131" s="21">
        <v>615</v>
      </c>
      <c r="G131" s="21">
        <v>304</v>
      </c>
      <c r="H131" s="21">
        <v>515</v>
      </c>
      <c r="I131" s="21">
        <v>249</v>
      </c>
      <c r="J131" s="21">
        <v>385</v>
      </c>
      <c r="K131" s="73">
        <v>193</v>
      </c>
      <c r="L131" s="852">
        <f t="shared" si="120"/>
        <v>2986</v>
      </c>
      <c r="M131" s="797">
        <f t="shared" si="120"/>
        <v>1476</v>
      </c>
      <c r="N131" s="66">
        <v>0</v>
      </c>
      <c r="O131" s="21">
        <v>0</v>
      </c>
      <c r="P131" s="21">
        <v>0</v>
      </c>
      <c r="Q131" s="22">
        <v>0</v>
      </c>
      <c r="S131" s="14" t="s">
        <v>181</v>
      </c>
      <c r="T131" s="21">
        <v>95</v>
      </c>
      <c r="U131" s="21">
        <v>46</v>
      </c>
      <c r="V131" s="21">
        <v>110</v>
      </c>
      <c r="W131" s="21">
        <v>47</v>
      </c>
      <c r="X131" s="21">
        <v>86</v>
      </c>
      <c r="Y131" s="21">
        <v>44</v>
      </c>
      <c r="Z131" s="21">
        <v>50</v>
      </c>
      <c r="AA131" s="21">
        <v>23</v>
      </c>
      <c r="AB131" s="21">
        <v>15</v>
      </c>
      <c r="AC131" s="73">
        <v>6</v>
      </c>
      <c r="AD131" s="852">
        <f t="shared" si="125"/>
        <v>356</v>
      </c>
      <c r="AE131" s="797">
        <f t="shared" si="125"/>
        <v>166</v>
      </c>
      <c r="AF131" s="66">
        <v>0</v>
      </c>
      <c r="AG131" s="21">
        <v>0</v>
      </c>
      <c r="AH131" s="21">
        <v>0</v>
      </c>
      <c r="AI131" s="22">
        <v>0</v>
      </c>
      <c r="AK131" s="18" t="s">
        <v>181</v>
      </c>
      <c r="AL131" s="644">
        <v>18</v>
      </c>
      <c r="AM131" s="217">
        <v>18</v>
      </c>
      <c r="AN131" s="217">
        <v>17</v>
      </c>
      <c r="AO131" s="217">
        <v>14</v>
      </c>
      <c r="AP131" s="217">
        <v>14</v>
      </c>
      <c r="AQ131" s="823">
        <f t="shared" si="113"/>
        <v>81</v>
      </c>
      <c r="AR131" s="66">
        <v>0</v>
      </c>
      <c r="AS131" s="161">
        <v>0</v>
      </c>
      <c r="AT131" s="627">
        <v>67</v>
      </c>
      <c r="AU131" s="21">
        <v>9</v>
      </c>
      <c r="AV131" s="733">
        <f t="shared" si="122"/>
        <v>76</v>
      </c>
      <c r="AW131" s="607">
        <v>0</v>
      </c>
      <c r="AX131" s="900">
        <v>16</v>
      </c>
      <c r="AZ131" s="345" t="s">
        <v>181</v>
      </c>
      <c r="BA131" s="21">
        <v>67</v>
      </c>
      <c r="BB131" s="73">
        <v>0</v>
      </c>
      <c r="BC131" s="385">
        <f t="shared" si="123"/>
        <v>67</v>
      </c>
      <c r="BD131" s="22">
        <v>6</v>
      </c>
    </row>
    <row r="132" spans="1:56" s="3" customFormat="1" ht="14.25" customHeight="1">
      <c r="A132" s="14" t="s">
        <v>18</v>
      </c>
      <c r="B132" s="21">
        <v>848</v>
      </c>
      <c r="C132" s="21">
        <v>416</v>
      </c>
      <c r="D132" s="21">
        <v>759</v>
      </c>
      <c r="E132" s="21">
        <v>359</v>
      </c>
      <c r="F132" s="21">
        <v>770</v>
      </c>
      <c r="G132" s="21">
        <v>374</v>
      </c>
      <c r="H132" s="21">
        <v>689</v>
      </c>
      <c r="I132" s="21">
        <v>337</v>
      </c>
      <c r="J132" s="21">
        <v>531</v>
      </c>
      <c r="K132" s="73">
        <v>239</v>
      </c>
      <c r="L132" s="852">
        <f t="shared" si="120"/>
        <v>3597</v>
      </c>
      <c r="M132" s="797">
        <f t="shared" si="120"/>
        <v>1725</v>
      </c>
      <c r="N132" s="66">
        <v>0</v>
      </c>
      <c r="O132" s="21">
        <v>0</v>
      </c>
      <c r="P132" s="21">
        <v>0</v>
      </c>
      <c r="Q132" s="22">
        <v>0</v>
      </c>
      <c r="S132" s="14" t="s">
        <v>18</v>
      </c>
      <c r="T132" s="21">
        <v>74</v>
      </c>
      <c r="U132" s="21">
        <v>32</v>
      </c>
      <c r="V132" s="21">
        <v>80</v>
      </c>
      <c r="W132" s="21">
        <v>36</v>
      </c>
      <c r="X132" s="21">
        <v>89</v>
      </c>
      <c r="Y132" s="21">
        <v>29</v>
      </c>
      <c r="Z132" s="21">
        <v>46</v>
      </c>
      <c r="AA132" s="21">
        <v>27</v>
      </c>
      <c r="AB132" s="21">
        <v>13</v>
      </c>
      <c r="AC132" s="73">
        <v>7</v>
      </c>
      <c r="AD132" s="852">
        <f t="shared" si="125"/>
        <v>302</v>
      </c>
      <c r="AE132" s="797">
        <f t="shared" si="125"/>
        <v>131</v>
      </c>
      <c r="AF132" s="66">
        <v>0</v>
      </c>
      <c r="AG132" s="21">
        <v>0</v>
      </c>
      <c r="AH132" s="21">
        <v>0</v>
      </c>
      <c r="AI132" s="22">
        <v>0</v>
      </c>
      <c r="AK132" s="18" t="s">
        <v>18</v>
      </c>
      <c r="AL132" s="644">
        <v>26</v>
      </c>
      <c r="AM132" s="217">
        <v>26</v>
      </c>
      <c r="AN132" s="217">
        <v>26</v>
      </c>
      <c r="AO132" s="217">
        <v>25</v>
      </c>
      <c r="AP132" s="217">
        <v>23</v>
      </c>
      <c r="AQ132" s="823">
        <f t="shared" si="113"/>
        <v>126</v>
      </c>
      <c r="AR132" s="66">
        <v>0</v>
      </c>
      <c r="AS132" s="161">
        <v>0</v>
      </c>
      <c r="AT132" s="627">
        <v>85</v>
      </c>
      <c r="AU132" s="21">
        <v>22</v>
      </c>
      <c r="AV132" s="733">
        <f t="shared" si="122"/>
        <v>107</v>
      </c>
      <c r="AW132" s="607">
        <v>0</v>
      </c>
      <c r="AX132" s="900">
        <v>27</v>
      </c>
      <c r="AZ132" s="345" t="s">
        <v>18</v>
      </c>
      <c r="BA132" s="21">
        <v>101</v>
      </c>
      <c r="BB132" s="73">
        <v>0</v>
      </c>
      <c r="BC132" s="385">
        <f t="shared" si="123"/>
        <v>101</v>
      </c>
      <c r="BD132" s="22">
        <v>19</v>
      </c>
    </row>
    <row r="133" spans="1:56" s="3" customFormat="1" ht="14.25" customHeight="1">
      <c r="A133" s="14" t="s">
        <v>71</v>
      </c>
      <c r="B133" s="21">
        <v>668</v>
      </c>
      <c r="C133" s="21">
        <v>347</v>
      </c>
      <c r="D133" s="21">
        <v>534</v>
      </c>
      <c r="E133" s="21">
        <v>245</v>
      </c>
      <c r="F133" s="21">
        <v>483</v>
      </c>
      <c r="G133" s="21">
        <v>238</v>
      </c>
      <c r="H133" s="21">
        <v>443</v>
      </c>
      <c r="I133" s="21">
        <v>203</v>
      </c>
      <c r="J133" s="21">
        <v>410</v>
      </c>
      <c r="K133" s="73">
        <v>205</v>
      </c>
      <c r="L133" s="852">
        <f t="shared" si="120"/>
        <v>2538</v>
      </c>
      <c r="M133" s="797">
        <f t="shared" si="120"/>
        <v>1238</v>
      </c>
      <c r="N133" s="66">
        <v>0</v>
      </c>
      <c r="O133" s="21">
        <v>0</v>
      </c>
      <c r="P133" s="21">
        <v>0</v>
      </c>
      <c r="Q133" s="22">
        <v>0</v>
      </c>
      <c r="S133" s="14" t="s">
        <v>71</v>
      </c>
      <c r="T133" s="21">
        <v>43</v>
      </c>
      <c r="U133" s="21">
        <v>22</v>
      </c>
      <c r="V133" s="21">
        <v>53</v>
      </c>
      <c r="W133" s="21">
        <v>15</v>
      </c>
      <c r="X133" s="21">
        <v>41</v>
      </c>
      <c r="Y133" s="21">
        <v>10</v>
      </c>
      <c r="Z133" s="21">
        <v>51</v>
      </c>
      <c r="AA133" s="21">
        <v>25</v>
      </c>
      <c r="AB133" s="21">
        <v>77</v>
      </c>
      <c r="AC133" s="73">
        <v>34</v>
      </c>
      <c r="AD133" s="852">
        <f t="shared" si="125"/>
        <v>265</v>
      </c>
      <c r="AE133" s="797">
        <f t="shared" si="125"/>
        <v>106</v>
      </c>
      <c r="AF133" s="66">
        <v>0</v>
      </c>
      <c r="AG133" s="21">
        <v>0</v>
      </c>
      <c r="AH133" s="21">
        <v>0</v>
      </c>
      <c r="AI133" s="22">
        <v>0</v>
      </c>
      <c r="AK133" s="18" t="s">
        <v>71</v>
      </c>
      <c r="AL133" s="644">
        <v>16</v>
      </c>
      <c r="AM133" s="217">
        <v>13</v>
      </c>
      <c r="AN133" s="217">
        <v>13</v>
      </c>
      <c r="AO133" s="217">
        <v>13</v>
      </c>
      <c r="AP133" s="217">
        <v>11</v>
      </c>
      <c r="AQ133" s="823">
        <f t="shared" si="113"/>
        <v>66</v>
      </c>
      <c r="AR133" s="66">
        <v>0</v>
      </c>
      <c r="AS133" s="161">
        <v>0</v>
      </c>
      <c r="AT133" s="627">
        <v>52</v>
      </c>
      <c r="AU133" s="21">
        <v>9</v>
      </c>
      <c r="AV133" s="733">
        <f t="shared" si="122"/>
        <v>61</v>
      </c>
      <c r="AW133" s="607">
        <v>0</v>
      </c>
      <c r="AX133" s="900">
        <v>12</v>
      </c>
      <c r="AZ133" s="345" t="s">
        <v>71</v>
      </c>
      <c r="BA133" s="21">
        <v>63</v>
      </c>
      <c r="BB133" s="73">
        <v>0</v>
      </c>
      <c r="BC133" s="385">
        <f t="shared" si="123"/>
        <v>63</v>
      </c>
      <c r="BD133" s="22">
        <v>13</v>
      </c>
    </row>
    <row r="134" spans="1:56" s="3" customFormat="1" ht="14.25" customHeight="1">
      <c r="A134" s="14" t="s">
        <v>11</v>
      </c>
      <c r="B134" s="21">
        <v>4526</v>
      </c>
      <c r="C134" s="21">
        <v>2215</v>
      </c>
      <c r="D134" s="21">
        <v>3785</v>
      </c>
      <c r="E134" s="21">
        <v>1838</v>
      </c>
      <c r="F134" s="21">
        <v>3346</v>
      </c>
      <c r="G134" s="21">
        <v>1620</v>
      </c>
      <c r="H134" s="21">
        <v>2755</v>
      </c>
      <c r="I134" s="21">
        <v>1358</v>
      </c>
      <c r="J134" s="21">
        <v>1962</v>
      </c>
      <c r="K134" s="73">
        <v>994</v>
      </c>
      <c r="L134" s="852">
        <f t="shared" si="120"/>
        <v>16374</v>
      </c>
      <c r="M134" s="797">
        <f t="shared" si="120"/>
        <v>8025</v>
      </c>
      <c r="N134" s="66">
        <v>64</v>
      </c>
      <c r="O134" s="21">
        <v>32</v>
      </c>
      <c r="P134" s="21">
        <v>63</v>
      </c>
      <c r="Q134" s="22">
        <v>30</v>
      </c>
      <c r="S134" s="14" t="s">
        <v>11</v>
      </c>
      <c r="T134" s="21">
        <v>559</v>
      </c>
      <c r="U134" s="21">
        <v>261</v>
      </c>
      <c r="V134" s="21">
        <v>628</v>
      </c>
      <c r="W134" s="21">
        <v>289</v>
      </c>
      <c r="X134" s="21">
        <v>534</v>
      </c>
      <c r="Y134" s="21">
        <v>222</v>
      </c>
      <c r="Z134" s="21">
        <v>274</v>
      </c>
      <c r="AA134" s="21">
        <v>112</v>
      </c>
      <c r="AB134" s="21">
        <v>170</v>
      </c>
      <c r="AC134" s="73">
        <v>74</v>
      </c>
      <c r="AD134" s="852">
        <f t="shared" ref="AD134:AE140" si="126">+T134+V134+X134+Z134+AB134</f>
        <v>2165</v>
      </c>
      <c r="AE134" s="797">
        <f t="shared" si="126"/>
        <v>958</v>
      </c>
      <c r="AF134" s="66">
        <v>0</v>
      </c>
      <c r="AG134" s="21">
        <v>0</v>
      </c>
      <c r="AH134" s="21">
        <v>0</v>
      </c>
      <c r="AI134" s="22">
        <v>0</v>
      </c>
      <c r="AK134" s="18" t="s">
        <v>11</v>
      </c>
      <c r="AL134" s="519">
        <v>158</v>
      </c>
      <c r="AM134" s="194">
        <v>157</v>
      </c>
      <c r="AN134" s="194">
        <v>155</v>
      </c>
      <c r="AO134" s="194">
        <v>151</v>
      </c>
      <c r="AP134" s="194">
        <v>148</v>
      </c>
      <c r="AQ134" s="823">
        <f t="shared" si="113"/>
        <v>769</v>
      </c>
      <c r="AR134" s="66">
        <v>1</v>
      </c>
      <c r="AS134" s="161">
        <v>1</v>
      </c>
      <c r="AT134" s="627">
        <v>443</v>
      </c>
      <c r="AU134" s="21">
        <v>15</v>
      </c>
      <c r="AV134" s="733">
        <f t="shared" si="122"/>
        <v>458</v>
      </c>
      <c r="AW134" s="607">
        <v>2</v>
      </c>
      <c r="AX134" s="900">
        <v>153</v>
      </c>
      <c r="AZ134" s="345" t="s">
        <v>11</v>
      </c>
      <c r="BA134" s="21">
        <v>404</v>
      </c>
      <c r="BB134" s="73">
        <v>3</v>
      </c>
      <c r="BC134" s="385">
        <f t="shared" si="123"/>
        <v>407</v>
      </c>
      <c r="BD134" s="22">
        <v>31</v>
      </c>
    </row>
    <row r="135" spans="1:56" s="3" customFormat="1" ht="14.25" customHeight="1">
      <c r="A135" s="14" t="s">
        <v>13</v>
      </c>
      <c r="B135" s="21">
        <v>4386</v>
      </c>
      <c r="C135" s="21">
        <v>2125</v>
      </c>
      <c r="D135" s="21">
        <v>3713</v>
      </c>
      <c r="E135" s="21">
        <v>1764</v>
      </c>
      <c r="F135" s="21">
        <v>3287</v>
      </c>
      <c r="G135" s="21">
        <v>1642</v>
      </c>
      <c r="H135" s="21">
        <v>2595</v>
      </c>
      <c r="I135" s="21">
        <v>1246</v>
      </c>
      <c r="J135" s="21">
        <v>1826</v>
      </c>
      <c r="K135" s="73">
        <v>916</v>
      </c>
      <c r="L135" s="852">
        <f t="shared" si="120"/>
        <v>15807</v>
      </c>
      <c r="M135" s="797">
        <f t="shared" si="120"/>
        <v>7693</v>
      </c>
      <c r="N135" s="66">
        <v>54</v>
      </c>
      <c r="O135" s="21">
        <v>21</v>
      </c>
      <c r="P135" s="21">
        <v>50</v>
      </c>
      <c r="Q135" s="22">
        <v>26</v>
      </c>
      <c r="S135" s="14" t="s">
        <v>13</v>
      </c>
      <c r="T135" s="21">
        <v>675</v>
      </c>
      <c r="U135" s="21">
        <v>345</v>
      </c>
      <c r="V135" s="21">
        <v>557</v>
      </c>
      <c r="W135" s="21">
        <v>241</v>
      </c>
      <c r="X135" s="21">
        <v>406</v>
      </c>
      <c r="Y135" s="21">
        <v>176</v>
      </c>
      <c r="Z135" s="21">
        <v>293</v>
      </c>
      <c r="AA135" s="21">
        <v>144</v>
      </c>
      <c r="AB135" s="21">
        <v>141</v>
      </c>
      <c r="AC135" s="73">
        <v>71</v>
      </c>
      <c r="AD135" s="852">
        <f t="shared" si="126"/>
        <v>2072</v>
      </c>
      <c r="AE135" s="797">
        <f t="shared" si="126"/>
        <v>977</v>
      </c>
      <c r="AF135" s="66">
        <v>2</v>
      </c>
      <c r="AG135" s="21">
        <v>0</v>
      </c>
      <c r="AH135" s="21">
        <v>0</v>
      </c>
      <c r="AI135" s="22">
        <v>0</v>
      </c>
      <c r="AK135" s="18" t="s">
        <v>13</v>
      </c>
      <c r="AL135" s="519">
        <v>142</v>
      </c>
      <c r="AM135" s="194">
        <v>140</v>
      </c>
      <c r="AN135" s="194">
        <v>140</v>
      </c>
      <c r="AO135" s="194">
        <v>135</v>
      </c>
      <c r="AP135" s="194">
        <v>132</v>
      </c>
      <c r="AQ135" s="823">
        <f t="shared" si="113"/>
        <v>689</v>
      </c>
      <c r="AR135" s="66">
        <v>1</v>
      </c>
      <c r="AS135" s="161">
        <v>1</v>
      </c>
      <c r="AT135" s="627">
        <v>368</v>
      </c>
      <c r="AU135" s="21">
        <v>25</v>
      </c>
      <c r="AV135" s="733">
        <f t="shared" si="122"/>
        <v>393</v>
      </c>
      <c r="AW135" s="607">
        <v>2</v>
      </c>
      <c r="AX135" s="900">
        <v>147</v>
      </c>
      <c r="AZ135" s="345" t="s">
        <v>13</v>
      </c>
      <c r="BA135" s="21">
        <v>381</v>
      </c>
      <c r="BB135" s="73">
        <v>3</v>
      </c>
      <c r="BC135" s="385">
        <f t="shared" si="123"/>
        <v>384</v>
      </c>
      <c r="BD135" s="22">
        <v>25</v>
      </c>
    </row>
    <row r="136" spans="1:56" s="3" customFormat="1" ht="14.25" customHeight="1">
      <c r="A136" s="14" t="s">
        <v>15</v>
      </c>
      <c r="B136" s="21">
        <v>3432</v>
      </c>
      <c r="C136" s="21">
        <v>1668</v>
      </c>
      <c r="D136" s="21">
        <v>3363</v>
      </c>
      <c r="E136" s="21">
        <v>1619</v>
      </c>
      <c r="F136" s="21">
        <v>2924</v>
      </c>
      <c r="G136" s="21">
        <v>1465</v>
      </c>
      <c r="H136" s="21">
        <v>2554</v>
      </c>
      <c r="I136" s="21">
        <v>1231</v>
      </c>
      <c r="J136" s="21">
        <v>2258</v>
      </c>
      <c r="K136" s="73">
        <v>1128</v>
      </c>
      <c r="L136" s="852">
        <f t="shared" si="120"/>
        <v>14531</v>
      </c>
      <c r="M136" s="797">
        <f t="shared" si="120"/>
        <v>7111</v>
      </c>
      <c r="N136" s="66">
        <v>0</v>
      </c>
      <c r="O136" s="21">
        <v>0</v>
      </c>
      <c r="P136" s="21">
        <v>0</v>
      </c>
      <c r="Q136" s="22">
        <v>0</v>
      </c>
      <c r="S136" s="14" t="s">
        <v>15</v>
      </c>
      <c r="T136" s="21">
        <v>129</v>
      </c>
      <c r="U136" s="21">
        <v>56</v>
      </c>
      <c r="V136" s="21">
        <v>124</v>
      </c>
      <c r="W136" s="21">
        <v>46</v>
      </c>
      <c r="X136" s="21">
        <v>145</v>
      </c>
      <c r="Y136" s="21">
        <v>57</v>
      </c>
      <c r="Z136" s="21">
        <v>90</v>
      </c>
      <c r="AA136" s="21">
        <v>34</v>
      </c>
      <c r="AB136" s="21">
        <v>126</v>
      </c>
      <c r="AC136" s="73">
        <v>59</v>
      </c>
      <c r="AD136" s="852">
        <f t="shared" si="126"/>
        <v>614</v>
      </c>
      <c r="AE136" s="797">
        <f t="shared" si="126"/>
        <v>252</v>
      </c>
      <c r="AF136" s="66">
        <v>0</v>
      </c>
      <c r="AG136" s="21">
        <v>0</v>
      </c>
      <c r="AH136" s="21">
        <v>0</v>
      </c>
      <c r="AI136" s="22">
        <v>0</v>
      </c>
      <c r="AK136" s="18" t="s">
        <v>15</v>
      </c>
      <c r="AL136" s="519">
        <v>143</v>
      </c>
      <c r="AM136" s="194">
        <v>138</v>
      </c>
      <c r="AN136" s="194">
        <v>130</v>
      </c>
      <c r="AO136" s="194">
        <v>127</v>
      </c>
      <c r="AP136" s="194">
        <v>136</v>
      </c>
      <c r="AQ136" s="823">
        <f t="shared" si="113"/>
        <v>674</v>
      </c>
      <c r="AR136" s="66">
        <v>0</v>
      </c>
      <c r="AS136" s="161">
        <v>0</v>
      </c>
      <c r="AT136" s="627">
        <v>565</v>
      </c>
      <c r="AU136" s="21">
        <v>11</v>
      </c>
      <c r="AV136" s="733">
        <f t="shared" si="122"/>
        <v>576</v>
      </c>
      <c r="AW136" s="607">
        <v>0</v>
      </c>
      <c r="AX136" s="900">
        <v>124</v>
      </c>
      <c r="AZ136" s="345" t="s">
        <v>15</v>
      </c>
      <c r="BA136" s="21">
        <v>561</v>
      </c>
      <c r="BB136" s="73">
        <v>0</v>
      </c>
      <c r="BC136" s="385">
        <f t="shared" si="123"/>
        <v>561</v>
      </c>
      <c r="BD136" s="22">
        <v>121</v>
      </c>
    </row>
    <row r="137" spans="1:56" s="3" customFormat="1" ht="14.25" customHeight="1">
      <c r="A137" s="14" t="s">
        <v>330</v>
      </c>
      <c r="B137" s="21">
        <v>5654</v>
      </c>
      <c r="C137" s="21">
        <v>2658</v>
      </c>
      <c r="D137" s="21">
        <v>4647</v>
      </c>
      <c r="E137" s="21">
        <v>2261</v>
      </c>
      <c r="F137" s="21">
        <v>4073</v>
      </c>
      <c r="G137" s="21">
        <v>1936</v>
      </c>
      <c r="H137" s="21">
        <v>3126</v>
      </c>
      <c r="I137" s="21">
        <v>1540</v>
      </c>
      <c r="J137" s="21">
        <v>2446</v>
      </c>
      <c r="K137" s="73">
        <v>1215</v>
      </c>
      <c r="L137" s="852">
        <f t="shared" si="120"/>
        <v>19946</v>
      </c>
      <c r="M137" s="797">
        <f t="shared" si="120"/>
        <v>9610</v>
      </c>
      <c r="N137" s="66">
        <v>0</v>
      </c>
      <c r="O137" s="21">
        <v>0</v>
      </c>
      <c r="P137" s="21">
        <v>0</v>
      </c>
      <c r="Q137" s="22">
        <v>0</v>
      </c>
      <c r="S137" s="14" t="s">
        <v>182</v>
      </c>
      <c r="T137" s="21">
        <v>879</v>
      </c>
      <c r="U137" s="21">
        <v>355</v>
      </c>
      <c r="V137" s="21">
        <v>761</v>
      </c>
      <c r="W137" s="21">
        <v>323</v>
      </c>
      <c r="X137" s="21">
        <v>619</v>
      </c>
      <c r="Y137" s="21">
        <v>256</v>
      </c>
      <c r="Z137" s="21">
        <v>353</v>
      </c>
      <c r="AA137" s="21">
        <v>168</v>
      </c>
      <c r="AB137" s="21">
        <v>208</v>
      </c>
      <c r="AC137" s="73">
        <v>105</v>
      </c>
      <c r="AD137" s="852">
        <f t="shared" si="126"/>
        <v>2820</v>
      </c>
      <c r="AE137" s="797">
        <f t="shared" si="126"/>
        <v>1207</v>
      </c>
      <c r="AF137" s="66">
        <v>0</v>
      </c>
      <c r="AG137" s="21">
        <v>0</v>
      </c>
      <c r="AH137" s="21">
        <v>0</v>
      </c>
      <c r="AI137" s="22">
        <v>0</v>
      </c>
      <c r="AK137" s="18" t="s">
        <v>182</v>
      </c>
      <c r="AL137" s="519">
        <v>166</v>
      </c>
      <c r="AM137" s="194">
        <v>163</v>
      </c>
      <c r="AN137" s="194">
        <v>160</v>
      </c>
      <c r="AO137" s="194">
        <v>156</v>
      </c>
      <c r="AP137" s="194">
        <v>154</v>
      </c>
      <c r="AQ137" s="823">
        <f t="shared" si="113"/>
        <v>799</v>
      </c>
      <c r="AR137" s="66">
        <v>0</v>
      </c>
      <c r="AS137" s="161">
        <v>0</v>
      </c>
      <c r="AT137" s="627">
        <v>411</v>
      </c>
      <c r="AU137" s="21">
        <v>35</v>
      </c>
      <c r="AV137" s="733">
        <f t="shared" si="122"/>
        <v>446</v>
      </c>
      <c r="AW137" s="607">
        <v>0</v>
      </c>
      <c r="AX137" s="900">
        <v>159</v>
      </c>
      <c r="AZ137" s="345" t="s">
        <v>182</v>
      </c>
      <c r="BA137" s="21">
        <v>447</v>
      </c>
      <c r="BB137" s="73">
        <v>0</v>
      </c>
      <c r="BC137" s="385">
        <f t="shared" si="123"/>
        <v>447</v>
      </c>
      <c r="BD137" s="22">
        <v>23</v>
      </c>
    </row>
    <row r="138" spans="1:56" s="3" customFormat="1" ht="14.25" customHeight="1">
      <c r="A138" s="14" t="s">
        <v>17</v>
      </c>
      <c r="B138" s="21">
        <v>3958</v>
      </c>
      <c r="C138" s="21">
        <v>1948</v>
      </c>
      <c r="D138" s="21">
        <v>3005</v>
      </c>
      <c r="E138" s="21">
        <v>1420</v>
      </c>
      <c r="F138" s="21">
        <v>2903</v>
      </c>
      <c r="G138" s="21">
        <v>1401</v>
      </c>
      <c r="H138" s="21">
        <v>2361</v>
      </c>
      <c r="I138" s="21">
        <v>1140</v>
      </c>
      <c r="J138" s="21">
        <v>1807</v>
      </c>
      <c r="K138" s="73">
        <v>902</v>
      </c>
      <c r="L138" s="852">
        <f t="shared" si="120"/>
        <v>14034</v>
      </c>
      <c r="M138" s="797">
        <f t="shared" si="120"/>
        <v>6811</v>
      </c>
      <c r="N138" s="66">
        <v>0</v>
      </c>
      <c r="O138" s="21">
        <v>0</v>
      </c>
      <c r="P138" s="21">
        <v>0</v>
      </c>
      <c r="Q138" s="22">
        <v>0</v>
      </c>
      <c r="S138" s="14" t="s">
        <v>17</v>
      </c>
      <c r="T138" s="21">
        <v>652</v>
      </c>
      <c r="U138" s="21">
        <v>294</v>
      </c>
      <c r="V138" s="21">
        <v>456</v>
      </c>
      <c r="W138" s="21">
        <v>198</v>
      </c>
      <c r="X138" s="21">
        <v>429</v>
      </c>
      <c r="Y138" s="21">
        <v>180</v>
      </c>
      <c r="Z138" s="21">
        <v>349</v>
      </c>
      <c r="AA138" s="21">
        <v>163</v>
      </c>
      <c r="AB138" s="21">
        <v>99</v>
      </c>
      <c r="AC138" s="73">
        <v>53</v>
      </c>
      <c r="AD138" s="852">
        <f t="shared" si="126"/>
        <v>1985</v>
      </c>
      <c r="AE138" s="797">
        <f t="shared" si="126"/>
        <v>888</v>
      </c>
      <c r="AF138" s="66">
        <v>0</v>
      </c>
      <c r="AG138" s="21">
        <v>0</v>
      </c>
      <c r="AH138" s="21">
        <v>0</v>
      </c>
      <c r="AI138" s="22">
        <v>0</v>
      </c>
      <c r="AK138" s="18" t="s">
        <v>17</v>
      </c>
      <c r="AL138" s="519">
        <v>134</v>
      </c>
      <c r="AM138" s="194">
        <v>131</v>
      </c>
      <c r="AN138" s="194">
        <v>130</v>
      </c>
      <c r="AO138" s="194">
        <v>126</v>
      </c>
      <c r="AP138" s="194">
        <v>127</v>
      </c>
      <c r="AQ138" s="823">
        <f t="shared" si="113"/>
        <v>648</v>
      </c>
      <c r="AR138" s="66">
        <v>0</v>
      </c>
      <c r="AS138" s="161">
        <v>0</v>
      </c>
      <c r="AT138" s="627">
        <v>327</v>
      </c>
      <c r="AU138" s="21">
        <v>60</v>
      </c>
      <c r="AV138" s="733">
        <f t="shared" si="122"/>
        <v>387</v>
      </c>
      <c r="AW138" s="607">
        <v>0</v>
      </c>
      <c r="AX138" s="900">
        <v>128</v>
      </c>
      <c r="AZ138" s="345" t="s">
        <v>17</v>
      </c>
      <c r="BA138" s="21">
        <v>333</v>
      </c>
      <c r="BB138" s="73">
        <v>0</v>
      </c>
      <c r="BC138" s="385">
        <f t="shared" si="123"/>
        <v>333</v>
      </c>
      <c r="BD138" s="22">
        <v>13</v>
      </c>
    </row>
    <row r="139" spans="1:56" s="3" customFormat="1" ht="14.25" customHeight="1">
      <c r="A139" s="14" t="s">
        <v>19</v>
      </c>
      <c r="B139" s="21">
        <v>4767</v>
      </c>
      <c r="C139" s="21">
        <v>2272</v>
      </c>
      <c r="D139" s="21">
        <v>4023</v>
      </c>
      <c r="E139" s="21">
        <v>1970</v>
      </c>
      <c r="F139" s="21">
        <v>3794</v>
      </c>
      <c r="G139" s="21">
        <v>1834</v>
      </c>
      <c r="H139" s="21">
        <v>3096</v>
      </c>
      <c r="I139" s="21">
        <v>1532</v>
      </c>
      <c r="J139" s="21">
        <v>2191</v>
      </c>
      <c r="K139" s="73">
        <v>1098</v>
      </c>
      <c r="L139" s="852">
        <f t="shared" si="120"/>
        <v>17871</v>
      </c>
      <c r="M139" s="797">
        <f t="shared" si="120"/>
        <v>8706</v>
      </c>
      <c r="N139" s="66">
        <v>0</v>
      </c>
      <c r="O139" s="21">
        <v>0</v>
      </c>
      <c r="P139" s="21">
        <v>0</v>
      </c>
      <c r="Q139" s="22">
        <v>0</v>
      </c>
      <c r="S139" s="14" t="s">
        <v>19</v>
      </c>
      <c r="T139" s="21">
        <v>966</v>
      </c>
      <c r="U139" s="21">
        <v>437</v>
      </c>
      <c r="V139" s="21">
        <v>652</v>
      </c>
      <c r="W139" s="21">
        <v>276</v>
      </c>
      <c r="X139" s="21">
        <v>706</v>
      </c>
      <c r="Y139" s="21">
        <v>272</v>
      </c>
      <c r="Z139" s="21">
        <v>492</v>
      </c>
      <c r="AA139" s="21">
        <v>250</v>
      </c>
      <c r="AB139" s="21">
        <v>139</v>
      </c>
      <c r="AC139" s="73">
        <v>79</v>
      </c>
      <c r="AD139" s="852">
        <f t="shared" si="126"/>
        <v>2955</v>
      </c>
      <c r="AE139" s="797">
        <f t="shared" si="126"/>
        <v>1314</v>
      </c>
      <c r="AF139" s="66">
        <v>0</v>
      </c>
      <c r="AG139" s="21">
        <v>0</v>
      </c>
      <c r="AH139" s="21">
        <v>0</v>
      </c>
      <c r="AI139" s="22">
        <v>0</v>
      </c>
      <c r="AK139" s="18" t="s">
        <v>19</v>
      </c>
      <c r="AL139" s="519">
        <v>196</v>
      </c>
      <c r="AM139" s="194">
        <v>197</v>
      </c>
      <c r="AN139" s="194">
        <v>195</v>
      </c>
      <c r="AO139" s="194">
        <v>194</v>
      </c>
      <c r="AP139" s="194">
        <v>189</v>
      </c>
      <c r="AQ139" s="823">
        <f t="shared" si="113"/>
        <v>971</v>
      </c>
      <c r="AR139" s="66">
        <v>0</v>
      </c>
      <c r="AS139" s="161">
        <v>0</v>
      </c>
      <c r="AT139" s="627">
        <v>483</v>
      </c>
      <c r="AU139" s="21">
        <v>36</v>
      </c>
      <c r="AV139" s="733">
        <f t="shared" si="122"/>
        <v>519</v>
      </c>
      <c r="AW139" s="607">
        <v>0</v>
      </c>
      <c r="AX139" s="900">
        <v>195</v>
      </c>
      <c r="AZ139" s="345" t="s">
        <v>19</v>
      </c>
      <c r="BA139" s="21">
        <v>490</v>
      </c>
      <c r="BB139" s="73">
        <v>0</v>
      </c>
      <c r="BC139" s="385">
        <f t="shared" si="123"/>
        <v>490</v>
      </c>
      <c r="BD139" s="22">
        <v>28</v>
      </c>
    </row>
    <row r="140" spans="1:56" s="3" customFormat="1" ht="14.25" customHeight="1">
      <c r="A140" s="14" t="s">
        <v>183</v>
      </c>
      <c r="B140" s="21">
        <v>1794</v>
      </c>
      <c r="C140" s="21">
        <v>848</v>
      </c>
      <c r="D140" s="21">
        <v>1301</v>
      </c>
      <c r="E140" s="21">
        <v>607</v>
      </c>
      <c r="F140" s="21">
        <v>1149</v>
      </c>
      <c r="G140" s="21">
        <v>563</v>
      </c>
      <c r="H140" s="21">
        <v>980</v>
      </c>
      <c r="I140" s="21">
        <v>484</v>
      </c>
      <c r="J140" s="21">
        <v>779</v>
      </c>
      <c r="K140" s="73">
        <v>362</v>
      </c>
      <c r="L140" s="852">
        <f t="shared" si="120"/>
        <v>6003</v>
      </c>
      <c r="M140" s="797">
        <f t="shared" si="120"/>
        <v>2864</v>
      </c>
      <c r="N140" s="66">
        <v>0</v>
      </c>
      <c r="O140" s="21">
        <v>0</v>
      </c>
      <c r="P140" s="21">
        <v>0</v>
      </c>
      <c r="Q140" s="22">
        <v>0</v>
      </c>
      <c r="S140" s="14" t="s">
        <v>183</v>
      </c>
      <c r="T140" s="21">
        <v>275</v>
      </c>
      <c r="U140" s="21">
        <v>118</v>
      </c>
      <c r="V140" s="21">
        <v>185</v>
      </c>
      <c r="W140" s="21">
        <v>85</v>
      </c>
      <c r="X140" s="21">
        <v>169</v>
      </c>
      <c r="Y140" s="21">
        <v>83</v>
      </c>
      <c r="Z140" s="21">
        <v>104</v>
      </c>
      <c r="AA140" s="21">
        <v>41</v>
      </c>
      <c r="AB140" s="21">
        <v>42</v>
      </c>
      <c r="AC140" s="73">
        <v>23</v>
      </c>
      <c r="AD140" s="852">
        <f t="shared" si="126"/>
        <v>775</v>
      </c>
      <c r="AE140" s="797">
        <f t="shared" si="126"/>
        <v>350</v>
      </c>
      <c r="AF140" s="66">
        <v>0</v>
      </c>
      <c r="AG140" s="21">
        <v>0</v>
      </c>
      <c r="AH140" s="21">
        <v>0</v>
      </c>
      <c r="AI140" s="22">
        <v>0</v>
      </c>
      <c r="AK140" s="18" t="s">
        <v>183</v>
      </c>
      <c r="AL140" s="519">
        <v>53</v>
      </c>
      <c r="AM140" s="194">
        <v>51</v>
      </c>
      <c r="AN140" s="194">
        <v>50</v>
      </c>
      <c r="AO140" s="194">
        <v>50</v>
      </c>
      <c r="AP140" s="194">
        <v>49</v>
      </c>
      <c r="AQ140" s="823">
        <f t="shared" si="113"/>
        <v>253</v>
      </c>
      <c r="AR140" s="66">
        <v>0</v>
      </c>
      <c r="AS140" s="161">
        <v>0</v>
      </c>
      <c r="AT140" s="627">
        <v>123</v>
      </c>
      <c r="AU140" s="21">
        <v>24</v>
      </c>
      <c r="AV140" s="733">
        <f t="shared" si="122"/>
        <v>147</v>
      </c>
      <c r="AW140" s="607">
        <v>0</v>
      </c>
      <c r="AX140" s="900">
        <v>50</v>
      </c>
      <c r="AZ140" s="345" t="s">
        <v>183</v>
      </c>
      <c r="BA140" s="21">
        <v>150</v>
      </c>
      <c r="BB140" s="73">
        <v>0</v>
      </c>
      <c r="BC140" s="385">
        <f t="shared" si="123"/>
        <v>150</v>
      </c>
      <c r="BD140" s="22">
        <v>2</v>
      </c>
    </row>
    <row r="141" spans="1:56" s="3" customFormat="1" ht="14.25" customHeight="1">
      <c r="A141" s="14" t="s">
        <v>46</v>
      </c>
      <c r="B141" s="21">
        <v>404</v>
      </c>
      <c r="C141" s="21">
        <v>190</v>
      </c>
      <c r="D141" s="21">
        <v>304</v>
      </c>
      <c r="E141" s="21">
        <v>153</v>
      </c>
      <c r="F141" s="21">
        <v>255</v>
      </c>
      <c r="G141" s="21">
        <v>127</v>
      </c>
      <c r="H141" s="21">
        <v>209</v>
      </c>
      <c r="I141" s="21">
        <v>112</v>
      </c>
      <c r="J141" s="21">
        <v>194</v>
      </c>
      <c r="K141" s="73">
        <v>101</v>
      </c>
      <c r="L141" s="852">
        <f t="shared" si="120"/>
        <v>1366</v>
      </c>
      <c r="M141" s="797">
        <f t="shared" si="120"/>
        <v>683</v>
      </c>
      <c r="N141" s="66">
        <v>0</v>
      </c>
      <c r="O141" s="21">
        <v>0</v>
      </c>
      <c r="P141" s="21">
        <v>0</v>
      </c>
      <c r="Q141" s="22">
        <v>0</v>
      </c>
      <c r="S141" s="14" t="s">
        <v>46</v>
      </c>
      <c r="T141" s="21">
        <v>60</v>
      </c>
      <c r="U141" s="21">
        <v>29</v>
      </c>
      <c r="V141" s="21">
        <v>34</v>
      </c>
      <c r="W141" s="21">
        <v>12</v>
      </c>
      <c r="X141" s="21">
        <v>36</v>
      </c>
      <c r="Y141" s="21">
        <v>22</v>
      </c>
      <c r="Z141" s="21">
        <v>26</v>
      </c>
      <c r="AA141" s="21">
        <v>10</v>
      </c>
      <c r="AB141" s="21">
        <v>18</v>
      </c>
      <c r="AC141" s="73">
        <v>10</v>
      </c>
      <c r="AD141" s="852">
        <f t="shared" ref="AD141:AE146" si="127">+T141+V141+X141+Z141+AB141</f>
        <v>174</v>
      </c>
      <c r="AE141" s="797">
        <f t="shared" si="127"/>
        <v>83</v>
      </c>
      <c r="AF141" s="66">
        <v>0</v>
      </c>
      <c r="AG141" s="21">
        <v>0</v>
      </c>
      <c r="AH141" s="21">
        <v>0</v>
      </c>
      <c r="AI141" s="22">
        <v>0</v>
      </c>
      <c r="AK141" s="18" t="s">
        <v>46</v>
      </c>
      <c r="AL141" s="761">
        <v>11</v>
      </c>
      <c r="AM141" s="162">
        <v>11</v>
      </c>
      <c r="AN141" s="162">
        <v>11</v>
      </c>
      <c r="AO141" s="162">
        <v>10</v>
      </c>
      <c r="AP141" s="162">
        <v>9</v>
      </c>
      <c r="AQ141" s="84">
        <f t="shared" ref="AQ141:AQ146" si="128">SUM(AL141:AP141)</f>
        <v>52</v>
      </c>
      <c r="AR141" s="21">
        <v>0</v>
      </c>
      <c r="AS141" s="22">
        <v>0</v>
      </c>
      <c r="AT141" s="627">
        <v>35</v>
      </c>
      <c r="AU141" s="21">
        <v>2</v>
      </c>
      <c r="AV141" s="733">
        <f t="shared" si="122"/>
        <v>37</v>
      </c>
      <c r="AW141" s="607">
        <v>0</v>
      </c>
      <c r="AX141" s="900">
        <v>11</v>
      </c>
      <c r="AZ141" s="345" t="s">
        <v>46</v>
      </c>
      <c r="BA141" s="21">
        <v>23</v>
      </c>
      <c r="BB141" s="73">
        <v>0</v>
      </c>
      <c r="BC141" s="385">
        <f t="shared" si="123"/>
        <v>23</v>
      </c>
      <c r="BD141" s="22">
        <v>0</v>
      </c>
    </row>
    <row r="142" spans="1:56" s="3" customFormat="1" ht="14.25" customHeight="1">
      <c r="A142" s="14" t="s">
        <v>332</v>
      </c>
      <c r="B142" s="21">
        <v>726</v>
      </c>
      <c r="C142" s="21">
        <v>359</v>
      </c>
      <c r="D142" s="21">
        <v>653</v>
      </c>
      <c r="E142" s="21">
        <v>326</v>
      </c>
      <c r="F142" s="21">
        <v>490</v>
      </c>
      <c r="G142" s="21">
        <v>242</v>
      </c>
      <c r="H142" s="21">
        <v>380</v>
      </c>
      <c r="I142" s="21">
        <v>166</v>
      </c>
      <c r="J142" s="21">
        <v>261</v>
      </c>
      <c r="K142" s="73">
        <v>126</v>
      </c>
      <c r="L142" s="852">
        <f t="shared" si="120"/>
        <v>2510</v>
      </c>
      <c r="M142" s="797">
        <f t="shared" si="120"/>
        <v>1219</v>
      </c>
      <c r="N142" s="66">
        <v>0</v>
      </c>
      <c r="O142" s="21">
        <v>0</v>
      </c>
      <c r="P142" s="21">
        <v>0</v>
      </c>
      <c r="Q142" s="22">
        <v>0</v>
      </c>
      <c r="S142" s="14" t="s">
        <v>184</v>
      </c>
      <c r="T142" s="21">
        <v>30</v>
      </c>
      <c r="U142" s="21">
        <v>13</v>
      </c>
      <c r="V142" s="21">
        <v>56</v>
      </c>
      <c r="W142" s="21">
        <v>23</v>
      </c>
      <c r="X142" s="21">
        <v>63</v>
      </c>
      <c r="Y142" s="21">
        <v>29</v>
      </c>
      <c r="Z142" s="21">
        <v>19</v>
      </c>
      <c r="AA142" s="21">
        <v>8</v>
      </c>
      <c r="AB142" s="21">
        <v>7</v>
      </c>
      <c r="AC142" s="73">
        <v>4</v>
      </c>
      <c r="AD142" s="852">
        <f t="shared" si="127"/>
        <v>175</v>
      </c>
      <c r="AE142" s="797">
        <f t="shared" si="127"/>
        <v>77</v>
      </c>
      <c r="AF142" s="66">
        <v>0</v>
      </c>
      <c r="AG142" s="21">
        <v>0</v>
      </c>
      <c r="AH142" s="21">
        <v>0</v>
      </c>
      <c r="AI142" s="22">
        <v>0</v>
      </c>
      <c r="AK142" s="18" t="s">
        <v>184</v>
      </c>
      <c r="AL142" s="519">
        <v>24</v>
      </c>
      <c r="AM142" s="194">
        <v>23</v>
      </c>
      <c r="AN142" s="194">
        <v>22</v>
      </c>
      <c r="AO142" s="194">
        <v>17</v>
      </c>
      <c r="AP142" s="194">
        <v>12</v>
      </c>
      <c r="AQ142" s="823">
        <f t="shared" si="128"/>
        <v>98</v>
      </c>
      <c r="AR142" s="21">
        <v>0</v>
      </c>
      <c r="AS142" s="22">
        <v>0</v>
      </c>
      <c r="AT142" s="627">
        <v>52</v>
      </c>
      <c r="AU142" s="21">
        <v>13</v>
      </c>
      <c r="AV142" s="733">
        <f t="shared" si="122"/>
        <v>65</v>
      </c>
      <c r="AW142" s="607">
        <v>0</v>
      </c>
      <c r="AX142" s="900">
        <v>18</v>
      </c>
      <c r="AZ142" s="345" t="s">
        <v>184</v>
      </c>
      <c r="BA142" s="21">
        <v>58</v>
      </c>
      <c r="BB142" s="73">
        <v>0</v>
      </c>
      <c r="BC142" s="385">
        <f t="shared" si="123"/>
        <v>58</v>
      </c>
      <c r="BD142" s="22">
        <v>6</v>
      </c>
    </row>
    <row r="143" spans="1:56" s="3" customFormat="1" ht="14.25" customHeight="1">
      <c r="A143" s="14" t="s">
        <v>51</v>
      </c>
      <c r="B143" s="21">
        <v>1903</v>
      </c>
      <c r="C143" s="21">
        <v>914</v>
      </c>
      <c r="D143" s="21">
        <v>1641</v>
      </c>
      <c r="E143" s="21">
        <v>821</v>
      </c>
      <c r="F143" s="21">
        <v>1632</v>
      </c>
      <c r="G143" s="21">
        <v>844</v>
      </c>
      <c r="H143" s="21">
        <v>1308</v>
      </c>
      <c r="I143" s="21">
        <v>651</v>
      </c>
      <c r="J143" s="21">
        <v>1088</v>
      </c>
      <c r="K143" s="73">
        <v>528</v>
      </c>
      <c r="L143" s="852">
        <f t="shared" si="120"/>
        <v>7572</v>
      </c>
      <c r="M143" s="797">
        <f t="shared" si="120"/>
        <v>3758</v>
      </c>
      <c r="N143" s="66">
        <v>0</v>
      </c>
      <c r="O143" s="21">
        <v>0</v>
      </c>
      <c r="P143" s="21">
        <v>0</v>
      </c>
      <c r="Q143" s="22">
        <v>0</v>
      </c>
      <c r="S143" s="14" t="s">
        <v>51</v>
      </c>
      <c r="T143" s="21">
        <v>279</v>
      </c>
      <c r="U143" s="21">
        <v>126</v>
      </c>
      <c r="V143" s="21">
        <v>230</v>
      </c>
      <c r="W143" s="21">
        <v>104</v>
      </c>
      <c r="X143" s="21">
        <v>260</v>
      </c>
      <c r="Y143" s="21">
        <v>133</v>
      </c>
      <c r="Z143" s="21">
        <v>164</v>
      </c>
      <c r="AA143" s="21">
        <v>73</v>
      </c>
      <c r="AB143" s="21">
        <v>107</v>
      </c>
      <c r="AC143" s="73">
        <v>50</v>
      </c>
      <c r="AD143" s="852">
        <f t="shared" si="127"/>
        <v>1040</v>
      </c>
      <c r="AE143" s="797">
        <f t="shared" si="127"/>
        <v>486</v>
      </c>
      <c r="AF143" s="66">
        <v>0</v>
      </c>
      <c r="AG143" s="21">
        <v>0</v>
      </c>
      <c r="AH143" s="21">
        <v>0</v>
      </c>
      <c r="AI143" s="22">
        <v>0</v>
      </c>
      <c r="AK143" s="18" t="s">
        <v>51</v>
      </c>
      <c r="AL143" s="519">
        <v>57</v>
      </c>
      <c r="AM143" s="194">
        <v>56</v>
      </c>
      <c r="AN143" s="194">
        <v>58</v>
      </c>
      <c r="AO143" s="194">
        <v>50</v>
      </c>
      <c r="AP143" s="194">
        <v>48</v>
      </c>
      <c r="AQ143" s="823">
        <f t="shared" si="128"/>
        <v>269</v>
      </c>
      <c r="AR143" s="21">
        <v>0</v>
      </c>
      <c r="AS143" s="22">
        <v>0</v>
      </c>
      <c r="AT143" s="627">
        <v>213</v>
      </c>
      <c r="AU143" s="21">
        <v>13</v>
      </c>
      <c r="AV143" s="733">
        <f t="shared" si="122"/>
        <v>226</v>
      </c>
      <c r="AW143" s="607">
        <v>0</v>
      </c>
      <c r="AX143" s="900">
        <v>53</v>
      </c>
      <c r="AZ143" s="345" t="s">
        <v>51</v>
      </c>
      <c r="BA143" s="21">
        <v>224</v>
      </c>
      <c r="BB143" s="73">
        <v>0</v>
      </c>
      <c r="BC143" s="385">
        <f t="shared" si="123"/>
        <v>224</v>
      </c>
      <c r="BD143" s="22">
        <v>33</v>
      </c>
    </row>
    <row r="144" spans="1:56" s="3" customFormat="1" ht="14.25" customHeight="1">
      <c r="A144" s="14" t="s">
        <v>333</v>
      </c>
      <c r="B144" s="21">
        <v>667</v>
      </c>
      <c r="C144" s="21">
        <v>357</v>
      </c>
      <c r="D144" s="21">
        <v>503</v>
      </c>
      <c r="E144" s="21">
        <v>264</v>
      </c>
      <c r="F144" s="21">
        <v>456</v>
      </c>
      <c r="G144" s="21">
        <v>225</v>
      </c>
      <c r="H144" s="21">
        <v>458</v>
      </c>
      <c r="I144" s="21">
        <v>239</v>
      </c>
      <c r="J144" s="21">
        <v>350</v>
      </c>
      <c r="K144" s="73">
        <v>192</v>
      </c>
      <c r="L144" s="852">
        <f t="shared" si="120"/>
        <v>2434</v>
      </c>
      <c r="M144" s="797">
        <f t="shared" si="120"/>
        <v>1277</v>
      </c>
      <c r="N144" s="66">
        <v>0</v>
      </c>
      <c r="O144" s="21">
        <v>0</v>
      </c>
      <c r="P144" s="21">
        <v>0</v>
      </c>
      <c r="Q144" s="22">
        <v>0</v>
      </c>
      <c r="S144" s="14" t="s">
        <v>185</v>
      </c>
      <c r="T144" s="21">
        <v>75</v>
      </c>
      <c r="U144" s="21">
        <v>36</v>
      </c>
      <c r="V144" s="21">
        <v>77</v>
      </c>
      <c r="W144" s="21">
        <v>37</v>
      </c>
      <c r="X144" s="21">
        <v>30</v>
      </c>
      <c r="Y144" s="21">
        <v>15</v>
      </c>
      <c r="Z144" s="21">
        <v>35</v>
      </c>
      <c r="AA144" s="21">
        <v>15</v>
      </c>
      <c r="AB144" s="21">
        <v>6</v>
      </c>
      <c r="AC144" s="73">
        <v>5</v>
      </c>
      <c r="AD144" s="852">
        <f t="shared" si="127"/>
        <v>223</v>
      </c>
      <c r="AE144" s="797">
        <f t="shared" si="127"/>
        <v>108</v>
      </c>
      <c r="AF144" s="66">
        <v>0</v>
      </c>
      <c r="AG144" s="21">
        <v>0</v>
      </c>
      <c r="AH144" s="21">
        <v>0</v>
      </c>
      <c r="AI144" s="22">
        <v>0</v>
      </c>
      <c r="AK144" s="18" t="s">
        <v>185</v>
      </c>
      <c r="AL144" s="519">
        <v>17</v>
      </c>
      <c r="AM144" s="194">
        <v>15</v>
      </c>
      <c r="AN144" s="194">
        <v>14</v>
      </c>
      <c r="AO144" s="194">
        <v>14</v>
      </c>
      <c r="AP144" s="194">
        <v>13</v>
      </c>
      <c r="AQ144" s="823">
        <f t="shared" si="128"/>
        <v>73</v>
      </c>
      <c r="AR144" s="21">
        <v>0</v>
      </c>
      <c r="AS144" s="22">
        <v>0</v>
      </c>
      <c r="AT144" s="627">
        <v>69</v>
      </c>
      <c r="AU144" s="21">
        <v>0</v>
      </c>
      <c r="AV144" s="733">
        <f t="shared" si="122"/>
        <v>69</v>
      </c>
      <c r="AW144" s="607">
        <v>0</v>
      </c>
      <c r="AX144" s="900">
        <v>12</v>
      </c>
      <c r="AZ144" s="345" t="s">
        <v>185</v>
      </c>
      <c r="BA144" s="21">
        <v>68</v>
      </c>
      <c r="BB144" s="73">
        <v>0</v>
      </c>
      <c r="BC144" s="385">
        <f t="shared" si="123"/>
        <v>68</v>
      </c>
      <c r="BD144" s="22">
        <v>10</v>
      </c>
    </row>
    <row r="145" spans="1:56" s="3" customFormat="1" ht="14.25" customHeight="1">
      <c r="A145" s="39" t="s">
        <v>52</v>
      </c>
      <c r="B145" s="69">
        <v>564</v>
      </c>
      <c r="C145" s="69">
        <v>290</v>
      </c>
      <c r="D145" s="69">
        <v>388</v>
      </c>
      <c r="E145" s="69">
        <v>205</v>
      </c>
      <c r="F145" s="69">
        <v>346</v>
      </c>
      <c r="G145" s="69">
        <v>164</v>
      </c>
      <c r="H145" s="69">
        <v>237</v>
      </c>
      <c r="I145" s="69">
        <v>126</v>
      </c>
      <c r="J145" s="69">
        <v>225</v>
      </c>
      <c r="K145" s="74">
        <v>126</v>
      </c>
      <c r="L145" s="852">
        <f t="shared" si="120"/>
        <v>1760</v>
      </c>
      <c r="M145" s="797">
        <f t="shared" si="120"/>
        <v>911</v>
      </c>
      <c r="N145" s="174">
        <v>0</v>
      </c>
      <c r="O145" s="69">
        <v>0</v>
      </c>
      <c r="P145" s="69">
        <v>0</v>
      </c>
      <c r="Q145" s="33">
        <v>0</v>
      </c>
      <c r="S145" s="39" t="s">
        <v>52</v>
      </c>
      <c r="T145" s="69">
        <v>100</v>
      </c>
      <c r="U145" s="69">
        <v>52</v>
      </c>
      <c r="V145" s="69">
        <v>63</v>
      </c>
      <c r="W145" s="69">
        <v>24</v>
      </c>
      <c r="X145" s="69">
        <v>70</v>
      </c>
      <c r="Y145" s="69">
        <v>30</v>
      </c>
      <c r="Z145" s="69">
        <v>36</v>
      </c>
      <c r="AA145" s="69">
        <v>21</v>
      </c>
      <c r="AB145" s="69">
        <v>29</v>
      </c>
      <c r="AC145" s="74">
        <v>12</v>
      </c>
      <c r="AD145" s="852">
        <f t="shared" si="127"/>
        <v>298</v>
      </c>
      <c r="AE145" s="797">
        <f t="shared" si="127"/>
        <v>139</v>
      </c>
      <c r="AF145" s="174">
        <v>0</v>
      </c>
      <c r="AG145" s="69">
        <v>0</v>
      </c>
      <c r="AH145" s="69">
        <v>0</v>
      </c>
      <c r="AI145" s="33">
        <v>0</v>
      </c>
      <c r="AK145" s="172" t="s">
        <v>52</v>
      </c>
      <c r="AL145" s="718">
        <v>14</v>
      </c>
      <c r="AM145" s="173">
        <v>12</v>
      </c>
      <c r="AN145" s="173">
        <v>11</v>
      </c>
      <c r="AO145" s="173">
        <v>9</v>
      </c>
      <c r="AP145" s="173">
        <v>9</v>
      </c>
      <c r="AQ145" s="828">
        <f t="shared" si="128"/>
        <v>55</v>
      </c>
      <c r="AR145" s="21">
        <v>0</v>
      </c>
      <c r="AS145" s="22">
        <v>0</v>
      </c>
      <c r="AT145" s="628">
        <v>40</v>
      </c>
      <c r="AU145" s="69">
        <v>7</v>
      </c>
      <c r="AV145" s="794">
        <f t="shared" si="122"/>
        <v>47</v>
      </c>
      <c r="AW145" s="608">
        <v>0</v>
      </c>
      <c r="AX145" s="900">
        <v>12</v>
      </c>
      <c r="AZ145" s="390" t="s">
        <v>52</v>
      </c>
      <c r="BA145" s="69">
        <v>47</v>
      </c>
      <c r="BB145" s="73">
        <v>0</v>
      </c>
      <c r="BC145" s="385">
        <f t="shared" si="123"/>
        <v>47</v>
      </c>
      <c r="BD145" s="33">
        <v>4</v>
      </c>
    </row>
    <row r="146" spans="1:56" s="3" customFormat="1" ht="14.25" customHeight="1" thickBot="1">
      <c r="A146" s="38" t="s">
        <v>334</v>
      </c>
      <c r="B146" s="28">
        <v>635</v>
      </c>
      <c r="C146" s="28">
        <v>291</v>
      </c>
      <c r="D146" s="28">
        <v>589</v>
      </c>
      <c r="E146" s="28">
        <v>276</v>
      </c>
      <c r="F146" s="28">
        <v>677</v>
      </c>
      <c r="G146" s="28">
        <v>304</v>
      </c>
      <c r="H146" s="28">
        <v>429</v>
      </c>
      <c r="I146" s="28">
        <v>206</v>
      </c>
      <c r="J146" s="28">
        <v>448</v>
      </c>
      <c r="K146" s="319">
        <v>210</v>
      </c>
      <c r="L146" s="789">
        <f t="shared" si="120"/>
        <v>2778</v>
      </c>
      <c r="M146" s="795">
        <f t="shared" si="120"/>
        <v>1287</v>
      </c>
      <c r="N146" s="858">
        <v>93</v>
      </c>
      <c r="O146" s="28">
        <v>53</v>
      </c>
      <c r="P146" s="28">
        <v>88</v>
      </c>
      <c r="Q146" s="175">
        <v>43</v>
      </c>
      <c r="S146" s="38" t="s">
        <v>186</v>
      </c>
      <c r="T146" s="28">
        <v>81</v>
      </c>
      <c r="U146" s="28">
        <v>31</v>
      </c>
      <c r="V146" s="28">
        <v>86</v>
      </c>
      <c r="W146" s="28">
        <v>37</v>
      </c>
      <c r="X146" s="28">
        <v>90</v>
      </c>
      <c r="Y146" s="28">
        <v>28</v>
      </c>
      <c r="Z146" s="28">
        <v>39</v>
      </c>
      <c r="AA146" s="28">
        <v>13</v>
      </c>
      <c r="AB146" s="28">
        <v>89</v>
      </c>
      <c r="AC146" s="319">
        <v>32</v>
      </c>
      <c r="AD146" s="789">
        <f t="shared" si="127"/>
        <v>385</v>
      </c>
      <c r="AE146" s="795">
        <f t="shared" si="127"/>
        <v>141</v>
      </c>
      <c r="AF146" s="858">
        <v>8</v>
      </c>
      <c r="AG146" s="28">
        <v>7</v>
      </c>
      <c r="AH146" s="28">
        <v>0</v>
      </c>
      <c r="AI146" s="175">
        <v>0</v>
      </c>
      <c r="AK146" s="587" t="s">
        <v>186</v>
      </c>
      <c r="AL146" s="610">
        <v>19</v>
      </c>
      <c r="AM146" s="200">
        <v>18</v>
      </c>
      <c r="AN146" s="200">
        <v>21</v>
      </c>
      <c r="AO146" s="200">
        <v>17</v>
      </c>
      <c r="AP146" s="200">
        <v>17</v>
      </c>
      <c r="AQ146" s="736">
        <f t="shared" si="128"/>
        <v>92</v>
      </c>
      <c r="AR146" s="257">
        <v>2</v>
      </c>
      <c r="AS146" s="236">
        <v>2</v>
      </c>
      <c r="AT146" s="524">
        <v>99</v>
      </c>
      <c r="AU146" s="257">
        <v>3</v>
      </c>
      <c r="AV146" s="737">
        <f t="shared" si="122"/>
        <v>102</v>
      </c>
      <c r="AW146" s="609">
        <v>4</v>
      </c>
      <c r="AX146" s="901">
        <v>17</v>
      </c>
      <c r="AZ146" s="391" t="s">
        <v>186</v>
      </c>
      <c r="BA146" s="28">
        <v>95</v>
      </c>
      <c r="BB146" s="178">
        <v>1</v>
      </c>
      <c r="BC146" s="839">
        <f t="shared" si="123"/>
        <v>96</v>
      </c>
      <c r="BD146" s="175">
        <v>13</v>
      </c>
    </row>
    <row r="147" spans="1:56" s="3" customFormat="1" ht="13">
      <c r="L147" s="963"/>
      <c r="M147" s="963"/>
      <c r="N147" s="71"/>
      <c r="O147" s="71"/>
      <c r="AD147" s="963"/>
      <c r="AE147" s="963"/>
      <c r="AQ147" s="792"/>
      <c r="AV147" s="792"/>
      <c r="AX147" s="899"/>
      <c r="BC147" s="792"/>
    </row>
    <row r="148" spans="1:56">
      <c r="B148" s="176">
        <f>146-35</f>
        <v>111</v>
      </c>
    </row>
  </sheetData>
  <mergeCells count="76">
    <mergeCell ref="AZ1:BD1"/>
    <mergeCell ref="A2:Q2"/>
    <mergeCell ref="S2:AI2"/>
    <mergeCell ref="AK2:AX2"/>
    <mergeCell ref="AZ2:BD2"/>
    <mergeCell ref="A1:Q1"/>
    <mergeCell ref="S1:AI1"/>
    <mergeCell ref="V5:W5"/>
    <mergeCell ref="A3:Q3"/>
    <mergeCell ref="S3:AI3"/>
    <mergeCell ref="AK1:AX1"/>
    <mergeCell ref="AK3:AX3"/>
    <mergeCell ref="AZ3:BD3"/>
    <mergeCell ref="A5:A6"/>
    <mergeCell ref="B5:C5"/>
    <mergeCell ref="D5:E5"/>
    <mergeCell ref="F5:G5"/>
    <mergeCell ref="H5:I5"/>
    <mergeCell ref="J5:K5"/>
    <mergeCell ref="AB5:AC5"/>
    <mergeCell ref="AD5:AE5"/>
    <mergeCell ref="BB5:BB6"/>
    <mergeCell ref="BC5:BC6"/>
    <mergeCell ref="BD5:BD6"/>
    <mergeCell ref="AF5:AG5"/>
    <mergeCell ref="N5:O5"/>
    <mergeCell ref="S5:S6"/>
    <mergeCell ref="T5:U5"/>
    <mergeCell ref="A30:Q30"/>
    <mergeCell ref="S30:AI30"/>
    <mergeCell ref="AK30:AX30"/>
    <mergeCell ref="AZ30:BD30"/>
    <mergeCell ref="AK5:AK6"/>
    <mergeCell ref="AL5:AS5"/>
    <mergeCell ref="AT5:AV5"/>
    <mergeCell ref="AW5:AW6"/>
    <mergeCell ref="AX5:AX6"/>
    <mergeCell ref="AZ5:AZ6"/>
    <mergeCell ref="X5:Y5"/>
    <mergeCell ref="Z5:AA5"/>
    <mergeCell ref="P5:Q5"/>
    <mergeCell ref="BA5:BA6"/>
    <mergeCell ref="AH5:AI5"/>
    <mergeCell ref="L5:M5"/>
    <mergeCell ref="A31:Q31"/>
    <mergeCell ref="S31:AI31"/>
    <mergeCell ref="AK31:AX31"/>
    <mergeCell ref="AZ31:BD31"/>
    <mergeCell ref="A33:A34"/>
    <mergeCell ref="B33:C33"/>
    <mergeCell ref="D33:E33"/>
    <mergeCell ref="F33:G33"/>
    <mergeCell ref="H33:I33"/>
    <mergeCell ref="J33:K33"/>
    <mergeCell ref="AH33:AI33"/>
    <mergeCell ref="L33:M33"/>
    <mergeCell ref="N33:O33"/>
    <mergeCell ref="P33:Q33"/>
    <mergeCell ref="S33:S34"/>
    <mergeCell ref="T33:U33"/>
    <mergeCell ref="V33:W33"/>
    <mergeCell ref="X33:Y33"/>
    <mergeCell ref="Z33:AA33"/>
    <mergeCell ref="AB33:AC33"/>
    <mergeCell ref="AD33:AE33"/>
    <mergeCell ref="AF33:AG33"/>
    <mergeCell ref="BA33:BA34"/>
    <mergeCell ref="BB33:BB34"/>
    <mergeCell ref="BC33:BC34"/>
    <mergeCell ref="BD33:BD34"/>
    <mergeCell ref="AK33:AK34"/>
    <mergeCell ref="AL33:AS33"/>
    <mergeCell ref="AT33:AV33"/>
    <mergeCell ref="AW33:AW34"/>
    <mergeCell ref="AX33:AX34"/>
    <mergeCell ref="AZ33:AZ34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firstPageNumber="84" orientation="landscape" horizontalDpi="300" r:id="rId1"/>
  <headerFooter>
    <oddFooter>Page &amp;P</oddFooter>
  </headerFooter>
  <rowBreaks count="1" manualBreakCount="1">
    <brk id="29" max="16383" man="1"/>
  </rowBreaks>
  <ignoredErrors>
    <ignoredError sqref="N7:Q28 T7:AA29 AB7:AC28 AF7:AI2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9"/>
  <sheetViews>
    <sheetView showZeros="0" topLeftCell="U16" zoomScale="90" zoomScaleNormal="90" workbookViewId="0">
      <selection activeCell="AX35" sqref="AX35"/>
    </sheetView>
  </sheetViews>
  <sheetFormatPr baseColWidth="10" defaultColWidth="11.453125" defaultRowHeight="14.5"/>
  <cols>
    <col min="1" max="1" width="28.36328125" style="176" customWidth="1"/>
    <col min="2" max="2" width="8.36328125" style="176" customWidth="1"/>
    <col min="3" max="3" width="7.6328125" style="176" customWidth="1"/>
    <col min="4" max="4" width="8" style="176" customWidth="1"/>
    <col min="5" max="5" width="7.453125" style="176" customWidth="1"/>
    <col min="6" max="6" width="8.36328125" style="176" customWidth="1"/>
    <col min="7" max="7" width="7.08984375" style="176" customWidth="1"/>
    <col min="8" max="8" width="8" style="176" customWidth="1"/>
    <col min="9" max="9" width="7.453125" style="176" customWidth="1"/>
    <col min="10" max="10" width="8" style="176" customWidth="1"/>
    <col min="11" max="11" width="7.453125" style="176" customWidth="1"/>
    <col min="12" max="12" width="7.90625" style="791" customWidth="1"/>
    <col min="13" max="13" width="7.08984375" style="791" customWidth="1"/>
    <col min="14" max="14" width="7.6328125" style="176" customWidth="1"/>
    <col min="15" max="15" width="7.08984375" style="176" customWidth="1"/>
    <col min="16" max="16" width="7.453125" style="176" customWidth="1"/>
    <col min="17" max="17" width="7.90625" style="176" customWidth="1"/>
    <col min="18" max="18" width="0.6328125" style="176" customWidth="1"/>
    <col min="19" max="19" width="28.6328125" style="176" customWidth="1"/>
    <col min="20" max="21" width="8" style="176" customWidth="1"/>
    <col min="22" max="22" width="7.6328125" style="176" customWidth="1"/>
    <col min="23" max="23" width="7.36328125" style="176" customWidth="1"/>
    <col min="24" max="24" width="8" style="176" customWidth="1"/>
    <col min="25" max="25" width="7.08984375" style="176" customWidth="1"/>
    <col min="26" max="26" width="8.36328125" style="176" customWidth="1"/>
    <col min="27" max="27" width="6.90625" style="176" customWidth="1"/>
    <col min="28" max="28" width="7.54296875" style="176" customWidth="1"/>
    <col min="29" max="29" width="7.6328125" style="176" customWidth="1"/>
    <col min="30" max="30" width="8.08984375" style="791" customWidth="1"/>
    <col min="31" max="31" width="7" style="791" customWidth="1"/>
    <col min="32" max="32" width="7.54296875" style="176" customWidth="1"/>
    <col min="33" max="33" width="6.90625" style="176" customWidth="1"/>
    <col min="34" max="34" width="7.54296875" style="176" customWidth="1"/>
    <col min="35" max="35" width="7.36328125" style="176" customWidth="1"/>
    <col min="36" max="36" width="1.36328125" style="176" customWidth="1"/>
    <col min="37" max="37" width="30" style="176" customWidth="1"/>
    <col min="38" max="42" width="6.36328125" style="176" customWidth="1"/>
    <col min="43" max="43" width="7.08984375" style="791" customWidth="1"/>
    <col min="44" max="44" width="9.08984375" style="176" customWidth="1"/>
    <col min="45" max="45" width="8.90625" style="176" customWidth="1"/>
    <col min="46" max="47" width="11.453125" style="176" customWidth="1"/>
    <col min="48" max="48" width="13.90625" style="791" customWidth="1"/>
    <col min="49" max="49" width="10.54296875" style="176" customWidth="1"/>
    <col min="50" max="50" width="14" style="358" customWidth="1"/>
    <col min="51" max="51" width="1.54296875" style="176" customWidth="1"/>
    <col min="52" max="52" width="35.36328125" style="176" customWidth="1"/>
    <col min="53" max="53" width="15.36328125" style="176" customWidth="1"/>
    <col min="54" max="54" width="13.6328125" style="176" customWidth="1"/>
    <col min="55" max="55" width="13.08984375" style="791" customWidth="1"/>
    <col min="56" max="56" width="18" style="176" customWidth="1"/>
    <col min="57" max="100" width="5.6328125" style="176" customWidth="1"/>
    <col min="101" max="16384" width="11.453125" style="176"/>
  </cols>
  <sheetData>
    <row r="1" spans="1:56" s="57" customFormat="1" ht="24" customHeight="1">
      <c r="A1" s="1072" t="s">
        <v>335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98"/>
      <c r="S1" s="1168" t="s">
        <v>336</v>
      </c>
      <c r="T1" s="1168"/>
      <c r="U1" s="1168"/>
      <c r="V1" s="1168"/>
      <c r="W1" s="1168"/>
      <c r="X1" s="1168"/>
      <c r="Y1" s="1168"/>
      <c r="Z1" s="1168"/>
      <c r="AA1" s="1168"/>
      <c r="AB1" s="1168"/>
      <c r="AC1" s="1168"/>
      <c r="AD1" s="1168"/>
      <c r="AE1" s="1168"/>
      <c r="AF1" s="1168"/>
      <c r="AG1" s="1168"/>
      <c r="AH1" s="1168"/>
      <c r="AI1" s="1168"/>
      <c r="AJ1" s="147"/>
      <c r="AK1" s="1016" t="s">
        <v>337</v>
      </c>
      <c r="AL1" s="1016"/>
      <c r="AM1" s="1016"/>
      <c r="AN1" s="1016"/>
      <c r="AO1" s="1016"/>
      <c r="AP1" s="1016"/>
      <c r="AQ1" s="1016"/>
      <c r="AR1" s="1016"/>
      <c r="AS1" s="1016"/>
      <c r="AT1" s="1016"/>
      <c r="AU1" s="1016"/>
      <c r="AV1" s="1016"/>
      <c r="AW1" s="1016"/>
      <c r="AX1" s="1016"/>
      <c r="AY1" s="98"/>
      <c r="AZ1" s="1016" t="s">
        <v>499</v>
      </c>
      <c r="BA1" s="1016"/>
      <c r="BB1" s="1016"/>
      <c r="BC1" s="1016"/>
      <c r="BD1" s="1016"/>
    </row>
    <row r="2" spans="1:56" s="3" customFormat="1" ht="15" customHeight="1">
      <c r="A2" s="1018" t="s">
        <v>473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2"/>
      <c r="S2" s="1071" t="s">
        <v>530</v>
      </c>
      <c r="T2" s="1071"/>
      <c r="U2" s="1071"/>
      <c r="V2" s="1071"/>
      <c r="W2" s="1071"/>
      <c r="X2" s="1071"/>
      <c r="Y2" s="1071"/>
      <c r="Z2" s="1071"/>
      <c r="AA2" s="1071"/>
      <c r="AB2" s="1071"/>
      <c r="AC2" s="1071"/>
      <c r="AD2" s="1071"/>
      <c r="AE2" s="1071"/>
      <c r="AF2" s="1071"/>
      <c r="AG2" s="1071"/>
      <c r="AH2" s="1071"/>
      <c r="AI2" s="1071"/>
      <c r="AJ2" s="961"/>
      <c r="AK2" s="1018" t="s">
        <v>529</v>
      </c>
      <c r="AL2" s="1018"/>
      <c r="AM2" s="1018"/>
      <c r="AN2" s="1018"/>
      <c r="AO2" s="1018"/>
      <c r="AP2" s="1018"/>
      <c r="AQ2" s="1018"/>
      <c r="AR2" s="1018"/>
      <c r="AS2" s="1018"/>
      <c r="AT2" s="1018"/>
      <c r="AU2" s="1018"/>
      <c r="AV2" s="1018"/>
      <c r="AW2" s="1018"/>
      <c r="AX2" s="1018"/>
      <c r="AY2" s="102"/>
      <c r="AZ2" s="1018" t="s">
        <v>531</v>
      </c>
      <c r="BA2" s="1018"/>
      <c r="BB2" s="1018"/>
      <c r="BC2" s="1018"/>
      <c r="BD2" s="1018"/>
    </row>
    <row r="3" spans="1:56" s="3" customFormat="1" ht="12" customHeight="1">
      <c r="A3" s="1018" t="s">
        <v>187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48"/>
      <c r="S3" s="1018" t="s">
        <v>187</v>
      </c>
      <c r="T3" s="1018"/>
      <c r="U3" s="1018"/>
      <c r="V3" s="1018"/>
      <c r="W3" s="1018"/>
      <c r="X3" s="1018"/>
      <c r="Y3" s="1018"/>
      <c r="Z3" s="1018"/>
      <c r="AA3" s="1018"/>
      <c r="AB3" s="1018"/>
      <c r="AC3" s="1018"/>
      <c r="AD3" s="1018"/>
      <c r="AE3" s="1018"/>
      <c r="AF3" s="1018"/>
      <c r="AG3" s="1018"/>
      <c r="AH3" s="1018"/>
      <c r="AI3" s="1018"/>
      <c r="AJ3" s="149"/>
      <c r="AK3" s="1018" t="s">
        <v>187</v>
      </c>
      <c r="AL3" s="1018"/>
      <c r="AM3" s="1018"/>
      <c r="AN3" s="1018"/>
      <c r="AO3" s="1018"/>
      <c r="AP3" s="1018"/>
      <c r="AQ3" s="1018"/>
      <c r="AR3" s="1018"/>
      <c r="AS3" s="1018"/>
      <c r="AT3" s="1018"/>
      <c r="AU3" s="1018"/>
      <c r="AV3" s="1018"/>
      <c r="AW3" s="1018"/>
      <c r="AX3" s="1018"/>
      <c r="AY3" s="150"/>
      <c r="AZ3" s="1018" t="s">
        <v>187</v>
      </c>
      <c r="BA3" s="1018"/>
      <c r="BB3" s="1018"/>
      <c r="BC3" s="1018"/>
      <c r="BD3" s="1018"/>
    </row>
    <row r="4" spans="1:56" s="3" customFormat="1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AD4" s="792"/>
      <c r="AE4" s="792"/>
      <c r="AK4" s="108"/>
      <c r="AL4" s="151"/>
      <c r="AM4" s="105"/>
      <c r="AN4" s="105"/>
      <c r="AO4" s="105"/>
      <c r="AP4" s="105"/>
      <c r="AQ4" s="105"/>
      <c r="AR4" s="105"/>
      <c r="AS4" s="105"/>
      <c r="AT4" s="109"/>
      <c r="AU4" s="105"/>
      <c r="AV4" s="105"/>
      <c r="AW4" s="105"/>
      <c r="AX4" s="105"/>
      <c r="AY4" s="152"/>
      <c r="AZ4" s="152"/>
      <c r="BA4" s="152"/>
      <c r="BB4" s="152"/>
      <c r="BC4" s="152"/>
      <c r="BD4" s="10"/>
    </row>
    <row r="5" spans="1:56" s="3" customFormat="1" ht="27.75" customHeight="1">
      <c r="A5" s="1083" t="s">
        <v>91</v>
      </c>
      <c r="B5" s="1101" t="s">
        <v>255</v>
      </c>
      <c r="C5" s="1134"/>
      <c r="D5" s="1101" t="s">
        <v>256</v>
      </c>
      <c r="E5" s="1134"/>
      <c r="F5" s="1101" t="s">
        <v>257</v>
      </c>
      <c r="G5" s="1134"/>
      <c r="H5" s="1101" t="s">
        <v>258</v>
      </c>
      <c r="I5" s="1134"/>
      <c r="J5" s="1101" t="s">
        <v>259</v>
      </c>
      <c r="K5" s="1134"/>
      <c r="L5" s="1023" t="s">
        <v>260</v>
      </c>
      <c r="M5" s="1055"/>
      <c r="N5" s="1066" t="s">
        <v>261</v>
      </c>
      <c r="O5" s="1151"/>
      <c r="P5" s="1023" t="s">
        <v>262</v>
      </c>
      <c r="Q5" s="1055"/>
      <c r="S5" s="1083" t="s">
        <v>91</v>
      </c>
      <c r="T5" s="1101" t="s">
        <v>255</v>
      </c>
      <c r="U5" s="1134"/>
      <c r="V5" s="1101" t="s">
        <v>256</v>
      </c>
      <c r="W5" s="1134"/>
      <c r="X5" s="1101" t="s">
        <v>257</v>
      </c>
      <c r="Y5" s="1134"/>
      <c r="Z5" s="1101" t="s">
        <v>258</v>
      </c>
      <c r="AA5" s="1134"/>
      <c r="AB5" s="1101" t="s">
        <v>259</v>
      </c>
      <c r="AC5" s="1134"/>
      <c r="AD5" s="1023" t="s">
        <v>260</v>
      </c>
      <c r="AE5" s="1055"/>
      <c r="AF5" s="1066" t="s">
        <v>261</v>
      </c>
      <c r="AG5" s="1151"/>
      <c r="AH5" s="1023" t="s">
        <v>262</v>
      </c>
      <c r="AI5" s="1055"/>
      <c r="AK5" s="1067" t="s">
        <v>91</v>
      </c>
      <c r="AL5" s="1156" t="s">
        <v>96</v>
      </c>
      <c r="AM5" s="1157"/>
      <c r="AN5" s="1157"/>
      <c r="AO5" s="1157"/>
      <c r="AP5" s="1157"/>
      <c r="AQ5" s="1157"/>
      <c r="AR5" s="1157"/>
      <c r="AS5" s="1158"/>
      <c r="AT5" s="1159" t="s">
        <v>497</v>
      </c>
      <c r="AU5" s="1160"/>
      <c r="AV5" s="1161"/>
      <c r="AW5" s="1050" t="s">
        <v>498</v>
      </c>
      <c r="AX5" s="1166" t="s">
        <v>493</v>
      </c>
      <c r="AY5" s="2"/>
      <c r="AZ5" s="1035" t="s">
        <v>91</v>
      </c>
      <c r="BA5" s="1152" t="s">
        <v>476</v>
      </c>
      <c r="BB5" s="1093" t="s">
        <v>381</v>
      </c>
      <c r="BC5" s="1093" t="s">
        <v>382</v>
      </c>
      <c r="BD5" s="1154" t="s">
        <v>340</v>
      </c>
    </row>
    <row r="6" spans="1:56" s="3" customFormat="1" ht="33.75" customHeight="1">
      <c r="A6" s="1084"/>
      <c r="B6" s="4" t="s">
        <v>99</v>
      </c>
      <c r="C6" s="4" t="s">
        <v>100</v>
      </c>
      <c r="D6" s="4" t="s">
        <v>99</v>
      </c>
      <c r="E6" s="4" t="s">
        <v>100</v>
      </c>
      <c r="F6" s="4" t="s">
        <v>99</v>
      </c>
      <c r="G6" s="4" t="s">
        <v>100</v>
      </c>
      <c r="H6" s="4" t="s">
        <v>99</v>
      </c>
      <c r="I6" s="4" t="s">
        <v>100</v>
      </c>
      <c r="J6" s="4" t="s">
        <v>99</v>
      </c>
      <c r="K6" s="4" t="s">
        <v>100</v>
      </c>
      <c r="L6" s="964" t="s">
        <v>99</v>
      </c>
      <c r="M6" s="269" t="s">
        <v>100</v>
      </c>
      <c r="N6" s="304" t="s">
        <v>99</v>
      </c>
      <c r="O6" s="4" t="s">
        <v>100</v>
      </c>
      <c r="P6" s="4" t="s">
        <v>99</v>
      </c>
      <c r="Q6" s="5" t="s">
        <v>100</v>
      </c>
      <c r="S6" s="1084"/>
      <c r="T6" s="4" t="s">
        <v>99</v>
      </c>
      <c r="U6" s="4" t="s">
        <v>100</v>
      </c>
      <c r="V6" s="4" t="s">
        <v>99</v>
      </c>
      <c r="W6" s="4" t="s">
        <v>100</v>
      </c>
      <c r="X6" s="4" t="s">
        <v>99</v>
      </c>
      <c r="Y6" s="4" t="s">
        <v>100</v>
      </c>
      <c r="Z6" s="4" t="s">
        <v>99</v>
      </c>
      <c r="AA6" s="4" t="s">
        <v>100</v>
      </c>
      <c r="AB6" s="4" t="s">
        <v>99</v>
      </c>
      <c r="AC6" s="4" t="s">
        <v>100</v>
      </c>
      <c r="AD6" s="964" t="s">
        <v>99</v>
      </c>
      <c r="AE6" s="269" t="s">
        <v>100</v>
      </c>
      <c r="AF6" s="304" t="s">
        <v>99</v>
      </c>
      <c r="AG6" s="4" t="s">
        <v>100</v>
      </c>
      <c r="AH6" s="4" t="s">
        <v>99</v>
      </c>
      <c r="AI6" s="5" t="s">
        <v>100</v>
      </c>
      <c r="AK6" s="1165"/>
      <c r="AL6" s="758" t="s">
        <v>255</v>
      </c>
      <c r="AM6" s="153" t="s">
        <v>256</v>
      </c>
      <c r="AN6" s="153" t="s">
        <v>257</v>
      </c>
      <c r="AO6" s="153" t="s">
        <v>258</v>
      </c>
      <c r="AP6" s="153" t="s">
        <v>259</v>
      </c>
      <c r="AQ6" s="11" t="s">
        <v>1</v>
      </c>
      <c r="AR6" s="745" t="s">
        <v>261</v>
      </c>
      <c r="AS6" s="759" t="s">
        <v>262</v>
      </c>
      <c r="AT6" s="632" t="s">
        <v>475</v>
      </c>
      <c r="AU6" s="633" t="s">
        <v>474</v>
      </c>
      <c r="AV6" s="746" t="s">
        <v>1</v>
      </c>
      <c r="AW6" s="1051"/>
      <c r="AX6" s="1167"/>
      <c r="AY6" s="10"/>
      <c r="AZ6" s="1164"/>
      <c r="BA6" s="1153"/>
      <c r="BB6" s="1094"/>
      <c r="BC6" s="1094"/>
      <c r="BD6" s="1155"/>
    </row>
    <row r="7" spans="1:56" s="3" customFormat="1" ht="13">
      <c r="A7" s="126" t="s">
        <v>107</v>
      </c>
      <c r="B7" s="129">
        <f>SUM(B35:B39)</f>
        <v>6905</v>
      </c>
      <c r="C7" s="129">
        <f t="shared" ref="C7:Q7" si="0">SUM(C35:C39)</f>
        <v>3441</v>
      </c>
      <c r="D7" s="129">
        <f t="shared" si="0"/>
        <v>6042</v>
      </c>
      <c r="E7" s="129">
        <f t="shared" si="0"/>
        <v>2980</v>
      </c>
      <c r="F7" s="129">
        <f t="shared" si="0"/>
        <v>5628</v>
      </c>
      <c r="G7" s="129">
        <f t="shared" si="0"/>
        <v>2795</v>
      </c>
      <c r="H7" s="129">
        <f t="shared" si="0"/>
        <v>4852</v>
      </c>
      <c r="I7" s="129">
        <f t="shared" si="0"/>
        <v>2464</v>
      </c>
      <c r="J7" s="129">
        <f t="shared" si="0"/>
        <v>3852</v>
      </c>
      <c r="K7" s="129">
        <f t="shared" si="0"/>
        <v>1880</v>
      </c>
      <c r="L7" s="435">
        <f t="shared" si="0"/>
        <v>27279</v>
      </c>
      <c r="M7" s="455">
        <f t="shared" si="0"/>
        <v>13560</v>
      </c>
      <c r="N7" s="849">
        <f t="shared" si="0"/>
        <v>377</v>
      </c>
      <c r="O7" s="129">
        <f t="shared" si="0"/>
        <v>197</v>
      </c>
      <c r="P7" s="129">
        <f t="shared" si="0"/>
        <v>360</v>
      </c>
      <c r="Q7" s="137">
        <f t="shared" si="0"/>
        <v>176</v>
      </c>
      <c r="S7" s="126" t="s">
        <v>107</v>
      </c>
      <c r="T7" s="129">
        <f>SUM(T35:T39)</f>
        <v>498</v>
      </c>
      <c r="U7" s="129">
        <f t="shared" ref="U7:AI7" si="1">SUM(U35:U39)</f>
        <v>190</v>
      </c>
      <c r="V7" s="129">
        <f t="shared" si="1"/>
        <v>445</v>
      </c>
      <c r="W7" s="129">
        <f t="shared" si="1"/>
        <v>179</v>
      </c>
      <c r="X7" s="129">
        <f t="shared" si="1"/>
        <v>500</v>
      </c>
      <c r="Y7" s="129">
        <f t="shared" si="1"/>
        <v>204</v>
      </c>
      <c r="Z7" s="129">
        <f t="shared" si="1"/>
        <v>375</v>
      </c>
      <c r="AA7" s="129">
        <f t="shared" si="1"/>
        <v>169</v>
      </c>
      <c r="AB7" s="129">
        <f t="shared" si="1"/>
        <v>129</v>
      </c>
      <c r="AC7" s="129">
        <f t="shared" si="1"/>
        <v>52</v>
      </c>
      <c r="AD7" s="435">
        <f t="shared" si="1"/>
        <v>1947</v>
      </c>
      <c r="AE7" s="455">
        <f t="shared" si="1"/>
        <v>794</v>
      </c>
      <c r="AF7" s="849">
        <f t="shared" si="1"/>
        <v>13</v>
      </c>
      <c r="AG7" s="129">
        <f t="shared" si="1"/>
        <v>6</v>
      </c>
      <c r="AH7" s="129">
        <f t="shared" si="1"/>
        <v>9</v>
      </c>
      <c r="AI7" s="137">
        <f t="shared" si="1"/>
        <v>5</v>
      </c>
      <c r="AK7" s="488" t="s">
        <v>107</v>
      </c>
      <c r="AL7" s="440">
        <f t="shared" ref="AL7:AW7" si="2">SUM(AL35:AL39)</f>
        <v>228</v>
      </c>
      <c r="AM7" s="435">
        <f t="shared" si="2"/>
        <v>224</v>
      </c>
      <c r="AN7" s="435">
        <f t="shared" si="2"/>
        <v>218</v>
      </c>
      <c r="AO7" s="435">
        <f t="shared" si="2"/>
        <v>203</v>
      </c>
      <c r="AP7" s="435">
        <f t="shared" si="2"/>
        <v>186</v>
      </c>
      <c r="AQ7" s="435">
        <f t="shared" si="2"/>
        <v>1059</v>
      </c>
      <c r="AR7" s="435">
        <f>SUM(AR35:AR39)</f>
        <v>14</v>
      </c>
      <c r="AS7" s="455">
        <f>SUM(AS35:AS39)</f>
        <v>14</v>
      </c>
      <c r="AT7" s="440">
        <f t="shared" si="2"/>
        <v>760</v>
      </c>
      <c r="AU7" s="435">
        <f t="shared" si="2"/>
        <v>161</v>
      </c>
      <c r="AV7" s="435">
        <f t="shared" si="2"/>
        <v>921</v>
      </c>
      <c r="AW7" s="749">
        <f t="shared" si="2"/>
        <v>23</v>
      </c>
      <c r="AX7" s="620">
        <f>SUM(AX35:AX39)</f>
        <v>211</v>
      </c>
      <c r="AZ7" s="126" t="s">
        <v>107</v>
      </c>
      <c r="BA7" s="129">
        <f>SUM(BA35:BA39)</f>
        <v>842</v>
      </c>
      <c r="BB7" s="129">
        <f t="shared" ref="BB7:BC7" si="3">SUM(BB35:BB39)</f>
        <v>49</v>
      </c>
      <c r="BC7" s="129">
        <f t="shared" si="3"/>
        <v>891</v>
      </c>
      <c r="BD7" s="137">
        <f>SUM(BD35:BD39)</f>
        <v>116</v>
      </c>
    </row>
    <row r="8" spans="1:56" s="3" customFormat="1" ht="13">
      <c r="A8" s="126" t="s">
        <v>39</v>
      </c>
      <c r="B8" s="129">
        <f>SUM(B40:B43)</f>
        <v>6244</v>
      </c>
      <c r="C8" s="129">
        <f t="shared" ref="C8:Q8" si="4">SUM(C40:C43)</f>
        <v>3139</v>
      </c>
      <c r="D8" s="129">
        <f t="shared" si="4"/>
        <v>4566</v>
      </c>
      <c r="E8" s="129">
        <f t="shared" si="4"/>
        <v>2230</v>
      </c>
      <c r="F8" s="129">
        <f t="shared" si="4"/>
        <v>4271</v>
      </c>
      <c r="G8" s="129">
        <f t="shared" si="4"/>
        <v>2080</v>
      </c>
      <c r="H8" s="129">
        <f t="shared" si="4"/>
        <v>3193</v>
      </c>
      <c r="I8" s="129">
        <f t="shared" si="4"/>
        <v>1548</v>
      </c>
      <c r="J8" s="129">
        <f t="shared" si="4"/>
        <v>2445</v>
      </c>
      <c r="K8" s="129">
        <f t="shared" si="4"/>
        <v>1225</v>
      </c>
      <c r="L8" s="435">
        <f t="shared" si="4"/>
        <v>20719</v>
      </c>
      <c r="M8" s="455">
        <f t="shared" si="4"/>
        <v>10222</v>
      </c>
      <c r="N8" s="849">
        <f t="shared" si="4"/>
        <v>0</v>
      </c>
      <c r="O8" s="129">
        <f t="shared" si="4"/>
        <v>0</v>
      </c>
      <c r="P8" s="129">
        <f t="shared" si="4"/>
        <v>0</v>
      </c>
      <c r="Q8" s="137">
        <f t="shared" si="4"/>
        <v>0</v>
      </c>
      <c r="S8" s="126" t="s">
        <v>39</v>
      </c>
      <c r="T8" s="129">
        <f>SUM(T40:T43)</f>
        <v>845</v>
      </c>
      <c r="U8" s="129">
        <f t="shared" ref="U8:AI8" si="5">SUM(U40:U43)</f>
        <v>414</v>
      </c>
      <c r="V8" s="129">
        <f t="shared" si="5"/>
        <v>624</v>
      </c>
      <c r="W8" s="129">
        <f t="shared" si="5"/>
        <v>288</v>
      </c>
      <c r="X8" s="129">
        <f t="shared" si="5"/>
        <v>716</v>
      </c>
      <c r="Y8" s="129">
        <f t="shared" si="5"/>
        <v>352</v>
      </c>
      <c r="Z8" s="129">
        <f t="shared" si="5"/>
        <v>413</v>
      </c>
      <c r="AA8" s="129">
        <f t="shared" si="5"/>
        <v>210</v>
      </c>
      <c r="AB8" s="129">
        <f t="shared" si="5"/>
        <v>183</v>
      </c>
      <c r="AC8" s="129">
        <f t="shared" si="5"/>
        <v>97</v>
      </c>
      <c r="AD8" s="435">
        <f t="shared" si="5"/>
        <v>2781</v>
      </c>
      <c r="AE8" s="455">
        <f t="shared" si="5"/>
        <v>1361</v>
      </c>
      <c r="AF8" s="849">
        <f t="shared" si="5"/>
        <v>0</v>
      </c>
      <c r="AG8" s="129">
        <f t="shared" si="5"/>
        <v>0</v>
      </c>
      <c r="AH8" s="129">
        <f t="shared" si="5"/>
        <v>0</v>
      </c>
      <c r="AI8" s="137">
        <f t="shared" si="5"/>
        <v>0</v>
      </c>
      <c r="AK8" s="488" t="s">
        <v>39</v>
      </c>
      <c r="AL8" s="440">
        <f>SUM(AL40:AL43)</f>
        <v>201</v>
      </c>
      <c r="AM8" s="435">
        <f t="shared" ref="AM8:AX8" si="6">SUM(AM40:AM43)</f>
        <v>193</v>
      </c>
      <c r="AN8" s="435">
        <f t="shared" si="6"/>
        <v>189</v>
      </c>
      <c r="AO8" s="435">
        <f t="shared" si="6"/>
        <v>164</v>
      </c>
      <c r="AP8" s="435">
        <f t="shared" si="6"/>
        <v>155</v>
      </c>
      <c r="AQ8" s="435">
        <f t="shared" si="6"/>
        <v>902</v>
      </c>
      <c r="AR8" s="435">
        <f>SUM(AR40:AR43)</f>
        <v>0</v>
      </c>
      <c r="AS8" s="455">
        <f>SUM(AS40:AS43)</f>
        <v>0</v>
      </c>
      <c r="AT8" s="440">
        <f t="shared" si="6"/>
        <v>514</v>
      </c>
      <c r="AU8" s="435">
        <f t="shared" si="6"/>
        <v>60</v>
      </c>
      <c r="AV8" s="435">
        <f t="shared" si="6"/>
        <v>574</v>
      </c>
      <c r="AW8" s="749">
        <f t="shared" si="6"/>
        <v>0</v>
      </c>
      <c r="AX8" s="620">
        <f t="shared" si="6"/>
        <v>199</v>
      </c>
      <c r="AZ8" s="126" t="s">
        <v>39</v>
      </c>
      <c r="BA8" s="129">
        <f>SUM(BA40:BA43)</f>
        <v>515</v>
      </c>
      <c r="BB8" s="129">
        <f t="shared" ref="BB8:BC8" si="7">SUM(BB40:BB43)</f>
        <v>0</v>
      </c>
      <c r="BC8" s="129">
        <f t="shared" si="7"/>
        <v>515</v>
      </c>
      <c r="BD8" s="137">
        <f>SUM(BD40:BD43)</f>
        <v>19</v>
      </c>
    </row>
    <row r="9" spans="1:56" s="3" customFormat="1" ht="13">
      <c r="A9" s="126" t="s">
        <v>8</v>
      </c>
      <c r="B9" s="129">
        <f>SUM(B44:B51)</f>
        <v>52910</v>
      </c>
      <c r="C9" s="129">
        <f t="shared" ref="C9:Q9" si="8">SUM(C44:C51)</f>
        <v>25806</v>
      </c>
      <c r="D9" s="129">
        <f t="shared" si="8"/>
        <v>47644</v>
      </c>
      <c r="E9" s="129">
        <f t="shared" si="8"/>
        <v>23178</v>
      </c>
      <c r="F9" s="129">
        <f t="shared" si="8"/>
        <v>47076</v>
      </c>
      <c r="G9" s="129">
        <f t="shared" si="8"/>
        <v>23226</v>
      </c>
      <c r="H9" s="129">
        <f t="shared" si="8"/>
        <v>40056</v>
      </c>
      <c r="I9" s="129">
        <f t="shared" si="8"/>
        <v>19742</v>
      </c>
      <c r="J9" s="129">
        <f t="shared" si="8"/>
        <v>34477</v>
      </c>
      <c r="K9" s="129">
        <f t="shared" si="8"/>
        <v>17250</v>
      </c>
      <c r="L9" s="435">
        <f t="shared" si="8"/>
        <v>222163</v>
      </c>
      <c r="M9" s="455">
        <f t="shared" si="8"/>
        <v>109202</v>
      </c>
      <c r="N9" s="849">
        <f t="shared" si="8"/>
        <v>6</v>
      </c>
      <c r="O9" s="129">
        <f t="shared" si="8"/>
        <v>2</v>
      </c>
      <c r="P9" s="129">
        <f t="shared" si="8"/>
        <v>11</v>
      </c>
      <c r="Q9" s="137">
        <f t="shared" si="8"/>
        <v>5</v>
      </c>
      <c r="S9" s="126" t="s">
        <v>8</v>
      </c>
      <c r="T9" s="129">
        <f>SUM(T44:T51)</f>
        <v>2950</v>
      </c>
      <c r="U9" s="129">
        <f t="shared" ref="U9:AI9" si="9">SUM(U44:U51)</f>
        <v>1226</v>
      </c>
      <c r="V9" s="129">
        <f t="shared" si="9"/>
        <v>3276</v>
      </c>
      <c r="W9" s="129">
        <f t="shared" si="9"/>
        <v>1301</v>
      </c>
      <c r="X9" s="129">
        <f t="shared" si="9"/>
        <v>3662</v>
      </c>
      <c r="Y9" s="129">
        <f t="shared" si="9"/>
        <v>1488</v>
      </c>
      <c r="Z9" s="129">
        <f t="shared" si="9"/>
        <v>2727</v>
      </c>
      <c r="AA9" s="129">
        <f t="shared" si="9"/>
        <v>1195</v>
      </c>
      <c r="AB9" s="129">
        <f t="shared" si="9"/>
        <v>995</v>
      </c>
      <c r="AC9" s="129">
        <f t="shared" si="9"/>
        <v>442</v>
      </c>
      <c r="AD9" s="435">
        <f t="shared" si="9"/>
        <v>13610</v>
      </c>
      <c r="AE9" s="455">
        <f t="shared" si="9"/>
        <v>5652</v>
      </c>
      <c r="AF9" s="849">
        <f t="shared" si="9"/>
        <v>0</v>
      </c>
      <c r="AG9" s="129">
        <f t="shared" si="9"/>
        <v>0</v>
      </c>
      <c r="AH9" s="129">
        <f t="shared" si="9"/>
        <v>0</v>
      </c>
      <c r="AI9" s="137">
        <f t="shared" si="9"/>
        <v>0</v>
      </c>
      <c r="AK9" s="488" t="s">
        <v>8</v>
      </c>
      <c r="AL9" s="440">
        <f>SUM(AL44:AL51)</f>
        <v>2017</v>
      </c>
      <c r="AM9" s="435">
        <f t="shared" ref="AM9:AX9" si="10">SUM(AM44:AM51)</f>
        <v>1967</v>
      </c>
      <c r="AN9" s="435">
        <f t="shared" si="10"/>
        <v>1954</v>
      </c>
      <c r="AO9" s="435">
        <f t="shared" si="10"/>
        <v>1847</v>
      </c>
      <c r="AP9" s="435">
        <f t="shared" si="10"/>
        <v>1804</v>
      </c>
      <c r="AQ9" s="435">
        <f t="shared" si="10"/>
        <v>9589</v>
      </c>
      <c r="AR9" s="435">
        <f>SUM(AR44:AR51)</f>
        <v>1</v>
      </c>
      <c r="AS9" s="455">
        <f>SUM(AS44:AS51)</f>
        <v>1</v>
      </c>
      <c r="AT9" s="440">
        <f t="shared" si="10"/>
        <v>7418</v>
      </c>
      <c r="AU9" s="435">
        <f t="shared" si="10"/>
        <v>445</v>
      </c>
      <c r="AV9" s="435">
        <f t="shared" si="10"/>
        <v>7863</v>
      </c>
      <c r="AW9" s="749">
        <f t="shared" si="10"/>
        <v>2</v>
      </c>
      <c r="AX9" s="620">
        <f t="shared" si="10"/>
        <v>1812</v>
      </c>
      <c r="AZ9" s="126" t="s">
        <v>8</v>
      </c>
      <c r="BA9" s="129">
        <f>SUM(BA44:BA51)</f>
        <v>7873</v>
      </c>
      <c r="BB9" s="129">
        <f t="shared" ref="BB9:BC9" si="11">SUM(BB44:BB51)</f>
        <v>3</v>
      </c>
      <c r="BC9" s="129">
        <f t="shared" si="11"/>
        <v>7876</v>
      </c>
      <c r="BD9" s="137">
        <f>SUM(BD44:BD51)</f>
        <v>1636</v>
      </c>
    </row>
    <row r="10" spans="1:56" s="3" customFormat="1" ht="13">
      <c r="A10" s="126" t="s">
        <v>75</v>
      </c>
      <c r="B10" s="129">
        <f>SUM(B52:B57)</f>
        <v>3455</v>
      </c>
      <c r="C10" s="129">
        <f t="shared" ref="C10:Q10" si="12">SUM(C52:C57)</f>
        <v>1689</v>
      </c>
      <c r="D10" s="129">
        <f t="shared" si="12"/>
        <v>2924</v>
      </c>
      <c r="E10" s="129">
        <f t="shared" si="12"/>
        <v>1423</v>
      </c>
      <c r="F10" s="129">
        <f t="shared" si="12"/>
        <v>2806</v>
      </c>
      <c r="G10" s="129">
        <f t="shared" si="12"/>
        <v>1415</v>
      </c>
      <c r="H10" s="129">
        <f t="shared" si="12"/>
        <v>2447</v>
      </c>
      <c r="I10" s="129">
        <f t="shared" si="12"/>
        <v>1281</v>
      </c>
      <c r="J10" s="129">
        <f t="shared" si="12"/>
        <v>2254</v>
      </c>
      <c r="K10" s="129">
        <f t="shared" si="12"/>
        <v>1172</v>
      </c>
      <c r="L10" s="435">
        <f t="shared" si="12"/>
        <v>13886</v>
      </c>
      <c r="M10" s="455">
        <f t="shared" si="12"/>
        <v>6980</v>
      </c>
      <c r="N10" s="849">
        <f t="shared" si="12"/>
        <v>51</v>
      </c>
      <c r="O10" s="129">
        <f t="shared" si="12"/>
        <v>26</v>
      </c>
      <c r="P10" s="129">
        <f t="shared" si="12"/>
        <v>0</v>
      </c>
      <c r="Q10" s="137">
        <f t="shared" si="12"/>
        <v>0</v>
      </c>
      <c r="S10" s="126" t="s">
        <v>75</v>
      </c>
      <c r="T10" s="129">
        <f>SUM(T52:T57)</f>
        <v>342</v>
      </c>
      <c r="U10" s="129">
        <f t="shared" ref="U10:AI10" si="13">SUM(U52:U57)</f>
        <v>140</v>
      </c>
      <c r="V10" s="129">
        <f t="shared" si="13"/>
        <v>377</v>
      </c>
      <c r="W10" s="129">
        <f t="shared" si="13"/>
        <v>149</v>
      </c>
      <c r="X10" s="129">
        <f t="shared" si="13"/>
        <v>408</v>
      </c>
      <c r="Y10" s="129">
        <f t="shared" si="13"/>
        <v>180</v>
      </c>
      <c r="Z10" s="129">
        <f t="shared" si="13"/>
        <v>216</v>
      </c>
      <c r="AA10" s="129">
        <f t="shared" si="13"/>
        <v>108</v>
      </c>
      <c r="AB10" s="129">
        <f t="shared" si="13"/>
        <v>154</v>
      </c>
      <c r="AC10" s="129">
        <f t="shared" si="13"/>
        <v>78</v>
      </c>
      <c r="AD10" s="435">
        <f t="shared" si="13"/>
        <v>1497</v>
      </c>
      <c r="AE10" s="455">
        <f t="shared" si="13"/>
        <v>655</v>
      </c>
      <c r="AF10" s="849">
        <f t="shared" si="13"/>
        <v>0</v>
      </c>
      <c r="AG10" s="129">
        <f t="shared" si="13"/>
        <v>0</v>
      </c>
      <c r="AH10" s="129">
        <f t="shared" si="13"/>
        <v>0</v>
      </c>
      <c r="AI10" s="137">
        <f t="shared" si="13"/>
        <v>0</v>
      </c>
      <c r="AK10" s="488" t="s">
        <v>75</v>
      </c>
      <c r="AL10" s="440">
        <f>SUM(AL52:AL57)</f>
        <v>89</v>
      </c>
      <c r="AM10" s="435">
        <f t="shared" ref="AM10:AX10" si="14">SUM(AM52:AM57)</f>
        <v>85</v>
      </c>
      <c r="AN10" s="435">
        <f t="shared" si="14"/>
        <v>79</v>
      </c>
      <c r="AO10" s="435">
        <f t="shared" si="14"/>
        <v>71</v>
      </c>
      <c r="AP10" s="435">
        <f t="shared" si="14"/>
        <v>70</v>
      </c>
      <c r="AQ10" s="435">
        <f t="shared" si="14"/>
        <v>394</v>
      </c>
      <c r="AR10" s="435">
        <f>SUM(AR52:AR57)</f>
        <v>1</v>
      </c>
      <c r="AS10" s="455">
        <f>SUM(AS52:AS57)</f>
        <v>0</v>
      </c>
      <c r="AT10" s="440">
        <f t="shared" si="14"/>
        <v>300</v>
      </c>
      <c r="AU10" s="435">
        <f t="shared" si="14"/>
        <v>73</v>
      </c>
      <c r="AV10" s="435">
        <f t="shared" si="14"/>
        <v>373</v>
      </c>
      <c r="AW10" s="749">
        <f t="shared" si="14"/>
        <v>1</v>
      </c>
      <c r="AX10" s="620">
        <f t="shared" si="14"/>
        <v>74</v>
      </c>
      <c r="AZ10" s="126" t="s">
        <v>75</v>
      </c>
      <c r="BA10" s="129">
        <f>SUM(BA52:BA57)</f>
        <v>327</v>
      </c>
      <c r="BB10" s="129">
        <f t="shared" ref="BB10:BC10" si="15">SUM(BB52:BB57)</f>
        <v>2</v>
      </c>
      <c r="BC10" s="129">
        <f t="shared" si="15"/>
        <v>329</v>
      </c>
      <c r="BD10" s="137">
        <f>SUM(BD52:BD57)</f>
        <v>54</v>
      </c>
    </row>
    <row r="11" spans="1:56" s="3" customFormat="1" ht="13">
      <c r="A11" s="126" t="s">
        <v>38</v>
      </c>
      <c r="B11" s="129">
        <f>SUM(B58:B61)</f>
        <v>4423</v>
      </c>
      <c r="C11" s="129">
        <f t="shared" ref="C11:Q11" si="16">SUM(C58:C61)</f>
        <v>2331</v>
      </c>
      <c r="D11" s="129">
        <f t="shared" si="16"/>
        <v>2201</v>
      </c>
      <c r="E11" s="129">
        <f t="shared" si="16"/>
        <v>1210</v>
      </c>
      <c r="F11" s="129">
        <f t="shared" si="16"/>
        <v>2035</v>
      </c>
      <c r="G11" s="129">
        <f t="shared" si="16"/>
        <v>1128</v>
      </c>
      <c r="H11" s="129">
        <f t="shared" si="16"/>
        <v>676</v>
      </c>
      <c r="I11" s="129">
        <f t="shared" si="16"/>
        <v>336</v>
      </c>
      <c r="J11" s="129">
        <f t="shared" si="16"/>
        <v>496</v>
      </c>
      <c r="K11" s="129">
        <f t="shared" si="16"/>
        <v>268</v>
      </c>
      <c r="L11" s="435">
        <f t="shared" si="16"/>
        <v>9831</v>
      </c>
      <c r="M11" s="455">
        <f t="shared" si="16"/>
        <v>5273</v>
      </c>
      <c r="N11" s="849">
        <f t="shared" si="16"/>
        <v>0</v>
      </c>
      <c r="O11" s="129">
        <f t="shared" si="16"/>
        <v>0</v>
      </c>
      <c r="P11" s="129">
        <f t="shared" si="16"/>
        <v>0</v>
      </c>
      <c r="Q11" s="137">
        <f t="shared" si="16"/>
        <v>0</v>
      </c>
      <c r="S11" s="126" t="s">
        <v>38</v>
      </c>
      <c r="T11" s="129">
        <f>SUM(T58:T61)</f>
        <v>1009</v>
      </c>
      <c r="U11" s="129">
        <f t="shared" ref="U11:AI11" si="17">SUM(U58:U61)</f>
        <v>499</v>
      </c>
      <c r="V11" s="129">
        <f t="shared" si="17"/>
        <v>398</v>
      </c>
      <c r="W11" s="129">
        <f t="shared" si="17"/>
        <v>215</v>
      </c>
      <c r="X11" s="129">
        <f t="shared" si="17"/>
        <v>225</v>
      </c>
      <c r="Y11" s="129">
        <f t="shared" si="17"/>
        <v>124</v>
      </c>
      <c r="Z11" s="129">
        <f t="shared" si="17"/>
        <v>39</v>
      </c>
      <c r="AA11" s="129">
        <f t="shared" si="17"/>
        <v>21</v>
      </c>
      <c r="AB11" s="129">
        <f t="shared" si="17"/>
        <v>18</v>
      </c>
      <c r="AC11" s="129">
        <f t="shared" si="17"/>
        <v>9</v>
      </c>
      <c r="AD11" s="435">
        <f t="shared" si="17"/>
        <v>1689</v>
      </c>
      <c r="AE11" s="455">
        <f t="shared" si="17"/>
        <v>868</v>
      </c>
      <c r="AF11" s="849">
        <f t="shared" si="17"/>
        <v>0</v>
      </c>
      <c r="AG11" s="129">
        <f t="shared" si="17"/>
        <v>0</v>
      </c>
      <c r="AH11" s="129">
        <f t="shared" si="17"/>
        <v>0</v>
      </c>
      <c r="AI11" s="137">
        <f t="shared" si="17"/>
        <v>0</v>
      </c>
      <c r="AK11" s="488" t="s">
        <v>38</v>
      </c>
      <c r="AL11" s="440">
        <f>SUM(AL58:AL61)</f>
        <v>97</v>
      </c>
      <c r="AM11" s="435">
        <f t="shared" ref="AM11:AX11" si="18">SUM(AM58:AM61)</f>
        <v>93</v>
      </c>
      <c r="AN11" s="435">
        <f t="shared" si="18"/>
        <v>95</v>
      </c>
      <c r="AO11" s="435">
        <f t="shared" si="18"/>
        <v>29</v>
      </c>
      <c r="AP11" s="435">
        <f t="shared" si="18"/>
        <v>24</v>
      </c>
      <c r="AQ11" s="435">
        <f t="shared" si="18"/>
        <v>338</v>
      </c>
      <c r="AR11" s="435">
        <f>SUM(AR58:AR61)</f>
        <v>0</v>
      </c>
      <c r="AS11" s="455">
        <f>SUM(AS58:AS61)</f>
        <v>0</v>
      </c>
      <c r="AT11" s="440">
        <f t="shared" si="18"/>
        <v>161</v>
      </c>
      <c r="AU11" s="435">
        <f t="shared" si="18"/>
        <v>10</v>
      </c>
      <c r="AV11" s="435">
        <f t="shared" si="18"/>
        <v>171</v>
      </c>
      <c r="AW11" s="749">
        <f t="shared" si="18"/>
        <v>0</v>
      </c>
      <c r="AX11" s="620">
        <f t="shared" si="18"/>
        <v>92</v>
      </c>
      <c r="AZ11" s="126" t="s">
        <v>38</v>
      </c>
      <c r="BA11" s="129">
        <f>SUM(BA58:BA61)</f>
        <v>171</v>
      </c>
      <c r="BB11" s="129">
        <f t="shared" ref="BB11:BC11" si="19">SUM(BB58:BB61)</f>
        <v>0</v>
      </c>
      <c r="BC11" s="129">
        <f t="shared" si="19"/>
        <v>171</v>
      </c>
      <c r="BD11" s="137">
        <f>SUM(BD58:BD61)</f>
        <v>13</v>
      </c>
    </row>
    <row r="12" spans="1:56" s="3" customFormat="1" ht="13">
      <c r="A12" s="126" t="s">
        <v>25</v>
      </c>
      <c r="B12" s="129">
        <f>SUM(B62:B64)</f>
        <v>3511</v>
      </c>
      <c r="C12" s="129">
        <f t="shared" ref="C12:Q12" si="20">SUM(C62:C64)</f>
        <v>1742</v>
      </c>
      <c r="D12" s="129">
        <f t="shared" si="20"/>
        <v>2304</v>
      </c>
      <c r="E12" s="129">
        <f t="shared" si="20"/>
        <v>1156</v>
      </c>
      <c r="F12" s="129">
        <f t="shared" si="20"/>
        <v>2443</v>
      </c>
      <c r="G12" s="129">
        <f t="shared" si="20"/>
        <v>1296</v>
      </c>
      <c r="H12" s="129">
        <f t="shared" si="20"/>
        <v>1591</v>
      </c>
      <c r="I12" s="129">
        <f t="shared" si="20"/>
        <v>808</v>
      </c>
      <c r="J12" s="129">
        <f t="shared" si="20"/>
        <v>1052</v>
      </c>
      <c r="K12" s="129">
        <f t="shared" si="20"/>
        <v>528</v>
      </c>
      <c r="L12" s="435">
        <f t="shared" si="20"/>
        <v>10901</v>
      </c>
      <c r="M12" s="455">
        <f t="shared" si="20"/>
        <v>5530</v>
      </c>
      <c r="N12" s="849">
        <f t="shared" si="20"/>
        <v>0</v>
      </c>
      <c r="O12" s="129">
        <f t="shared" si="20"/>
        <v>0</v>
      </c>
      <c r="P12" s="129">
        <f t="shared" si="20"/>
        <v>0</v>
      </c>
      <c r="Q12" s="137">
        <f t="shared" si="20"/>
        <v>0</v>
      </c>
      <c r="S12" s="126" t="s">
        <v>25</v>
      </c>
      <c r="T12" s="129">
        <f>SUM(T62:T64)</f>
        <v>481</v>
      </c>
      <c r="U12" s="129">
        <f t="shared" ref="U12:AI12" si="21">SUM(U62:U64)</f>
        <v>221</v>
      </c>
      <c r="V12" s="129">
        <f t="shared" si="21"/>
        <v>336</v>
      </c>
      <c r="W12" s="129">
        <f t="shared" si="21"/>
        <v>160</v>
      </c>
      <c r="X12" s="129">
        <f t="shared" si="21"/>
        <v>219</v>
      </c>
      <c r="Y12" s="129">
        <f t="shared" si="21"/>
        <v>93</v>
      </c>
      <c r="Z12" s="129">
        <f t="shared" si="21"/>
        <v>138</v>
      </c>
      <c r="AA12" s="129">
        <f t="shared" si="21"/>
        <v>64</v>
      </c>
      <c r="AB12" s="129">
        <f t="shared" si="21"/>
        <v>36</v>
      </c>
      <c r="AC12" s="129">
        <f t="shared" si="21"/>
        <v>17</v>
      </c>
      <c r="AD12" s="435">
        <f t="shared" si="21"/>
        <v>1210</v>
      </c>
      <c r="AE12" s="455">
        <f t="shared" si="21"/>
        <v>555</v>
      </c>
      <c r="AF12" s="849">
        <f t="shared" si="21"/>
        <v>0</v>
      </c>
      <c r="AG12" s="129">
        <f t="shared" si="21"/>
        <v>0</v>
      </c>
      <c r="AH12" s="129">
        <f t="shared" si="21"/>
        <v>0</v>
      </c>
      <c r="AI12" s="137">
        <f t="shared" si="21"/>
        <v>0</v>
      </c>
      <c r="AK12" s="488" t="s">
        <v>25</v>
      </c>
      <c r="AL12" s="440">
        <f>SUM(AL62:AL64)</f>
        <v>93</v>
      </c>
      <c r="AM12" s="435">
        <f t="shared" ref="AM12:AX12" si="22">SUM(AM62:AM64)</f>
        <v>87</v>
      </c>
      <c r="AN12" s="435">
        <f t="shared" si="22"/>
        <v>94</v>
      </c>
      <c r="AO12" s="435">
        <f t="shared" si="22"/>
        <v>60</v>
      </c>
      <c r="AP12" s="435">
        <f t="shared" si="22"/>
        <v>44</v>
      </c>
      <c r="AQ12" s="435">
        <f t="shared" si="22"/>
        <v>378</v>
      </c>
      <c r="AR12" s="435">
        <f>SUM(AR62:AR64)</f>
        <v>0</v>
      </c>
      <c r="AS12" s="455">
        <f>SUM(AS62:AS64)</f>
        <v>0</v>
      </c>
      <c r="AT12" s="440">
        <f t="shared" si="22"/>
        <v>253</v>
      </c>
      <c r="AU12" s="435">
        <f t="shared" si="22"/>
        <v>21</v>
      </c>
      <c r="AV12" s="435">
        <f t="shared" si="22"/>
        <v>274</v>
      </c>
      <c r="AW12" s="749">
        <f t="shared" si="22"/>
        <v>0</v>
      </c>
      <c r="AX12" s="620">
        <f t="shared" si="22"/>
        <v>77</v>
      </c>
      <c r="AZ12" s="126" t="s">
        <v>25</v>
      </c>
      <c r="BA12" s="129">
        <f>SUM(BA62:BA64)</f>
        <v>249</v>
      </c>
      <c r="BB12" s="129">
        <f t="shared" ref="BB12:BC12" si="23">SUM(BB62:BB64)</f>
        <v>0</v>
      </c>
      <c r="BC12" s="129">
        <f t="shared" si="23"/>
        <v>249</v>
      </c>
      <c r="BD12" s="137">
        <f>SUM(BD62:BD64)</f>
        <v>20</v>
      </c>
    </row>
    <row r="13" spans="1:56" s="3" customFormat="1" ht="13">
      <c r="A13" s="126" t="s">
        <v>108</v>
      </c>
      <c r="B13" s="129">
        <f>SUM(B65:B73)</f>
        <v>12442</v>
      </c>
      <c r="C13" s="129">
        <f t="shared" ref="C13:Q13" si="24">SUM(C65:C73)</f>
        <v>6379</v>
      </c>
      <c r="D13" s="129">
        <f t="shared" si="24"/>
        <v>8303</v>
      </c>
      <c r="E13" s="129">
        <f t="shared" si="24"/>
        <v>4277</v>
      </c>
      <c r="F13" s="129">
        <f t="shared" si="24"/>
        <v>7078</v>
      </c>
      <c r="G13" s="129">
        <f t="shared" si="24"/>
        <v>3725</v>
      </c>
      <c r="H13" s="129">
        <f t="shared" si="24"/>
        <v>5428</v>
      </c>
      <c r="I13" s="129">
        <f t="shared" si="24"/>
        <v>2879</v>
      </c>
      <c r="J13" s="129">
        <f t="shared" si="24"/>
        <v>4270</v>
      </c>
      <c r="K13" s="129">
        <f t="shared" si="24"/>
        <v>2277</v>
      </c>
      <c r="L13" s="435">
        <f t="shared" si="24"/>
        <v>37521</v>
      </c>
      <c r="M13" s="455">
        <f t="shared" si="24"/>
        <v>19537</v>
      </c>
      <c r="N13" s="849">
        <f t="shared" si="24"/>
        <v>16</v>
      </c>
      <c r="O13" s="129">
        <f t="shared" si="24"/>
        <v>6</v>
      </c>
      <c r="P13" s="129">
        <f t="shared" si="24"/>
        <v>7</v>
      </c>
      <c r="Q13" s="137">
        <f t="shared" si="24"/>
        <v>6</v>
      </c>
      <c r="S13" s="126" t="s">
        <v>108</v>
      </c>
      <c r="T13" s="129">
        <f>SUM(T65:T73)</f>
        <v>1379</v>
      </c>
      <c r="U13" s="129">
        <f t="shared" ref="U13:AI13" si="25">SUM(U65:U73)</f>
        <v>644</v>
      </c>
      <c r="V13" s="129">
        <f t="shared" si="25"/>
        <v>870</v>
      </c>
      <c r="W13" s="129">
        <f t="shared" si="25"/>
        <v>431</v>
      </c>
      <c r="X13" s="129">
        <f t="shared" si="25"/>
        <v>722</v>
      </c>
      <c r="Y13" s="129">
        <f t="shared" si="25"/>
        <v>361</v>
      </c>
      <c r="Z13" s="129">
        <f t="shared" si="25"/>
        <v>418</v>
      </c>
      <c r="AA13" s="129">
        <f t="shared" si="25"/>
        <v>216</v>
      </c>
      <c r="AB13" s="129">
        <f t="shared" si="25"/>
        <v>75</v>
      </c>
      <c r="AC13" s="129">
        <f t="shared" si="25"/>
        <v>39</v>
      </c>
      <c r="AD13" s="435">
        <f t="shared" si="25"/>
        <v>3464</v>
      </c>
      <c r="AE13" s="455">
        <f t="shared" si="25"/>
        <v>1691</v>
      </c>
      <c r="AF13" s="849">
        <f t="shared" si="25"/>
        <v>0</v>
      </c>
      <c r="AG13" s="129">
        <f t="shared" si="25"/>
        <v>0</v>
      </c>
      <c r="AH13" s="129">
        <f t="shared" si="25"/>
        <v>0</v>
      </c>
      <c r="AI13" s="137">
        <f t="shared" si="25"/>
        <v>0</v>
      </c>
      <c r="AK13" s="488" t="s">
        <v>108</v>
      </c>
      <c r="AL13" s="440">
        <f>SUM(AL65:AL73)</f>
        <v>309</v>
      </c>
      <c r="AM13" s="435">
        <f t="shared" ref="AM13:AX13" si="26">SUM(AM65:AM73)</f>
        <v>297</v>
      </c>
      <c r="AN13" s="435">
        <f t="shared" si="26"/>
        <v>277</v>
      </c>
      <c r="AO13" s="435">
        <f t="shared" si="26"/>
        <v>247</v>
      </c>
      <c r="AP13" s="435">
        <f t="shared" si="26"/>
        <v>213</v>
      </c>
      <c r="AQ13" s="435">
        <f t="shared" si="26"/>
        <v>1343</v>
      </c>
      <c r="AR13" s="435">
        <f>SUM(AR65:AR73)</f>
        <v>0</v>
      </c>
      <c r="AS13" s="455">
        <f>SUM(AS65:AS73)</f>
        <v>0</v>
      </c>
      <c r="AT13" s="440">
        <f t="shared" si="26"/>
        <v>988</v>
      </c>
      <c r="AU13" s="435">
        <f t="shared" si="26"/>
        <v>118</v>
      </c>
      <c r="AV13" s="435">
        <f t="shared" si="26"/>
        <v>1106</v>
      </c>
      <c r="AW13" s="749">
        <f t="shared" si="26"/>
        <v>1</v>
      </c>
      <c r="AX13" s="620">
        <f t="shared" si="26"/>
        <v>270</v>
      </c>
      <c r="AZ13" s="126" t="s">
        <v>108</v>
      </c>
      <c r="BA13" s="129">
        <f>SUM(BA65:BA73)</f>
        <v>896</v>
      </c>
      <c r="BB13" s="129">
        <f t="shared" ref="BB13:BC13" si="27">SUM(BB65:BB73)</f>
        <v>2</v>
      </c>
      <c r="BC13" s="129">
        <f t="shared" si="27"/>
        <v>898</v>
      </c>
      <c r="BD13" s="137">
        <f>SUM(BD65:BD73)</f>
        <v>108</v>
      </c>
    </row>
    <row r="14" spans="1:56" s="3" customFormat="1" ht="13">
      <c r="A14" s="126" t="s">
        <v>109</v>
      </c>
      <c r="B14" s="129">
        <f>SUM(B74:B78)</f>
        <v>1237</v>
      </c>
      <c r="C14" s="129">
        <f t="shared" ref="C14:Q14" si="28">SUM(C74:C78)</f>
        <v>597</v>
      </c>
      <c r="D14" s="129">
        <f t="shared" si="28"/>
        <v>979</v>
      </c>
      <c r="E14" s="129">
        <f t="shared" si="28"/>
        <v>496</v>
      </c>
      <c r="F14" s="129">
        <f t="shared" si="28"/>
        <v>1326</v>
      </c>
      <c r="G14" s="129">
        <f t="shared" si="28"/>
        <v>655</v>
      </c>
      <c r="H14" s="129">
        <f t="shared" si="28"/>
        <v>782</v>
      </c>
      <c r="I14" s="129">
        <f t="shared" si="28"/>
        <v>417</v>
      </c>
      <c r="J14" s="129">
        <f t="shared" si="28"/>
        <v>698</v>
      </c>
      <c r="K14" s="129">
        <f t="shared" si="28"/>
        <v>375</v>
      </c>
      <c r="L14" s="435">
        <f t="shared" si="28"/>
        <v>5022</v>
      </c>
      <c r="M14" s="455">
        <f t="shared" si="28"/>
        <v>2540</v>
      </c>
      <c r="N14" s="849">
        <f t="shared" si="28"/>
        <v>0</v>
      </c>
      <c r="O14" s="129">
        <f t="shared" si="28"/>
        <v>0</v>
      </c>
      <c r="P14" s="129">
        <f t="shared" si="28"/>
        <v>0</v>
      </c>
      <c r="Q14" s="137">
        <f t="shared" si="28"/>
        <v>0</v>
      </c>
      <c r="S14" s="126" t="s">
        <v>109</v>
      </c>
      <c r="T14" s="129">
        <f>SUM(T74:T78)</f>
        <v>96</v>
      </c>
      <c r="U14" s="129">
        <f t="shared" ref="U14:AI14" si="29">SUM(U74:U78)</f>
        <v>42</v>
      </c>
      <c r="V14" s="129">
        <f t="shared" si="29"/>
        <v>69</v>
      </c>
      <c r="W14" s="129">
        <f t="shared" si="29"/>
        <v>26</v>
      </c>
      <c r="X14" s="129">
        <f t="shared" si="29"/>
        <v>139</v>
      </c>
      <c r="Y14" s="129">
        <f t="shared" si="29"/>
        <v>58</v>
      </c>
      <c r="Z14" s="129">
        <f t="shared" si="29"/>
        <v>66</v>
      </c>
      <c r="AA14" s="129">
        <f t="shared" si="29"/>
        <v>27</v>
      </c>
      <c r="AB14" s="129">
        <f t="shared" si="29"/>
        <v>10</v>
      </c>
      <c r="AC14" s="129">
        <f t="shared" si="29"/>
        <v>3</v>
      </c>
      <c r="AD14" s="435">
        <f t="shared" si="29"/>
        <v>380</v>
      </c>
      <c r="AE14" s="455">
        <f t="shared" si="29"/>
        <v>156</v>
      </c>
      <c r="AF14" s="849">
        <f t="shared" si="29"/>
        <v>0</v>
      </c>
      <c r="AG14" s="129">
        <f t="shared" si="29"/>
        <v>0</v>
      </c>
      <c r="AH14" s="129">
        <f t="shared" si="29"/>
        <v>0</v>
      </c>
      <c r="AI14" s="137">
        <f t="shared" si="29"/>
        <v>0</v>
      </c>
      <c r="AK14" s="488" t="s">
        <v>109</v>
      </c>
      <c r="AL14" s="440">
        <f>SUM(AL74:AL78)</f>
        <v>33</v>
      </c>
      <c r="AM14" s="435">
        <f t="shared" ref="AM14:AX14" si="30">SUM(AM74:AM78)</f>
        <v>29</v>
      </c>
      <c r="AN14" s="435">
        <f t="shared" si="30"/>
        <v>36</v>
      </c>
      <c r="AO14" s="435">
        <f t="shared" si="30"/>
        <v>26</v>
      </c>
      <c r="AP14" s="435">
        <f t="shared" si="30"/>
        <v>24</v>
      </c>
      <c r="AQ14" s="435">
        <f t="shared" si="30"/>
        <v>148</v>
      </c>
      <c r="AR14" s="435">
        <f>SUM(AR74:AR78)</f>
        <v>0</v>
      </c>
      <c r="AS14" s="455">
        <f>SUM(AS74:AS78)</f>
        <v>0</v>
      </c>
      <c r="AT14" s="440">
        <f t="shared" si="30"/>
        <v>145</v>
      </c>
      <c r="AU14" s="435">
        <f t="shared" si="30"/>
        <v>6</v>
      </c>
      <c r="AV14" s="435">
        <f t="shared" si="30"/>
        <v>151</v>
      </c>
      <c r="AW14" s="749">
        <f t="shared" si="30"/>
        <v>0</v>
      </c>
      <c r="AX14" s="620">
        <f t="shared" si="30"/>
        <v>23</v>
      </c>
      <c r="AZ14" s="126" t="s">
        <v>109</v>
      </c>
      <c r="BA14" s="129">
        <f>SUM(BA74:BA78)</f>
        <v>147</v>
      </c>
      <c r="BB14" s="129">
        <f t="shared" ref="BB14:BC14" si="31">SUM(BB74:BB78)</f>
        <v>0</v>
      </c>
      <c r="BC14" s="129">
        <f t="shared" si="31"/>
        <v>147</v>
      </c>
      <c r="BD14" s="137">
        <f>SUM(BD74:BD78)</f>
        <v>14</v>
      </c>
    </row>
    <row r="15" spans="1:56" s="3" customFormat="1" ht="13">
      <c r="A15" s="126" t="s">
        <v>73</v>
      </c>
      <c r="B15" s="129">
        <f t="shared" ref="B15:M15" si="32">SUM(B80:B85)</f>
        <v>6053</v>
      </c>
      <c r="C15" s="129">
        <f t="shared" si="32"/>
        <v>2970</v>
      </c>
      <c r="D15" s="129">
        <f t="shared" si="32"/>
        <v>5628</v>
      </c>
      <c r="E15" s="129">
        <f t="shared" si="32"/>
        <v>2866</v>
      </c>
      <c r="F15" s="129">
        <f t="shared" si="32"/>
        <v>5310</v>
      </c>
      <c r="G15" s="129">
        <f t="shared" si="32"/>
        <v>2705</v>
      </c>
      <c r="H15" s="129">
        <f t="shared" si="32"/>
        <v>4577</v>
      </c>
      <c r="I15" s="129">
        <f t="shared" si="32"/>
        <v>2345</v>
      </c>
      <c r="J15" s="129">
        <f t="shared" si="32"/>
        <v>3928</v>
      </c>
      <c r="K15" s="129">
        <f t="shared" si="32"/>
        <v>2035</v>
      </c>
      <c r="L15" s="435">
        <f t="shared" si="32"/>
        <v>25496</v>
      </c>
      <c r="M15" s="455">
        <f t="shared" si="32"/>
        <v>12921</v>
      </c>
      <c r="N15" s="849">
        <f>SUM(N80:N85)</f>
        <v>0</v>
      </c>
      <c r="O15" s="129">
        <f>SUM(O80:O85)</f>
        <v>0</v>
      </c>
      <c r="P15" s="129">
        <f>SUM(P80:P85)</f>
        <v>0</v>
      </c>
      <c r="Q15" s="137">
        <f>SUM(Q80:Q85)</f>
        <v>0</v>
      </c>
      <c r="S15" s="126" t="s">
        <v>73</v>
      </c>
      <c r="T15" s="129">
        <f t="shared" ref="T15:AE15" si="33">SUM(T80:T85)</f>
        <v>243</v>
      </c>
      <c r="U15" s="129">
        <f t="shared" si="33"/>
        <v>93</v>
      </c>
      <c r="V15" s="129">
        <f t="shared" si="33"/>
        <v>319</v>
      </c>
      <c r="W15" s="129">
        <f t="shared" si="33"/>
        <v>123</v>
      </c>
      <c r="X15" s="129">
        <f t="shared" si="33"/>
        <v>320</v>
      </c>
      <c r="Y15" s="129">
        <f t="shared" si="33"/>
        <v>142</v>
      </c>
      <c r="Z15" s="129">
        <f t="shared" si="33"/>
        <v>217</v>
      </c>
      <c r="AA15" s="129">
        <f t="shared" si="33"/>
        <v>102</v>
      </c>
      <c r="AB15" s="129">
        <f t="shared" si="33"/>
        <v>109</v>
      </c>
      <c r="AC15" s="129">
        <f t="shared" si="33"/>
        <v>50</v>
      </c>
      <c r="AD15" s="435">
        <f t="shared" si="33"/>
        <v>1208</v>
      </c>
      <c r="AE15" s="455">
        <f t="shared" si="33"/>
        <v>510</v>
      </c>
      <c r="AF15" s="849">
        <f>SUM(AF80:AF85)</f>
        <v>0</v>
      </c>
      <c r="AG15" s="129">
        <f>SUM(AG80:AG85)</f>
        <v>0</v>
      </c>
      <c r="AH15" s="129">
        <f>SUM(AH80:AH85)</f>
        <v>0</v>
      </c>
      <c r="AI15" s="137">
        <f>SUM(AI80:AI85)</f>
        <v>0</v>
      </c>
      <c r="AK15" s="488" t="s">
        <v>73</v>
      </c>
      <c r="AL15" s="440">
        <f t="shared" ref="AL15:AX15" si="34">SUM(AL80:AL85)</f>
        <v>188</v>
      </c>
      <c r="AM15" s="435">
        <f t="shared" si="34"/>
        <v>181</v>
      </c>
      <c r="AN15" s="435">
        <f t="shared" si="34"/>
        <v>175</v>
      </c>
      <c r="AO15" s="435">
        <f t="shared" si="34"/>
        <v>160</v>
      </c>
      <c r="AP15" s="435">
        <f t="shared" si="34"/>
        <v>152</v>
      </c>
      <c r="AQ15" s="435">
        <f t="shared" si="34"/>
        <v>856</v>
      </c>
      <c r="AR15" s="435">
        <f>SUM(AR80:AR85)</f>
        <v>0</v>
      </c>
      <c r="AS15" s="455">
        <f>SUM(AS80:AS85)</f>
        <v>0</v>
      </c>
      <c r="AT15" s="440">
        <f t="shared" si="34"/>
        <v>773</v>
      </c>
      <c r="AU15" s="435">
        <f t="shared" si="34"/>
        <v>26</v>
      </c>
      <c r="AV15" s="435">
        <f t="shared" si="34"/>
        <v>799</v>
      </c>
      <c r="AW15" s="749">
        <f t="shared" si="34"/>
        <v>0</v>
      </c>
      <c r="AX15" s="620">
        <f t="shared" si="34"/>
        <v>154</v>
      </c>
      <c r="AZ15" s="126" t="s">
        <v>73</v>
      </c>
      <c r="BA15" s="129">
        <f>SUM(BA80:BA85)</f>
        <v>784</v>
      </c>
      <c r="BB15" s="129">
        <f t="shared" ref="BB15:BC15" si="35">SUM(BB80:BB85)</f>
        <v>0</v>
      </c>
      <c r="BC15" s="129">
        <f t="shared" si="35"/>
        <v>784</v>
      </c>
      <c r="BD15" s="137">
        <f>SUM(BD80:BD85)</f>
        <v>192</v>
      </c>
    </row>
    <row r="16" spans="1:56" s="3" customFormat="1" ht="13">
      <c r="A16" s="126" t="s">
        <v>66</v>
      </c>
      <c r="B16" s="129">
        <f t="shared" ref="B16:M16" si="36">SUM(B87:B88)</f>
        <v>1192</v>
      </c>
      <c r="C16" s="129">
        <f t="shared" si="36"/>
        <v>594</v>
      </c>
      <c r="D16" s="129">
        <f t="shared" si="36"/>
        <v>1011</v>
      </c>
      <c r="E16" s="129">
        <f t="shared" si="36"/>
        <v>479</v>
      </c>
      <c r="F16" s="129">
        <f t="shared" si="36"/>
        <v>956</v>
      </c>
      <c r="G16" s="129">
        <f t="shared" si="36"/>
        <v>466</v>
      </c>
      <c r="H16" s="129">
        <f t="shared" si="36"/>
        <v>795</v>
      </c>
      <c r="I16" s="129">
        <f t="shared" si="36"/>
        <v>428</v>
      </c>
      <c r="J16" s="129">
        <f t="shared" si="36"/>
        <v>638</v>
      </c>
      <c r="K16" s="129">
        <f t="shared" si="36"/>
        <v>304</v>
      </c>
      <c r="L16" s="435">
        <f t="shared" si="36"/>
        <v>4592</v>
      </c>
      <c r="M16" s="455">
        <f t="shared" si="36"/>
        <v>2271</v>
      </c>
      <c r="N16" s="849">
        <f>SUM(N87:N88)</f>
        <v>0</v>
      </c>
      <c r="O16" s="129">
        <f>SUM(O87:O88)</f>
        <v>0</v>
      </c>
      <c r="P16" s="129">
        <f>SUM(P87:P88)</f>
        <v>0</v>
      </c>
      <c r="Q16" s="137">
        <f>SUM(Q87:Q88)</f>
        <v>0</v>
      </c>
      <c r="S16" s="126" t="s">
        <v>66</v>
      </c>
      <c r="T16" s="129">
        <f t="shared" ref="T16:AE16" si="37">SUM(T87:T88)</f>
        <v>146</v>
      </c>
      <c r="U16" s="129">
        <f t="shared" si="37"/>
        <v>66</v>
      </c>
      <c r="V16" s="129">
        <f t="shared" si="37"/>
        <v>160</v>
      </c>
      <c r="W16" s="129">
        <f t="shared" si="37"/>
        <v>73</v>
      </c>
      <c r="X16" s="129">
        <f t="shared" si="37"/>
        <v>146</v>
      </c>
      <c r="Y16" s="129">
        <f t="shared" si="37"/>
        <v>67</v>
      </c>
      <c r="Z16" s="129">
        <f t="shared" si="37"/>
        <v>129</v>
      </c>
      <c r="AA16" s="129">
        <f t="shared" si="37"/>
        <v>60</v>
      </c>
      <c r="AB16" s="129">
        <f t="shared" si="37"/>
        <v>25</v>
      </c>
      <c r="AC16" s="129">
        <f t="shared" si="37"/>
        <v>16</v>
      </c>
      <c r="AD16" s="435">
        <f t="shared" si="37"/>
        <v>606</v>
      </c>
      <c r="AE16" s="455">
        <f t="shared" si="37"/>
        <v>282</v>
      </c>
      <c r="AF16" s="849">
        <f>SUM(AF87:AF88)</f>
        <v>0</v>
      </c>
      <c r="AG16" s="129">
        <f>SUM(AG87:AG88)</f>
        <v>0</v>
      </c>
      <c r="AH16" s="129">
        <f>SUM(AH87:AH88)</f>
        <v>0</v>
      </c>
      <c r="AI16" s="137">
        <f>SUM(AI87:AI88)</f>
        <v>0</v>
      </c>
      <c r="AK16" s="488" t="s">
        <v>66</v>
      </c>
      <c r="AL16" s="440">
        <f t="shared" ref="AL16:AX16" si="38">SUM(AL87:AL88)</f>
        <v>29</v>
      </c>
      <c r="AM16" s="435">
        <f t="shared" si="38"/>
        <v>26</v>
      </c>
      <c r="AN16" s="435">
        <f t="shared" si="38"/>
        <v>24</v>
      </c>
      <c r="AO16" s="435">
        <f t="shared" si="38"/>
        <v>22</v>
      </c>
      <c r="AP16" s="435">
        <f t="shared" si="38"/>
        <v>20</v>
      </c>
      <c r="AQ16" s="435">
        <f t="shared" si="38"/>
        <v>121</v>
      </c>
      <c r="AR16" s="435">
        <f>SUM(AR87:AR88)</f>
        <v>0</v>
      </c>
      <c r="AS16" s="455">
        <f>SUM(AS87:AS88)</f>
        <v>0</v>
      </c>
      <c r="AT16" s="440">
        <f t="shared" si="38"/>
        <v>122</v>
      </c>
      <c r="AU16" s="435">
        <f t="shared" si="38"/>
        <v>16</v>
      </c>
      <c r="AV16" s="435">
        <f t="shared" si="38"/>
        <v>138</v>
      </c>
      <c r="AW16" s="749">
        <f t="shared" si="38"/>
        <v>0</v>
      </c>
      <c r="AX16" s="620">
        <f t="shared" si="38"/>
        <v>26</v>
      </c>
      <c r="AZ16" s="126" t="s">
        <v>66</v>
      </c>
      <c r="BA16" s="129">
        <f>SUM(BA87:BA88)</f>
        <v>108</v>
      </c>
      <c r="BB16" s="129">
        <f t="shared" ref="BB16:BC16" si="39">SUM(BB87:BB88)</f>
        <v>0</v>
      </c>
      <c r="BC16" s="129">
        <f t="shared" si="39"/>
        <v>108</v>
      </c>
      <c r="BD16" s="137">
        <f>SUM(BD87:BD88)</f>
        <v>12</v>
      </c>
    </row>
    <row r="17" spans="1:56" s="3" customFormat="1" ht="13">
      <c r="A17" s="126" t="s">
        <v>56</v>
      </c>
      <c r="B17" s="129">
        <f>SUM(B89:B94)</f>
        <v>6859</v>
      </c>
      <c r="C17" s="129">
        <f t="shared" ref="C17:Q17" si="40">SUM(C89:C94)</f>
        <v>3444</v>
      </c>
      <c r="D17" s="129">
        <f t="shared" si="40"/>
        <v>5926</v>
      </c>
      <c r="E17" s="129">
        <f t="shared" si="40"/>
        <v>3000</v>
      </c>
      <c r="F17" s="129">
        <f t="shared" si="40"/>
        <v>5578</v>
      </c>
      <c r="G17" s="129">
        <f t="shared" si="40"/>
        <v>2782</v>
      </c>
      <c r="H17" s="129">
        <f t="shared" si="40"/>
        <v>4879</v>
      </c>
      <c r="I17" s="129">
        <f t="shared" si="40"/>
        <v>2444</v>
      </c>
      <c r="J17" s="129">
        <f t="shared" si="40"/>
        <v>4154</v>
      </c>
      <c r="K17" s="129">
        <f t="shared" si="40"/>
        <v>2039</v>
      </c>
      <c r="L17" s="435">
        <f t="shared" si="40"/>
        <v>27396</v>
      </c>
      <c r="M17" s="455">
        <f t="shared" si="40"/>
        <v>13709</v>
      </c>
      <c r="N17" s="849">
        <f t="shared" si="40"/>
        <v>0</v>
      </c>
      <c r="O17" s="129">
        <f t="shared" si="40"/>
        <v>0</v>
      </c>
      <c r="P17" s="129">
        <f t="shared" si="40"/>
        <v>0</v>
      </c>
      <c r="Q17" s="137">
        <f t="shared" si="40"/>
        <v>0</v>
      </c>
      <c r="S17" s="126" t="s">
        <v>56</v>
      </c>
      <c r="T17" s="129">
        <f>SUM(T89:T94)</f>
        <v>334</v>
      </c>
      <c r="U17" s="129">
        <f t="shared" ref="U17:AI17" si="41">SUM(U89:U94)</f>
        <v>141</v>
      </c>
      <c r="V17" s="129">
        <f t="shared" si="41"/>
        <v>410</v>
      </c>
      <c r="W17" s="129">
        <f t="shared" si="41"/>
        <v>164</v>
      </c>
      <c r="X17" s="129">
        <f t="shared" si="41"/>
        <v>481</v>
      </c>
      <c r="Y17" s="129">
        <f t="shared" si="41"/>
        <v>197</v>
      </c>
      <c r="Z17" s="129">
        <f t="shared" si="41"/>
        <v>281</v>
      </c>
      <c r="AA17" s="129">
        <f t="shared" si="41"/>
        <v>117</v>
      </c>
      <c r="AB17" s="129">
        <f t="shared" si="41"/>
        <v>120</v>
      </c>
      <c r="AC17" s="129">
        <f t="shared" si="41"/>
        <v>54</v>
      </c>
      <c r="AD17" s="435">
        <f t="shared" si="41"/>
        <v>1626</v>
      </c>
      <c r="AE17" s="455">
        <f t="shared" si="41"/>
        <v>673</v>
      </c>
      <c r="AF17" s="849">
        <f t="shared" si="41"/>
        <v>0</v>
      </c>
      <c r="AG17" s="129">
        <f t="shared" si="41"/>
        <v>0</v>
      </c>
      <c r="AH17" s="129">
        <f t="shared" si="41"/>
        <v>2</v>
      </c>
      <c r="AI17" s="137">
        <f t="shared" si="41"/>
        <v>0</v>
      </c>
      <c r="AK17" s="488" t="s">
        <v>56</v>
      </c>
      <c r="AL17" s="440">
        <f>SUM(AL89:AL94)</f>
        <v>201</v>
      </c>
      <c r="AM17" s="435">
        <f t="shared" ref="AM17:AX17" si="42">SUM(AM89:AM94)</f>
        <v>195</v>
      </c>
      <c r="AN17" s="435">
        <f t="shared" si="42"/>
        <v>198</v>
      </c>
      <c r="AO17" s="435">
        <f t="shared" si="42"/>
        <v>186</v>
      </c>
      <c r="AP17" s="435">
        <f t="shared" si="42"/>
        <v>178</v>
      </c>
      <c r="AQ17" s="435">
        <f t="shared" si="42"/>
        <v>958</v>
      </c>
      <c r="AR17" s="435">
        <f>SUM(AR89:AR94)</f>
        <v>0</v>
      </c>
      <c r="AS17" s="455">
        <f>SUM(AS89:AS94)</f>
        <v>0</v>
      </c>
      <c r="AT17" s="440">
        <f t="shared" si="42"/>
        <v>738</v>
      </c>
      <c r="AU17" s="435">
        <f t="shared" si="42"/>
        <v>84</v>
      </c>
      <c r="AV17" s="435">
        <f t="shared" si="42"/>
        <v>822</v>
      </c>
      <c r="AW17" s="749">
        <f t="shared" si="42"/>
        <v>0</v>
      </c>
      <c r="AX17" s="620">
        <f t="shared" si="42"/>
        <v>170</v>
      </c>
      <c r="AZ17" s="126" t="s">
        <v>56</v>
      </c>
      <c r="BA17" s="129">
        <f>SUM(BA89:BA94)</f>
        <v>827</v>
      </c>
      <c r="BB17" s="129">
        <f t="shared" ref="BB17:BC17" si="43">SUM(BB89:BB94)</f>
        <v>0</v>
      </c>
      <c r="BC17" s="129">
        <f t="shared" si="43"/>
        <v>827</v>
      </c>
      <c r="BD17" s="137">
        <f>SUM(BD89:BD94)</f>
        <v>173</v>
      </c>
    </row>
    <row r="18" spans="1:56" s="3" customFormat="1" ht="13">
      <c r="A18" s="126" t="s">
        <v>20</v>
      </c>
      <c r="B18" s="129">
        <f>SUM(B95:B96)</f>
        <v>8902</v>
      </c>
      <c r="C18" s="129">
        <f t="shared" ref="C18:Q18" si="44">SUM(C95:C96)</f>
        <v>4296</v>
      </c>
      <c r="D18" s="129">
        <f t="shared" si="44"/>
        <v>6460</v>
      </c>
      <c r="E18" s="129">
        <f t="shared" si="44"/>
        <v>3158</v>
      </c>
      <c r="F18" s="129">
        <f t="shared" si="44"/>
        <v>5692</v>
      </c>
      <c r="G18" s="129">
        <f t="shared" si="44"/>
        <v>2795</v>
      </c>
      <c r="H18" s="129">
        <f t="shared" si="44"/>
        <v>4559</v>
      </c>
      <c r="I18" s="129">
        <f t="shared" si="44"/>
        <v>2219</v>
      </c>
      <c r="J18" s="129">
        <f t="shared" si="44"/>
        <v>3371</v>
      </c>
      <c r="K18" s="129">
        <f t="shared" si="44"/>
        <v>1735</v>
      </c>
      <c r="L18" s="435">
        <f t="shared" si="44"/>
        <v>28984</v>
      </c>
      <c r="M18" s="455">
        <f t="shared" si="44"/>
        <v>14203</v>
      </c>
      <c r="N18" s="849">
        <f>SUM(N95:N96)</f>
        <v>0</v>
      </c>
      <c r="O18" s="129">
        <f t="shared" si="44"/>
        <v>0</v>
      </c>
      <c r="P18" s="129">
        <f t="shared" si="44"/>
        <v>0</v>
      </c>
      <c r="Q18" s="137">
        <f t="shared" si="44"/>
        <v>0</v>
      </c>
      <c r="S18" s="126" t="s">
        <v>20</v>
      </c>
      <c r="T18" s="129">
        <f>SUM(T95:T96)</f>
        <v>1373</v>
      </c>
      <c r="U18" s="129">
        <f t="shared" ref="U18:AI18" si="45">SUM(U95:U96)</f>
        <v>621</v>
      </c>
      <c r="V18" s="129">
        <f t="shared" si="45"/>
        <v>1042</v>
      </c>
      <c r="W18" s="129">
        <f t="shared" si="45"/>
        <v>452</v>
      </c>
      <c r="X18" s="129">
        <f t="shared" si="45"/>
        <v>1028</v>
      </c>
      <c r="Y18" s="129">
        <f t="shared" si="45"/>
        <v>440</v>
      </c>
      <c r="Z18" s="129">
        <f t="shared" si="45"/>
        <v>648</v>
      </c>
      <c r="AA18" s="129">
        <f t="shared" si="45"/>
        <v>290</v>
      </c>
      <c r="AB18" s="129">
        <f t="shared" si="45"/>
        <v>181</v>
      </c>
      <c r="AC18" s="129">
        <f t="shared" si="45"/>
        <v>88</v>
      </c>
      <c r="AD18" s="435">
        <f t="shared" si="45"/>
        <v>4272</v>
      </c>
      <c r="AE18" s="455">
        <f t="shared" si="45"/>
        <v>1891</v>
      </c>
      <c r="AF18" s="849">
        <f t="shared" si="45"/>
        <v>0</v>
      </c>
      <c r="AG18" s="129">
        <f t="shared" si="45"/>
        <v>0</v>
      </c>
      <c r="AH18" s="129">
        <f t="shared" si="45"/>
        <v>0</v>
      </c>
      <c r="AI18" s="137">
        <f t="shared" si="45"/>
        <v>0</v>
      </c>
      <c r="AK18" s="488" t="s">
        <v>20</v>
      </c>
      <c r="AL18" s="440">
        <f>SUM(AL95:AL96)</f>
        <v>271</v>
      </c>
      <c r="AM18" s="435">
        <f t="shared" ref="AM18:AX18" si="46">SUM(AM95:AM96)</f>
        <v>253</v>
      </c>
      <c r="AN18" s="435">
        <f t="shared" si="46"/>
        <v>246</v>
      </c>
      <c r="AO18" s="435">
        <f t="shared" si="46"/>
        <v>234</v>
      </c>
      <c r="AP18" s="435">
        <f t="shared" si="46"/>
        <v>218</v>
      </c>
      <c r="AQ18" s="435">
        <f t="shared" si="46"/>
        <v>1222</v>
      </c>
      <c r="AR18" s="435">
        <f>SUM(AR95:AR96)</f>
        <v>0</v>
      </c>
      <c r="AS18" s="455">
        <f>SUM(AS95:AS96)</f>
        <v>0</v>
      </c>
      <c r="AT18" s="440">
        <f t="shared" si="46"/>
        <v>683</v>
      </c>
      <c r="AU18" s="435">
        <f t="shared" si="46"/>
        <v>87</v>
      </c>
      <c r="AV18" s="435">
        <f t="shared" si="46"/>
        <v>770</v>
      </c>
      <c r="AW18" s="749">
        <f t="shared" si="46"/>
        <v>0</v>
      </c>
      <c r="AX18" s="620">
        <f t="shared" si="46"/>
        <v>265</v>
      </c>
      <c r="AZ18" s="126" t="s">
        <v>20</v>
      </c>
      <c r="BA18" s="129">
        <f>SUM(BA95:BA96)</f>
        <v>717</v>
      </c>
      <c r="BB18" s="129">
        <f t="shared" ref="BB18:BC18" si="47">SUM(BB95:BB96)</f>
        <v>0</v>
      </c>
      <c r="BC18" s="129">
        <f t="shared" si="47"/>
        <v>717</v>
      </c>
      <c r="BD18" s="137">
        <f>SUM(BD95:BD96)</f>
        <v>45</v>
      </c>
    </row>
    <row r="19" spans="1:56" s="3" customFormat="1" ht="13">
      <c r="A19" s="126" t="s">
        <v>26</v>
      </c>
      <c r="B19" s="129">
        <f>SUM(B97:B101)</f>
        <v>9287</v>
      </c>
      <c r="C19" s="129">
        <f t="shared" ref="C19:Q19" si="48">SUM(C97:C101)</f>
        <v>4781</v>
      </c>
      <c r="D19" s="129">
        <f t="shared" si="48"/>
        <v>8146</v>
      </c>
      <c r="E19" s="129">
        <f t="shared" si="48"/>
        <v>4109</v>
      </c>
      <c r="F19" s="129">
        <f t="shared" si="48"/>
        <v>7887</v>
      </c>
      <c r="G19" s="129">
        <f t="shared" si="48"/>
        <v>4096</v>
      </c>
      <c r="H19" s="129">
        <f t="shared" si="48"/>
        <v>6897</v>
      </c>
      <c r="I19" s="129">
        <f t="shared" si="48"/>
        <v>3650</v>
      </c>
      <c r="J19" s="129">
        <f t="shared" si="48"/>
        <v>5857</v>
      </c>
      <c r="K19" s="129">
        <f t="shared" si="48"/>
        <v>3137</v>
      </c>
      <c r="L19" s="435">
        <f t="shared" si="48"/>
        <v>38074</v>
      </c>
      <c r="M19" s="455">
        <f t="shared" si="48"/>
        <v>19773</v>
      </c>
      <c r="N19" s="849">
        <f t="shared" si="48"/>
        <v>0</v>
      </c>
      <c r="O19" s="129">
        <f t="shared" si="48"/>
        <v>0</v>
      </c>
      <c r="P19" s="129">
        <f t="shared" si="48"/>
        <v>0</v>
      </c>
      <c r="Q19" s="137">
        <f t="shared" si="48"/>
        <v>0</v>
      </c>
      <c r="S19" s="126" t="s">
        <v>26</v>
      </c>
      <c r="T19" s="129">
        <f>SUM(T97:T101)</f>
        <v>764</v>
      </c>
      <c r="U19" s="129">
        <f t="shared" ref="U19:AI19" si="49">SUM(U97:U101)</f>
        <v>341</v>
      </c>
      <c r="V19" s="129">
        <f t="shared" si="49"/>
        <v>805</v>
      </c>
      <c r="W19" s="129">
        <f t="shared" si="49"/>
        <v>359</v>
      </c>
      <c r="X19" s="129">
        <f t="shared" si="49"/>
        <v>779</v>
      </c>
      <c r="Y19" s="129">
        <f t="shared" si="49"/>
        <v>341</v>
      </c>
      <c r="Z19" s="129">
        <f t="shared" si="49"/>
        <v>615</v>
      </c>
      <c r="AA19" s="129">
        <f t="shared" si="49"/>
        <v>305</v>
      </c>
      <c r="AB19" s="129">
        <f t="shared" si="49"/>
        <v>291</v>
      </c>
      <c r="AC19" s="129">
        <f t="shared" si="49"/>
        <v>141</v>
      </c>
      <c r="AD19" s="435">
        <f t="shared" si="49"/>
        <v>3254</v>
      </c>
      <c r="AE19" s="455">
        <f t="shared" si="49"/>
        <v>1487</v>
      </c>
      <c r="AF19" s="849">
        <f t="shared" si="49"/>
        <v>0</v>
      </c>
      <c r="AG19" s="129">
        <f t="shared" si="49"/>
        <v>0</v>
      </c>
      <c r="AH19" s="129">
        <f t="shared" si="49"/>
        <v>0</v>
      </c>
      <c r="AI19" s="137">
        <f t="shared" si="49"/>
        <v>0</v>
      </c>
      <c r="AK19" s="488" t="s">
        <v>26</v>
      </c>
      <c r="AL19" s="440">
        <f>SUM(AL97:AL101)</f>
        <v>263</v>
      </c>
      <c r="AM19" s="435">
        <f t="shared" ref="AM19:AX19" si="50">SUM(AM97:AM101)</f>
        <v>261</v>
      </c>
      <c r="AN19" s="435">
        <f t="shared" si="50"/>
        <v>250</v>
      </c>
      <c r="AO19" s="435">
        <f t="shared" si="50"/>
        <v>231</v>
      </c>
      <c r="AP19" s="435">
        <f t="shared" si="50"/>
        <v>220</v>
      </c>
      <c r="AQ19" s="435">
        <f t="shared" si="50"/>
        <v>1225</v>
      </c>
      <c r="AR19" s="435">
        <f>SUM(AR97:AR101)</f>
        <v>0</v>
      </c>
      <c r="AS19" s="455">
        <f>SUM(AS97:AS101)</f>
        <v>0</v>
      </c>
      <c r="AT19" s="440">
        <f t="shared" si="50"/>
        <v>896</v>
      </c>
      <c r="AU19" s="435">
        <f t="shared" si="50"/>
        <v>107</v>
      </c>
      <c r="AV19" s="435">
        <f t="shared" si="50"/>
        <v>1003</v>
      </c>
      <c r="AW19" s="749">
        <f t="shared" si="50"/>
        <v>0</v>
      </c>
      <c r="AX19" s="620">
        <f t="shared" si="50"/>
        <v>225</v>
      </c>
      <c r="AZ19" s="126" t="s">
        <v>26</v>
      </c>
      <c r="BA19" s="129">
        <f>SUM(BA97:BA101)</f>
        <v>1043</v>
      </c>
      <c r="BB19" s="129">
        <f t="shared" ref="BB19:BC19" si="51">SUM(BB97:BB101)</f>
        <v>0</v>
      </c>
      <c r="BC19" s="129">
        <f t="shared" si="51"/>
        <v>1043</v>
      </c>
      <c r="BD19" s="137">
        <f>SUM(BD97:BD101)</f>
        <v>105</v>
      </c>
    </row>
    <row r="20" spans="1:56" s="3" customFormat="1" ht="13">
      <c r="A20" s="126" t="s">
        <v>36</v>
      </c>
      <c r="B20" s="129">
        <f>SUM(B102:B108)</f>
        <v>18316</v>
      </c>
      <c r="C20" s="129">
        <f t="shared" ref="C20:Q20" si="52">SUM(C102:C108)</f>
        <v>9059</v>
      </c>
      <c r="D20" s="129">
        <f t="shared" si="52"/>
        <v>14175</v>
      </c>
      <c r="E20" s="129">
        <f t="shared" si="52"/>
        <v>6952</v>
      </c>
      <c r="F20" s="129">
        <f t="shared" si="52"/>
        <v>12718</v>
      </c>
      <c r="G20" s="129">
        <f t="shared" si="52"/>
        <v>6419</v>
      </c>
      <c r="H20" s="129">
        <f t="shared" si="52"/>
        <v>9968</v>
      </c>
      <c r="I20" s="129">
        <f t="shared" si="52"/>
        <v>5191</v>
      </c>
      <c r="J20" s="129">
        <f t="shared" si="52"/>
        <v>7177</v>
      </c>
      <c r="K20" s="129">
        <f t="shared" si="52"/>
        <v>3848</v>
      </c>
      <c r="L20" s="435">
        <f t="shared" si="52"/>
        <v>62354</v>
      </c>
      <c r="M20" s="455">
        <f t="shared" si="52"/>
        <v>31469</v>
      </c>
      <c r="N20" s="849">
        <f t="shared" si="52"/>
        <v>0</v>
      </c>
      <c r="O20" s="129">
        <f t="shared" si="52"/>
        <v>0</v>
      </c>
      <c r="P20" s="129">
        <f t="shared" si="52"/>
        <v>0</v>
      </c>
      <c r="Q20" s="137">
        <f t="shared" si="52"/>
        <v>0</v>
      </c>
      <c r="S20" s="126" t="s">
        <v>36</v>
      </c>
      <c r="T20" s="129">
        <f>SUM(T102:T108)</f>
        <v>2132</v>
      </c>
      <c r="U20" s="129">
        <f t="shared" ref="U20:AI20" si="53">SUM(U102:U108)</f>
        <v>935</v>
      </c>
      <c r="V20" s="129">
        <f t="shared" si="53"/>
        <v>2400</v>
      </c>
      <c r="W20" s="129">
        <f t="shared" si="53"/>
        <v>1045</v>
      </c>
      <c r="X20" s="129">
        <f t="shared" si="53"/>
        <v>2106</v>
      </c>
      <c r="Y20" s="129">
        <f t="shared" si="53"/>
        <v>981</v>
      </c>
      <c r="Z20" s="129">
        <f t="shared" si="53"/>
        <v>1103</v>
      </c>
      <c r="AA20" s="129">
        <f t="shared" si="53"/>
        <v>543</v>
      </c>
      <c r="AB20" s="129">
        <f t="shared" si="53"/>
        <v>463</v>
      </c>
      <c r="AC20" s="129">
        <f t="shared" si="53"/>
        <v>266</v>
      </c>
      <c r="AD20" s="435">
        <f t="shared" si="53"/>
        <v>8204</v>
      </c>
      <c r="AE20" s="455">
        <f t="shared" si="53"/>
        <v>3770</v>
      </c>
      <c r="AF20" s="849">
        <f t="shared" si="53"/>
        <v>2</v>
      </c>
      <c r="AG20" s="129">
        <f t="shared" si="53"/>
        <v>2</v>
      </c>
      <c r="AH20" s="129">
        <f t="shared" si="53"/>
        <v>0</v>
      </c>
      <c r="AI20" s="137">
        <f t="shared" si="53"/>
        <v>0</v>
      </c>
      <c r="AK20" s="488" t="s">
        <v>36</v>
      </c>
      <c r="AL20" s="440">
        <f>SUM(AL102:AL108)</f>
        <v>552</v>
      </c>
      <c r="AM20" s="435">
        <f t="shared" ref="AM20:AX20" si="54">SUM(AM102:AM108)</f>
        <v>515</v>
      </c>
      <c r="AN20" s="435">
        <f t="shared" si="54"/>
        <v>502</v>
      </c>
      <c r="AO20" s="435">
        <f t="shared" si="54"/>
        <v>467</v>
      </c>
      <c r="AP20" s="435">
        <f t="shared" si="54"/>
        <v>430</v>
      </c>
      <c r="AQ20" s="435">
        <f t="shared" si="54"/>
        <v>2466</v>
      </c>
      <c r="AR20" s="435">
        <f>SUM(AR102:AR108)</f>
        <v>0</v>
      </c>
      <c r="AS20" s="455">
        <f>SUM(AS102:AS108)</f>
        <v>0</v>
      </c>
      <c r="AT20" s="440">
        <f t="shared" si="54"/>
        <v>1457</v>
      </c>
      <c r="AU20" s="435">
        <f t="shared" si="54"/>
        <v>181</v>
      </c>
      <c r="AV20" s="435">
        <f t="shared" si="54"/>
        <v>1638</v>
      </c>
      <c r="AW20" s="749">
        <f t="shared" si="54"/>
        <v>0</v>
      </c>
      <c r="AX20" s="620">
        <f t="shared" si="54"/>
        <v>495</v>
      </c>
      <c r="AZ20" s="126" t="s">
        <v>36</v>
      </c>
      <c r="BA20" s="129">
        <f>SUM(BA102:BA108)</f>
        <v>1574</v>
      </c>
      <c r="BB20" s="129">
        <f t="shared" ref="BB20:BC20" si="55">SUM(BB102:BB108)</f>
        <v>0</v>
      </c>
      <c r="BC20" s="129">
        <f t="shared" si="55"/>
        <v>1574</v>
      </c>
      <c r="BD20" s="137">
        <f>SUM(BD102:BD108)</f>
        <v>102</v>
      </c>
    </row>
    <row r="21" spans="1:56" s="3" customFormat="1" ht="13">
      <c r="A21" s="126" t="s">
        <v>43</v>
      </c>
      <c r="B21" s="129">
        <f>SUM(B109:B111)</f>
        <v>3166</v>
      </c>
      <c r="C21" s="129">
        <f t="shared" ref="C21:M21" si="56">SUM(C109:C111)</f>
        <v>1563</v>
      </c>
      <c r="D21" s="129">
        <f t="shared" si="56"/>
        <v>2282</v>
      </c>
      <c r="E21" s="129">
        <f t="shared" si="56"/>
        <v>1158</v>
      </c>
      <c r="F21" s="129">
        <f t="shared" si="56"/>
        <v>2220</v>
      </c>
      <c r="G21" s="129">
        <f t="shared" si="56"/>
        <v>1097</v>
      </c>
      <c r="H21" s="129">
        <f t="shared" si="56"/>
        <v>1573</v>
      </c>
      <c r="I21" s="129">
        <f t="shared" si="56"/>
        <v>793</v>
      </c>
      <c r="J21" s="129">
        <f t="shared" si="56"/>
        <v>1195</v>
      </c>
      <c r="K21" s="129">
        <f t="shared" si="56"/>
        <v>611</v>
      </c>
      <c r="L21" s="435">
        <f t="shared" si="56"/>
        <v>10436</v>
      </c>
      <c r="M21" s="455">
        <f t="shared" si="56"/>
        <v>5222</v>
      </c>
      <c r="N21" s="849">
        <f>SUM(N109:N111)</f>
        <v>0</v>
      </c>
      <c r="O21" s="129">
        <f>SUM(O109:O111)</f>
        <v>0</v>
      </c>
      <c r="P21" s="129">
        <f>SUM(P109:P111)</f>
        <v>0</v>
      </c>
      <c r="Q21" s="137">
        <f>SUM(Q109:Q111)</f>
        <v>0</v>
      </c>
      <c r="S21" s="126" t="s">
        <v>43</v>
      </c>
      <c r="T21" s="129">
        <f>SUM(T109:T111)</f>
        <v>272</v>
      </c>
      <c r="U21" s="129">
        <f t="shared" ref="U21:AI21" si="57">SUM(U109:U111)</f>
        <v>111</v>
      </c>
      <c r="V21" s="129">
        <f t="shared" si="57"/>
        <v>199</v>
      </c>
      <c r="W21" s="129">
        <f t="shared" si="57"/>
        <v>85</v>
      </c>
      <c r="X21" s="129">
        <f t="shared" si="57"/>
        <v>199</v>
      </c>
      <c r="Y21" s="129">
        <f t="shared" si="57"/>
        <v>93</v>
      </c>
      <c r="Z21" s="129">
        <f t="shared" si="57"/>
        <v>139</v>
      </c>
      <c r="AA21" s="129">
        <f t="shared" si="57"/>
        <v>64</v>
      </c>
      <c r="AB21" s="129">
        <f t="shared" si="57"/>
        <v>67</v>
      </c>
      <c r="AC21" s="129">
        <f t="shared" si="57"/>
        <v>31</v>
      </c>
      <c r="AD21" s="435">
        <f t="shared" si="57"/>
        <v>876</v>
      </c>
      <c r="AE21" s="455">
        <f t="shared" si="57"/>
        <v>384</v>
      </c>
      <c r="AF21" s="849">
        <f t="shared" si="57"/>
        <v>0</v>
      </c>
      <c r="AG21" s="129">
        <f t="shared" si="57"/>
        <v>0</v>
      </c>
      <c r="AH21" s="129">
        <f t="shared" si="57"/>
        <v>0</v>
      </c>
      <c r="AI21" s="137">
        <f t="shared" si="57"/>
        <v>0</v>
      </c>
      <c r="AK21" s="488" t="s">
        <v>43</v>
      </c>
      <c r="AL21" s="440">
        <f>SUM(AL109:AL111)</f>
        <v>77</v>
      </c>
      <c r="AM21" s="435">
        <f t="shared" ref="AM21:AX21" si="58">SUM(AM109:AM111)</f>
        <v>66</v>
      </c>
      <c r="AN21" s="435">
        <f t="shared" si="58"/>
        <v>73</v>
      </c>
      <c r="AO21" s="435">
        <f t="shared" si="58"/>
        <v>56</v>
      </c>
      <c r="AP21" s="435">
        <f t="shared" si="58"/>
        <v>49</v>
      </c>
      <c r="AQ21" s="435">
        <f t="shared" si="58"/>
        <v>321</v>
      </c>
      <c r="AR21" s="435">
        <f>SUM(AR109:AR111)</f>
        <v>0</v>
      </c>
      <c r="AS21" s="455">
        <f>SUM(AS109:AS111)</f>
        <v>0</v>
      </c>
      <c r="AT21" s="440">
        <f t="shared" si="58"/>
        <v>251</v>
      </c>
      <c r="AU21" s="435">
        <f t="shared" si="58"/>
        <v>12</v>
      </c>
      <c r="AV21" s="435">
        <f t="shared" si="58"/>
        <v>263</v>
      </c>
      <c r="AW21" s="749">
        <f t="shared" si="58"/>
        <v>0</v>
      </c>
      <c r="AX21" s="620">
        <f t="shared" si="58"/>
        <v>63</v>
      </c>
      <c r="AZ21" s="126" t="s">
        <v>43</v>
      </c>
      <c r="BA21" s="129">
        <f>SUM(BA109:BA111)</f>
        <v>256</v>
      </c>
      <c r="BB21" s="129">
        <f t="shared" ref="BB21:BC21" si="59">SUM(BB109:BB111)</f>
        <v>0</v>
      </c>
      <c r="BC21" s="129">
        <f t="shared" si="59"/>
        <v>256</v>
      </c>
      <c r="BD21" s="137">
        <f>SUM(BD109:BD111)</f>
        <v>18</v>
      </c>
    </row>
    <row r="22" spans="1:56" s="3" customFormat="1" ht="13">
      <c r="A22" s="126" t="s">
        <v>16</v>
      </c>
      <c r="B22" s="129">
        <f>SUM(B112:B114)</f>
        <v>14544</v>
      </c>
      <c r="C22" s="129">
        <f t="shared" ref="C22:Q22" si="60">SUM(C112:C114)</f>
        <v>7071</v>
      </c>
      <c r="D22" s="129">
        <f t="shared" si="60"/>
        <v>11672</v>
      </c>
      <c r="E22" s="129">
        <f t="shared" si="60"/>
        <v>5800</v>
      </c>
      <c r="F22" s="129">
        <f t="shared" si="60"/>
        <v>10832</v>
      </c>
      <c r="G22" s="129">
        <f t="shared" si="60"/>
        <v>5296</v>
      </c>
      <c r="H22" s="129">
        <f t="shared" si="60"/>
        <v>8743</v>
      </c>
      <c r="I22" s="129">
        <f t="shared" si="60"/>
        <v>4372</v>
      </c>
      <c r="J22" s="129">
        <f t="shared" si="60"/>
        <v>6093</v>
      </c>
      <c r="K22" s="129">
        <f t="shared" si="60"/>
        <v>3099</v>
      </c>
      <c r="L22" s="435">
        <f t="shared" si="60"/>
        <v>51884</v>
      </c>
      <c r="M22" s="455">
        <f t="shared" si="60"/>
        <v>25638</v>
      </c>
      <c r="N22" s="849">
        <f t="shared" si="60"/>
        <v>0</v>
      </c>
      <c r="O22" s="129">
        <f t="shared" si="60"/>
        <v>0</v>
      </c>
      <c r="P22" s="129">
        <f t="shared" si="60"/>
        <v>0</v>
      </c>
      <c r="Q22" s="137">
        <f t="shared" si="60"/>
        <v>0</v>
      </c>
      <c r="S22" s="126" t="s">
        <v>16</v>
      </c>
      <c r="T22" s="129">
        <f>SUM(T112:T114)</f>
        <v>2342</v>
      </c>
      <c r="U22" s="129">
        <f t="shared" ref="U22:AI22" si="61">SUM(U112:U114)</f>
        <v>1017</v>
      </c>
      <c r="V22" s="129">
        <f t="shared" si="61"/>
        <v>1772</v>
      </c>
      <c r="W22" s="129">
        <f t="shared" si="61"/>
        <v>765</v>
      </c>
      <c r="X22" s="129">
        <f t="shared" si="61"/>
        <v>1999</v>
      </c>
      <c r="Y22" s="129">
        <f t="shared" si="61"/>
        <v>869</v>
      </c>
      <c r="Z22" s="129">
        <f t="shared" si="61"/>
        <v>1271</v>
      </c>
      <c r="AA22" s="129">
        <f t="shared" si="61"/>
        <v>570</v>
      </c>
      <c r="AB22" s="129">
        <f t="shared" si="61"/>
        <v>462</v>
      </c>
      <c r="AC22" s="129">
        <f t="shared" si="61"/>
        <v>235</v>
      </c>
      <c r="AD22" s="435">
        <f t="shared" si="61"/>
        <v>7846</v>
      </c>
      <c r="AE22" s="455">
        <f t="shared" si="61"/>
        <v>3456</v>
      </c>
      <c r="AF22" s="849">
        <f t="shared" si="61"/>
        <v>0</v>
      </c>
      <c r="AG22" s="129">
        <f t="shared" si="61"/>
        <v>0</v>
      </c>
      <c r="AH22" s="129">
        <f t="shared" si="61"/>
        <v>0</v>
      </c>
      <c r="AI22" s="137">
        <f t="shared" si="61"/>
        <v>0</v>
      </c>
      <c r="AK22" s="488" t="s">
        <v>16</v>
      </c>
      <c r="AL22" s="440">
        <f>SUM(AL112:AL114)</f>
        <v>497</v>
      </c>
      <c r="AM22" s="435">
        <f t="shared" ref="AM22:AX22" si="62">SUM(AM112:AM114)</f>
        <v>487</v>
      </c>
      <c r="AN22" s="435">
        <f t="shared" si="62"/>
        <v>479</v>
      </c>
      <c r="AO22" s="435">
        <f t="shared" si="62"/>
        <v>467</v>
      </c>
      <c r="AP22" s="435">
        <f t="shared" si="62"/>
        <v>439</v>
      </c>
      <c r="AQ22" s="435">
        <f t="shared" si="62"/>
        <v>2369</v>
      </c>
      <c r="AR22" s="435">
        <f>SUM(AR112:AR114)</f>
        <v>0</v>
      </c>
      <c r="AS22" s="455">
        <f>SUM(AS112:AS114)</f>
        <v>0</v>
      </c>
      <c r="AT22" s="440">
        <f t="shared" si="62"/>
        <v>1315</v>
      </c>
      <c r="AU22" s="435">
        <f t="shared" si="62"/>
        <v>144</v>
      </c>
      <c r="AV22" s="435">
        <f t="shared" si="62"/>
        <v>1459</v>
      </c>
      <c r="AW22" s="749">
        <f t="shared" si="62"/>
        <v>0</v>
      </c>
      <c r="AX22" s="620">
        <f t="shared" si="62"/>
        <v>487</v>
      </c>
      <c r="AZ22" s="126" t="s">
        <v>16</v>
      </c>
      <c r="BA22" s="129">
        <f>SUM(BA112:BA114)</f>
        <v>1339</v>
      </c>
      <c r="BB22" s="129">
        <f t="shared" ref="BB22:BC22" si="63">SUM(BB112:BB114)</f>
        <v>0</v>
      </c>
      <c r="BC22" s="129">
        <f t="shared" si="63"/>
        <v>1339</v>
      </c>
      <c r="BD22" s="137">
        <f>SUM(BD112:BD114)</f>
        <v>117</v>
      </c>
    </row>
    <row r="23" spans="1:56" s="3" customFormat="1" ht="13">
      <c r="A23" s="126" t="s">
        <v>60</v>
      </c>
      <c r="B23" s="129">
        <f>SUM(B115:B119)</f>
        <v>814</v>
      </c>
      <c r="C23" s="129">
        <f t="shared" ref="C23:M23" si="64">SUM(C115:C119)</f>
        <v>406</v>
      </c>
      <c r="D23" s="129">
        <f t="shared" si="64"/>
        <v>681</v>
      </c>
      <c r="E23" s="129">
        <f t="shared" si="64"/>
        <v>332</v>
      </c>
      <c r="F23" s="129">
        <f t="shared" si="64"/>
        <v>620</v>
      </c>
      <c r="G23" s="129">
        <f t="shared" si="64"/>
        <v>307</v>
      </c>
      <c r="H23" s="129">
        <f t="shared" si="64"/>
        <v>423</v>
      </c>
      <c r="I23" s="129">
        <f t="shared" si="64"/>
        <v>216</v>
      </c>
      <c r="J23" s="129">
        <f t="shared" si="64"/>
        <v>350</v>
      </c>
      <c r="K23" s="129">
        <f t="shared" si="64"/>
        <v>172</v>
      </c>
      <c r="L23" s="435">
        <f t="shared" si="64"/>
        <v>2888</v>
      </c>
      <c r="M23" s="455">
        <f t="shared" si="64"/>
        <v>1433</v>
      </c>
      <c r="N23" s="849">
        <f>SUM(N115:N119)</f>
        <v>0</v>
      </c>
      <c r="O23" s="129">
        <f>SUM(O115:O119)</f>
        <v>0</v>
      </c>
      <c r="P23" s="129">
        <f>SUM(P115:P119)</f>
        <v>0</v>
      </c>
      <c r="Q23" s="137">
        <f>SUM(Q115:Q119)</f>
        <v>0</v>
      </c>
      <c r="S23" s="126" t="s">
        <v>60</v>
      </c>
      <c r="T23" s="129">
        <f t="shared" ref="T23:AE23" si="65">SUM(T115:T119)</f>
        <v>70</v>
      </c>
      <c r="U23" s="129">
        <f t="shared" si="65"/>
        <v>33</v>
      </c>
      <c r="V23" s="129">
        <f t="shared" si="65"/>
        <v>110</v>
      </c>
      <c r="W23" s="129">
        <f t="shared" si="65"/>
        <v>37</v>
      </c>
      <c r="X23" s="129">
        <f t="shared" si="65"/>
        <v>74</v>
      </c>
      <c r="Y23" s="129">
        <f t="shared" si="65"/>
        <v>32</v>
      </c>
      <c r="Z23" s="129">
        <f t="shared" si="65"/>
        <v>37</v>
      </c>
      <c r="AA23" s="129">
        <f t="shared" si="65"/>
        <v>13</v>
      </c>
      <c r="AB23" s="129">
        <f t="shared" si="65"/>
        <v>1</v>
      </c>
      <c r="AC23" s="129">
        <f t="shared" si="65"/>
        <v>1</v>
      </c>
      <c r="AD23" s="435">
        <f t="shared" si="65"/>
        <v>292</v>
      </c>
      <c r="AE23" s="455">
        <f t="shared" si="65"/>
        <v>116</v>
      </c>
      <c r="AF23" s="849">
        <f>SUM(AF115:AF119)</f>
        <v>0</v>
      </c>
      <c r="AG23" s="129">
        <f>SUM(AG115:AG119)</f>
        <v>0</v>
      </c>
      <c r="AH23" s="129">
        <f>SUM(AH115:AH119)</f>
        <v>0</v>
      </c>
      <c r="AI23" s="137">
        <f>SUM(AI115:AI119)</f>
        <v>0</v>
      </c>
      <c r="AK23" s="488" t="s">
        <v>60</v>
      </c>
      <c r="AL23" s="440">
        <f t="shared" ref="AL23:AX23" si="66">SUM(AL115:AL119)</f>
        <v>22</v>
      </c>
      <c r="AM23" s="435">
        <f t="shared" si="66"/>
        <v>21</v>
      </c>
      <c r="AN23" s="435">
        <f t="shared" si="66"/>
        <v>20</v>
      </c>
      <c r="AO23" s="435">
        <f t="shared" si="66"/>
        <v>17</v>
      </c>
      <c r="AP23" s="435">
        <f t="shared" si="66"/>
        <v>14</v>
      </c>
      <c r="AQ23" s="435">
        <f t="shared" si="66"/>
        <v>94</v>
      </c>
      <c r="AR23" s="435">
        <f>SUM(AR115:AR119)</f>
        <v>0</v>
      </c>
      <c r="AS23" s="455">
        <f>SUM(AS115:AS119)</f>
        <v>0</v>
      </c>
      <c r="AT23" s="440">
        <f t="shared" si="66"/>
        <v>75</v>
      </c>
      <c r="AU23" s="435">
        <f t="shared" si="66"/>
        <v>9</v>
      </c>
      <c r="AV23" s="435">
        <f t="shared" si="66"/>
        <v>84</v>
      </c>
      <c r="AW23" s="749">
        <f t="shared" si="66"/>
        <v>0</v>
      </c>
      <c r="AX23" s="620">
        <f t="shared" si="66"/>
        <v>18</v>
      </c>
      <c r="AZ23" s="126" t="s">
        <v>60</v>
      </c>
      <c r="BA23" s="129">
        <f>SUM(BA115:BA119)</f>
        <v>74</v>
      </c>
      <c r="BB23" s="129">
        <f t="shared" ref="BB23:BC23" si="67">SUM(BB115:BB119)</f>
        <v>0</v>
      </c>
      <c r="BC23" s="129">
        <f t="shared" si="67"/>
        <v>74</v>
      </c>
      <c r="BD23" s="137">
        <f>SUM(BD115:BD119)</f>
        <v>10</v>
      </c>
    </row>
    <row r="24" spans="1:56" s="3" customFormat="1" ht="13">
      <c r="A24" s="126" t="s">
        <v>77</v>
      </c>
      <c r="B24" s="129">
        <f>SUM(B120:B124)</f>
        <v>3839</v>
      </c>
      <c r="C24" s="129">
        <f t="shared" ref="C24:Q24" si="68">SUM(C120:C124)</f>
        <v>1920</v>
      </c>
      <c r="D24" s="129">
        <f t="shared" si="68"/>
        <v>3016</v>
      </c>
      <c r="E24" s="129">
        <f t="shared" si="68"/>
        <v>1463</v>
      </c>
      <c r="F24" s="129">
        <f t="shared" si="68"/>
        <v>2711</v>
      </c>
      <c r="G24" s="129">
        <f t="shared" si="68"/>
        <v>1326</v>
      </c>
      <c r="H24" s="129">
        <f t="shared" si="68"/>
        <v>2234</v>
      </c>
      <c r="I24" s="129">
        <f t="shared" si="68"/>
        <v>1146</v>
      </c>
      <c r="J24" s="129">
        <f t="shared" si="68"/>
        <v>1781</v>
      </c>
      <c r="K24" s="129">
        <f t="shared" si="68"/>
        <v>935</v>
      </c>
      <c r="L24" s="435">
        <f t="shared" si="68"/>
        <v>13581</v>
      </c>
      <c r="M24" s="455">
        <f t="shared" si="68"/>
        <v>6790</v>
      </c>
      <c r="N24" s="849">
        <f t="shared" si="68"/>
        <v>0</v>
      </c>
      <c r="O24" s="129">
        <f t="shared" si="68"/>
        <v>0</v>
      </c>
      <c r="P24" s="129">
        <f t="shared" si="68"/>
        <v>0</v>
      </c>
      <c r="Q24" s="137">
        <f t="shared" si="68"/>
        <v>0</v>
      </c>
      <c r="S24" s="126" t="s">
        <v>77</v>
      </c>
      <c r="T24" s="129">
        <f>SUM(T120:T124)</f>
        <v>410</v>
      </c>
      <c r="U24" s="129">
        <f t="shared" ref="U24:AI24" si="69">SUM(U120:U124)</f>
        <v>185</v>
      </c>
      <c r="V24" s="129">
        <f t="shared" si="69"/>
        <v>292</v>
      </c>
      <c r="W24" s="129">
        <f t="shared" si="69"/>
        <v>127</v>
      </c>
      <c r="X24" s="129">
        <f t="shared" si="69"/>
        <v>297</v>
      </c>
      <c r="Y24" s="129">
        <f t="shared" si="69"/>
        <v>126</v>
      </c>
      <c r="Z24" s="129">
        <f t="shared" si="69"/>
        <v>188</v>
      </c>
      <c r="AA24" s="129">
        <f t="shared" si="69"/>
        <v>93</v>
      </c>
      <c r="AB24" s="129">
        <f t="shared" si="69"/>
        <v>84</v>
      </c>
      <c r="AC24" s="129">
        <f t="shared" si="69"/>
        <v>43</v>
      </c>
      <c r="AD24" s="435">
        <f t="shared" si="69"/>
        <v>1271</v>
      </c>
      <c r="AE24" s="455">
        <f t="shared" si="69"/>
        <v>574</v>
      </c>
      <c r="AF24" s="849">
        <f t="shared" si="69"/>
        <v>4</v>
      </c>
      <c r="AG24" s="129">
        <f t="shared" si="69"/>
        <v>3</v>
      </c>
      <c r="AH24" s="129">
        <f t="shared" si="69"/>
        <v>0</v>
      </c>
      <c r="AI24" s="137">
        <f t="shared" si="69"/>
        <v>0</v>
      </c>
      <c r="AK24" s="488" t="s">
        <v>77</v>
      </c>
      <c r="AL24" s="440">
        <f>SUM(AL120:AL124)</f>
        <v>119</v>
      </c>
      <c r="AM24" s="435">
        <f t="shared" ref="AM24:AX24" si="70">SUM(AM120:AM124)</f>
        <v>109</v>
      </c>
      <c r="AN24" s="435">
        <f t="shared" si="70"/>
        <v>106</v>
      </c>
      <c r="AO24" s="435">
        <f t="shared" si="70"/>
        <v>95</v>
      </c>
      <c r="AP24" s="435">
        <f t="shared" si="70"/>
        <v>93</v>
      </c>
      <c r="AQ24" s="435">
        <f t="shared" si="70"/>
        <v>522</v>
      </c>
      <c r="AR24" s="435">
        <f>SUM(AR120:AR124)</f>
        <v>0</v>
      </c>
      <c r="AS24" s="455">
        <f>SUM(AS120:AS124)</f>
        <v>0</v>
      </c>
      <c r="AT24" s="440">
        <f t="shared" si="70"/>
        <v>344</v>
      </c>
      <c r="AU24" s="435">
        <f t="shared" si="70"/>
        <v>55</v>
      </c>
      <c r="AV24" s="435">
        <f t="shared" si="70"/>
        <v>399</v>
      </c>
      <c r="AW24" s="749">
        <f t="shared" si="70"/>
        <v>0</v>
      </c>
      <c r="AX24" s="620">
        <f t="shared" si="70"/>
        <v>91</v>
      </c>
      <c r="AZ24" s="126" t="s">
        <v>77</v>
      </c>
      <c r="BA24" s="129">
        <f>SUM(BA120:BA124)</f>
        <v>385</v>
      </c>
      <c r="BB24" s="129">
        <f t="shared" ref="BB24:BC24" si="71">SUM(BB120:BB124)</f>
        <v>0</v>
      </c>
      <c r="BC24" s="129">
        <f t="shared" si="71"/>
        <v>385</v>
      </c>
      <c r="BD24" s="137">
        <f>SUM(BD120:BD124)</f>
        <v>50</v>
      </c>
    </row>
    <row r="25" spans="1:56" s="3" customFormat="1" ht="13">
      <c r="A25" s="126" t="s">
        <v>30</v>
      </c>
      <c r="B25" s="129">
        <f>SUM(B125:B128)</f>
        <v>8526</v>
      </c>
      <c r="C25" s="129">
        <f t="shared" ref="C25:Q25" si="72">SUM(C125:C128)</f>
        <v>4276</v>
      </c>
      <c r="D25" s="129">
        <f t="shared" si="72"/>
        <v>7357</v>
      </c>
      <c r="E25" s="129">
        <f t="shared" si="72"/>
        <v>3701</v>
      </c>
      <c r="F25" s="129">
        <f t="shared" si="72"/>
        <v>6918</v>
      </c>
      <c r="G25" s="129">
        <f t="shared" si="72"/>
        <v>3499</v>
      </c>
      <c r="H25" s="129">
        <f t="shared" si="72"/>
        <v>5735</v>
      </c>
      <c r="I25" s="129">
        <f t="shared" si="72"/>
        <v>2901</v>
      </c>
      <c r="J25" s="129">
        <f t="shared" si="72"/>
        <v>5484</v>
      </c>
      <c r="K25" s="129">
        <f t="shared" si="72"/>
        <v>2853</v>
      </c>
      <c r="L25" s="435">
        <f t="shared" si="72"/>
        <v>34020</v>
      </c>
      <c r="M25" s="455">
        <f t="shared" si="72"/>
        <v>17230</v>
      </c>
      <c r="N25" s="849">
        <f t="shared" si="72"/>
        <v>869</v>
      </c>
      <c r="O25" s="129">
        <f t="shared" si="72"/>
        <v>453</v>
      </c>
      <c r="P25" s="129">
        <f t="shared" si="72"/>
        <v>775</v>
      </c>
      <c r="Q25" s="137">
        <f t="shared" si="72"/>
        <v>411</v>
      </c>
      <c r="S25" s="126" t="s">
        <v>30</v>
      </c>
      <c r="T25" s="129">
        <f>SUM(T125:T128)</f>
        <v>741</v>
      </c>
      <c r="U25" s="129">
        <f t="shared" ref="U25:AI25" si="73">SUM(U125:U128)</f>
        <v>325</v>
      </c>
      <c r="V25" s="129">
        <f t="shared" si="73"/>
        <v>754</v>
      </c>
      <c r="W25" s="129">
        <f t="shared" si="73"/>
        <v>339</v>
      </c>
      <c r="X25" s="129">
        <f t="shared" si="73"/>
        <v>788</v>
      </c>
      <c r="Y25" s="129">
        <f t="shared" si="73"/>
        <v>354</v>
      </c>
      <c r="Z25" s="129">
        <f t="shared" si="73"/>
        <v>482</v>
      </c>
      <c r="AA25" s="129">
        <f t="shared" si="73"/>
        <v>232</v>
      </c>
      <c r="AB25" s="129">
        <f t="shared" si="73"/>
        <v>721</v>
      </c>
      <c r="AC25" s="129">
        <f t="shared" si="73"/>
        <v>352</v>
      </c>
      <c r="AD25" s="435">
        <f t="shared" si="73"/>
        <v>3486</v>
      </c>
      <c r="AE25" s="455">
        <f t="shared" si="73"/>
        <v>1602</v>
      </c>
      <c r="AF25" s="849">
        <f t="shared" si="73"/>
        <v>27</v>
      </c>
      <c r="AG25" s="129">
        <f t="shared" si="73"/>
        <v>14</v>
      </c>
      <c r="AH25" s="129">
        <f t="shared" si="73"/>
        <v>21</v>
      </c>
      <c r="AI25" s="137">
        <f t="shared" si="73"/>
        <v>11</v>
      </c>
      <c r="AK25" s="488" t="s">
        <v>30</v>
      </c>
      <c r="AL25" s="440">
        <f>SUM(AL125:AL128)</f>
        <v>272</v>
      </c>
      <c r="AM25" s="435">
        <f t="shared" ref="AM25:AX25" si="74">SUM(AM125:AM128)</f>
        <v>270</v>
      </c>
      <c r="AN25" s="435">
        <f t="shared" si="74"/>
        <v>266</v>
      </c>
      <c r="AO25" s="435">
        <f t="shared" si="74"/>
        <v>252</v>
      </c>
      <c r="AP25" s="435">
        <f t="shared" si="74"/>
        <v>239</v>
      </c>
      <c r="AQ25" s="435">
        <f t="shared" si="74"/>
        <v>1299</v>
      </c>
      <c r="AR25" s="435">
        <f>SUM(AR125:AR128)</f>
        <v>20</v>
      </c>
      <c r="AS25" s="455">
        <f>SUM(AS125:AS128)</f>
        <v>17</v>
      </c>
      <c r="AT25" s="440">
        <f t="shared" si="74"/>
        <v>629</v>
      </c>
      <c r="AU25" s="435">
        <f t="shared" si="74"/>
        <v>429</v>
      </c>
      <c r="AV25" s="435">
        <f t="shared" si="74"/>
        <v>1058</v>
      </c>
      <c r="AW25" s="749">
        <f t="shared" si="74"/>
        <v>49</v>
      </c>
      <c r="AX25" s="620">
        <f t="shared" si="74"/>
        <v>288</v>
      </c>
      <c r="AZ25" s="126" t="s">
        <v>30</v>
      </c>
      <c r="BA25" s="129">
        <f>SUM(BA125:BA128)</f>
        <v>883</v>
      </c>
      <c r="BB25" s="129">
        <f t="shared" ref="BB25:BC25" si="75">SUM(BB125:BB128)</f>
        <v>39</v>
      </c>
      <c r="BC25" s="129">
        <f t="shared" si="75"/>
        <v>922</v>
      </c>
      <c r="BD25" s="137">
        <f>SUM(BD125:BD128)</f>
        <v>85</v>
      </c>
    </row>
    <row r="26" spans="1:56" s="3" customFormat="1" ht="13">
      <c r="A26" s="126" t="s">
        <v>61</v>
      </c>
      <c r="B26" s="129">
        <f>SUM(B129:B135)</f>
        <v>6780</v>
      </c>
      <c r="C26" s="129">
        <f t="shared" ref="C26:Q26" si="76">SUM(C129:C135)</f>
        <v>3500</v>
      </c>
      <c r="D26" s="129">
        <f t="shared" si="76"/>
        <v>5771</v>
      </c>
      <c r="E26" s="129">
        <f t="shared" si="76"/>
        <v>2777</v>
      </c>
      <c r="F26" s="129">
        <f t="shared" si="76"/>
        <v>5727</v>
      </c>
      <c r="G26" s="129">
        <f t="shared" si="76"/>
        <v>2803</v>
      </c>
      <c r="H26" s="129">
        <f t="shared" si="76"/>
        <v>4828</v>
      </c>
      <c r="I26" s="129">
        <f t="shared" si="76"/>
        <v>2413</v>
      </c>
      <c r="J26" s="129">
        <f t="shared" si="76"/>
        <v>4335</v>
      </c>
      <c r="K26" s="129">
        <f t="shared" si="76"/>
        <v>2147</v>
      </c>
      <c r="L26" s="435">
        <f t="shared" si="76"/>
        <v>27441</v>
      </c>
      <c r="M26" s="455">
        <f t="shared" si="76"/>
        <v>13640</v>
      </c>
      <c r="N26" s="849">
        <f t="shared" si="76"/>
        <v>78</v>
      </c>
      <c r="O26" s="129">
        <f t="shared" si="76"/>
        <v>38</v>
      </c>
      <c r="P26" s="129">
        <f t="shared" si="76"/>
        <v>55</v>
      </c>
      <c r="Q26" s="137">
        <f t="shared" si="76"/>
        <v>29</v>
      </c>
      <c r="S26" s="126" t="s">
        <v>61</v>
      </c>
      <c r="T26" s="129">
        <f>SUM(T129:T135)</f>
        <v>635</v>
      </c>
      <c r="U26" s="129">
        <f t="shared" ref="U26:AI26" si="77">SUM(U129:U135)</f>
        <v>286</v>
      </c>
      <c r="V26" s="129">
        <f t="shared" si="77"/>
        <v>627</v>
      </c>
      <c r="W26" s="129">
        <f t="shared" si="77"/>
        <v>266</v>
      </c>
      <c r="X26" s="129">
        <f t="shared" si="77"/>
        <v>728</v>
      </c>
      <c r="Y26" s="129">
        <f t="shared" si="77"/>
        <v>291</v>
      </c>
      <c r="Z26" s="129">
        <f t="shared" si="77"/>
        <v>443</v>
      </c>
      <c r="AA26" s="129">
        <f t="shared" si="77"/>
        <v>216</v>
      </c>
      <c r="AB26" s="129">
        <f t="shared" si="77"/>
        <v>255</v>
      </c>
      <c r="AC26" s="129">
        <f t="shared" si="77"/>
        <v>126</v>
      </c>
      <c r="AD26" s="435">
        <f t="shared" si="77"/>
        <v>2688</v>
      </c>
      <c r="AE26" s="455">
        <f t="shared" si="77"/>
        <v>1185</v>
      </c>
      <c r="AF26" s="849">
        <f t="shared" si="77"/>
        <v>2</v>
      </c>
      <c r="AG26" s="129">
        <f t="shared" si="77"/>
        <v>1</v>
      </c>
      <c r="AH26" s="129">
        <f t="shared" si="77"/>
        <v>4</v>
      </c>
      <c r="AI26" s="137">
        <f t="shared" si="77"/>
        <v>2</v>
      </c>
      <c r="AK26" s="488" t="s">
        <v>61</v>
      </c>
      <c r="AL26" s="440">
        <f>SUM(AL129:AL135)</f>
        <v>183</v>
      </c>
      <c r="AM26" s="435">
        <f t="shared" ref="AM26:AX26" si="78">SUM(AM129:AM135)</f>
        <v>177</v>
      </c>
      <c r="AN26" s="435">
        <f t="shared" si="78"/>
        <v>175</v>
      </c>
      <c r="AO26" s="435">
        <f t="shared" si="78"/>
        <v>167</v>
      </c>
      <c r="AP26" s="435">
        <f t="shared" si="78"/>
        <v>154</v>
      </c>
      <c r="AQ26" s="435">
        <f t="shared" si="78"/>
        <v>856</v>
      </c>
      <c r="AR26" s="435">
        <f>SUM(AR129:AR135)</f>
        <v>4</v>
      </c>
      <c r="AS26" s="455">
        <f>SUM(AS129:AS135)</f>
        <v>4</v>
      </c>
      <c r="AT26" s="440">
        <f t="shared" si="78"/>
        <v>600</v>
      </c>
      <c r="AU26" s="435">
        <f t="shared" si="78"/>
        <v>133</v>
      </c>
      <c r="AV26" s="435">
        <f t="shared" si="78"/>
        <v>733</v>
      </c>
      <c r="AW26" s="749">
        <f t="shared" si="78"/>
        <v>9</v>
      </c>
      <c r="AX26" s="620">
        <f t="shared" si="78"/>
        <v>171</v>
      </c>
      <c r="AZ26" s="126" t="s">
        <v>61</v>
      </c>
      <c r="BA26" s="129">
        <f>SUM(BA129:BA135)</f>
        <v>681</v>
      </c>
      <c r="BB26" s="129">
        <f t="shared" ref="BB26:BC26" si="79">SUM(BB129:BB135)</f>
        <v>7</v>
      </c>
      <c r="BC26" s="129">
        <f t="shared" si="79"/>
        <v>688</v>
      </c>
      <c r="BD26" s="137">
        <f>SUM(BD129:BD135)</f>
        <v>72</v>
      </c>
    </row>
    <row r="27" spans="1:56" s="3" customFormat="1" ht="13">
      <c r="A27" s="126" t="s">
        <v>110</v>
      </c>
      <c r="B27" s="129">
        <f>SUM(B136:B142)</f>
        <v>28517</v>
      </c>
      <c r="C27" s="129">
        <f t="shared" ref="C27:Q27" si="80">SUM(C136:C142)</f>
        <v>13734</v>
      </c>
      <c r="D27" s="129">
        <f t="shared" si="80"/>
        <v>23837</v>
      </c>
      <c r="E27" s="129">
        <f t="shared" si="80"/>
        <v>11479</v>
      </c>
      <c r="F27" s="129">
        <f t="shared" si="80"/>
        <v>21476</v>
      </c>
      <c r="G27" s="129">
        <f t="shared" si="80"/>
        <v>10461</v>
      </c>
      <c r="H27" s="129">
        <f t="shared" si="80"/>
        <v>17467</v>
      </c>
      <c r="I27" s="129">
        <f t="shared" si="80"/>
        <v>8531</v>
      </c>
      <c r="J27" s="129">
        <f t="shared" si="80"/>
        <v>13269</v>
      </c>
      <c r="K27" s="129">
        <f t="shared" si="80"/>
        <v>6615</v>
      </c>
      <c r="L27" s="435">
        <f t="shared" si="80"/>
        <v>104566</v>
      </c>
      <c r="M27" s="455">
        <f t="shared" si="80"/>
        <v>50820</v>
      </c>
      <c r="N27" s="849">
        <f t="shared" si="80"/>
        <v>118</v>
      </c>
      <c r="O27" s="129">
        <f t="shared" si="80"/>
        <v>53</v>
      </c>
      <c r="P27" s="129">
        <f t="shared" si="80"/>
        <v>113</v>
      </c>
      <c r="Q27" s="137">
        <f t="shared" si="80"/>
        <v>56</v>
      </c>
      <c r="S27" s="126" t="s">
        <v>110</v>
      </c>
      <c r="T27" s="129">
        <f>SUM(T136:T142)</f>
        <v>4135</v>
      </c>
      <c r="U27" s="129">
        <f t="shared" ref="U27:AI27" si="81">SUM(U136:U142)</f>
        <v>1866</v>
      </c>
      <c r="V27" s="129">
        <f t="shared" si="81"/>
        <v>3363</v>
      </c>
      <c r="W27" s="129">
        <f t="shared" si="81"/>
        <v>1458</v>
      </c>
      <c r="X27" s="129">
        <f t="shared" si="81"/>
        <v>3008</v>
      </c>
      <c r="Y27" s="129">
        <f t="shared" si="81"/>
        <v>1246</v>
      </c>
      <c r="Z27" s="129">
        <f t="shared" si="81"/>
        <v>1955</v>
      </c>
      <c r="AA27" s="129">
        <f t="shared" si="81"/>
        <v>912</v>
      </c>
      <c r="AB27" s="129">
        <f t="shared" si="81"/>
        <v>925</v>
      </c>
      <c r="AC27" s="129">
        <f t="shared" si="81"/>
        <v>464</v>
      </c>
      <c r="AD27" s="435">
        <f t="shared" si="81"/>
        <v>13386</v>
      </c>
      <c r="AE27" s="455">
        <f t="shared" si="81"/>
        <v>5946</v>
      </c>
      <c r="AF27" s="849">
        <f t="shared" si="81"/>
        <v>2</v>
      </c>
      <c r="AG27" s="129">
        <f t="shared" si="81"/>
        <v>0</v>
      </c>
      <c r="AH27" s="129">
        <f t="shared" si="81"/>
        <v>0</v>
      </c>
      <c r="AI27" s="137">
        <f t="shared" si="81"/>
        <v>0</v>
      </c>
      <c r="AK27" s="488" t="s">
        <v>110</v>
      </c>
      <c r="AL27" s="440">
        <f>SUM(AL136:AL142)</f>
        <v>992</v>
      </c>
      <c r="AM27" s="435">
        <f t="shared" ref="AM27:AX27" si="82">SUM(AM136:AM142)</f>
        <v>977</v>
      </c>
      <c r="AN27" s="435">
        <f t="shared" si="82"/>
        <v>960</v>
      </c>
      <c r="AO27" s="435">
        <f t="shared" si="82"/>
        <v>939</v>
      </c>
      <c r="AP27" s="435">
        <f t="shared" si="82"/>
        <v>935</v>
      </c>
      <c r="AQ27" s="435">
        <f t="shared" si="82"/>
        <v>4803</v>
      </c>
      <c r="AR27" s="435">
        <f>SUM(AR136:AR142)</f>
        <v>2</v>
      </c>
      <c r="AS27" s="455">
        <f>SUM(AS136:AS142)</f>
        <v>2</v>
      </c>
      <c r="AT27" s="440">
        <f t="shared" si="82"/>
        <v>2720</v>
      </c>
      <c r="AU27" s="435">
        <f t="shared" si="82"/>
        <v>206</v>
      </c>
      <c r="AV27" s="435">
        <f t="shared" si="82"/>
        <v>2926</v>
      </c>
      <c r="AW27" s="749">
        <f t="shared" si="82"/>
        <v>4</v>
      </c>
      <c r="AX27" s="620">
        <f t="shared" si="82"/>
        <v>956</v>
      </c>
      <c r="AZ27" s="126" t="s">
        <v>110</v>
      </c>
      <c r="BA27" s="129">
        <f>SUM(BA136:BA142)</f>
        <v>2766</v>
      </c>
      <c r="BB27" s="129">
        <f t="shared" ref="BB27:BC27" si="83">SUM(BB136:BB142)</f>
        <v>6</v>
      </c>
      <c r="BC27" s="129">
        <f t="shared" si="83"/>
        <v>2772</v>
      </c>
      <c r="BD27" s="137">
        <f>SUM(BD136:BD142)</f>
        <v>243</v>
      </c>
    </row>
    <row r="28" spans="1:56" s="3" customFormat="1" ht="13">
      <c r="A28" s="126" t="s">
        <v>44</v>
      </c>
      <c r="B28" s="129">
        <f>SUM(B143:B148)</f>
        <v>4899</v>
      </c>
      <c r="C28" s="129">
        <f t="shared" ref="C28:Q28" si="84">SUM(C143:C148)</f>
        <v>2401</v>
      </c>
      <c r="D28" s="129">
        <f t="shared" si="84"/>
        <v>4078</v>
      </c>
      <c r="E28" s="129">
        <f t="shared" si="84"/>
        <v>2045</v>
      </c>
      <c r="F28" s="129">
        <f t="shared" si="84"/>
        <v>3856</v>
      </c>
      <c r="G28" s="129">
        <f t="shared" si="84"/>
        <v>1906</v>
      </c>
      <c r="H28" s="129">
        <f t="shared" si="84"/>
        <v>3021</v>
      </c>
      <c r="I28" s="129">
        <f t="shared" si="84"/>
        <v>1500</v>
      </c>
      <c r="J28" s="129">
        <f t="shared" si="84"/>
        <v>2566</v>
      </c>
      <c r="K28" s="129">
        <f t="shared" si="84"/>
        <v>1283</v>
      </c>
      <c r="L28" s="435">
        <f t="shared" si="84"/>
        <v>18420</v>
      </c>
      <c r="M28" s="455">
        <f t="shared" si="84"/>
        <v>9135</v>
      </c>
      <c r="N28" s="849">
        <f t="shared" si="84"/>
        <v>93</v>
      </c>
      <c r="O28" s="129">
        <f t="shared" si="84"/>
        <v>53</v>
      </c>
      <c r="P28" s="129">
        <f t="shared" si="84"/>
        <v>88</v>
      </c>
      <c r="Q28" s="137">
        <f t="shared" si="84"/>
        <v>43</v>
      </c>
      <c r="S28" s="126" t="s">
        <v>44</v>
      </c>
      <c r="T28" s="129">
        <f>SUM(T143:T148)</f>
        <v>625</v>
      </c>
      <c r="U28" s="129">
        <f t="shared" ref="U28:AI28" si="85">SUM(U143:U148)</f>
        <v>287</v>
      </c>
      <c r="V28" s="129">
        <f t="shared" si="85"/>
        <v>546</v>
      </c>
      <c r="W28" s="129">
        <f t="shared" si="85"/>
        <v>237</v>
      </c>
      <c r="X28" s="129">
        <f t="shared" si="85"/>
        <v>549</v>
      </c>
      <c r="Y28" s="129">
        <f t="shared" si="85"/>
        <v>257</v>
      </c>
      <c r="Z28" s="129">
        <f t="shared" si="85"/>
        <v>319</v>
      </c>
      <c r="AA28" s="129">
        <f t="shared" si="85"/>
        <v>140</v>
      </c>
      <c r="AB28" s="129">
        <f t="shared" si="85"/>
        <v>256</v>
      </c>
      <c r="AC28" s="129">
        <f t="shared" si="85"/>
        <v>113</v>
      </c>
      <c r="AD28" s="435">
        <f t="shared" si="85"/>
        <v>2295</v>
      </c>
      <c r="AE28" s="455">
        <f t="shared" si="85"/>
        <v>1034</v>
      </c>
      <c r="AF28" s="849">
        <f t="shared" si="85"/>
        <v>8</v>
      </c>
      <c r="AG28" s="129">
        <f t="shared" si="85"/>
        <v>7</v>
      </c>
      <c r="AH28" s="129">
        <f t="shared" si="85"/>
        <v>0</v>
      </c>
      <c r="AI28" s="137">
        <f t="shared" si="85"/>
        <v>0</v>
      </c>
      <c r="AK28" s="488" t="s">
        <v>44</v>
      </c>
      <c r="AL28" s="440">
        <f>SUM(AL143:AL148)</f>
        <v>142</v>
      </c>
      <c r="AM28" s="435">
        <f t="shared" ref="AM28:AX28" si="86">SUM(AM143:AM148)</f>
        <v>135</v>
      </c>
      <c r="AN28" s="435">
        <f t="shared" si="86"/>
        <v>137</v>
      </c>
      <c r="AO28" s="435">
        <f t="shared" si="86"/>
        <v>117</v>
      </c>
      <c r="AP28" s="435">
        <f t="shared" si="86"/>
        <v>108</v>
      </c>
      <c r="AQ28" s="435">
        <f t="shared" si="86"/>
        <v>639</v>
      </c>
      <c r="AR28" s="435">
        <f>SUM(AR143:AR148)</f>
        <v>2</v>
      </c>
      <c r="AS28" s="455">
        <f>SUM(AS143:AS148)</f>
        <v>2</v>
      </c>
      <c r="AT28" s="440">
        <f t="shared" si="86"/>
        <v>508</v>
      </c>
      <c r="AU28" s="435">
        <f t="shared" si="86"/>
        <v>38</v>
      </c>
      <c r="AV28" s="435">
        <f t="shared" si="86"/>
        <v>546</v>
      </c>
      <c r="AW28" s="749">
        <f t="shared" si="86"/>
        <v>4</v>
      </c>
      <c r="AX28" s="620">
        <f t="shared" si="86"/>
        <v>123</v>
      </c>
      <c r="AZ28" s="126" t="s">
        <v>44</v>
      </c>
      <c r="BA28" s="129">
        <f>SUM(BA143:BA148)</f>
        <v>515</v>
      </c>
      <c r="BB28" s="129">
        <f t="shared" ref="BB28:BC28" si="87">SUM(BB143:BB148)</f>
        <v>1</v>
      </c>
      <c r="BC28" s="127">
        <f t="shared" si="87"/>
        <v>516</v>
      </c>
      <c r="BD28" s="137">
        <f>SUM(BD143:BD148)</f>
        <v>66</v>
      </c>
    </row>
    <row r="29" spans="1:56" s="3" customFormat="1" ht="21.75" customHeight="1" thickBot="1">
      <c r="A29" s="117" t="s">
        <v>3</v>
      </c>
      <c r="B29" s="154">
        <f>SUM(B7:B28)</f>
        <v>212821</v>
      </c>
      <c r="C29" s="154">
        <f t="shared" ref="C29:M29" si="88">SUM(C7:C28)</f>
        <v>105139</v>
      </c>
      <c r="D29" s="154">
        <f t="shared" si="88"/>
        <v>175003</v>
      </c>
      <c r="E29" s="154">
        <f t="shared" si="88"/>
        <v>86269</v>
      </c>
      <c r="F29" s="154">
        <f t="shared" si="88"/>
        <v>165164</v>
      </c>
      <c r="G29" s="154">
        <f t="shared" si="88"/>
        <v>82278</v>
      </c>
      <c r="H29" s="154">
        <f t="shared" si="88"/>
        <v>134724</v>
      </c>
      <c r="I29" s="154">
        <f t="shared" si="88"/>
        <v>67624</v>
      </c>
      <c r="J29" s="154">
        <f t="shared" si="88"/>
        <v>109742</v>
      </c>
      <c r="K29" s="154">
        <f t="shared" si="88"/>
        <v>55788</v>
      </c>
      <c r="L29" s="623">
        <f>SUM(L7:L28)</f>
        <v>797454</v>
      </c>
      <c r="M29" s="624">
        <f t="shared" si="88"/>
        <v>397098</v>
      </c>
      <c r="N29" s="850">
        <f>SUM(N7:N28)</f>
        <v>1608</v>
      </c>
      <c r="O29" s="154">
        <f>SUM(O7:O28)</f>
        <v>828</v>
      </c>
      <c r="P29" s="154">
        <f>SUM(P7:P28)</f>
        <v>1409</v>
      </c>
      <c r="Q29" s="155">
        <f>SUM(Q7:Q28)</f>
        <v>726</v>
      </c>
      <c r="S29" s="156" t="s">
        <v>3</v>
      </c>
      <c r="T29" s="154">
        <f>SUM(T7:T28)</f>
        <v>21822</v>
      </c>
      <c r="U29" s="154">
        <f t="shared" ref="U29:AI29" si="89">SUM(U7:U28)</f>
        <v>9683</v>
      </c>
      <c r="V29" s="154">
        <f t="shared" si="89"/>
        <v>19194</v>
      </c>
      <c r="W29" s="154">
        <f t="shared" si="89"/>
        <v>8279</v>
      </c>
      <c r="X29" s="154">
        <f t="shared" si="89"/>
        <v>19093</v>
      </c>
      <c r="Y29" s="154">
        <f t="shared" si="89"/>
        <v>8296</v>
      </c>
      <c r="Z29" s="154">
        <f t="shared" si="89"/>
        <v>12219</v>
      </c>
      <c r="AA29" s="154">
        <f t="shared" si="89"/>
        <v>5667</v>
      </c>
      <c r="AB29" s="154">
        <f t="shared" si="89"/>
        <v>5560</v>
      </c>
      <c r="AC29" s="154">
        <f t="shared" si="89"/>
        <v>2717</v>
      </c>
      <c r="AD29" s="623">
        <f>SUM(AD7:AD28)</f>
        <v>77888</v>
      </c>
      <c r="AE29" s="624">
        <f t="shared" si="89"/>
        <v>34642</v>
      </c>
      <c r="AF29" s="850">
        <f t="shared" si="89"/>
        <v>58</v>
      </c>
      <c r="AG29" s="154">
        <f t="shared" si="89"/>
        <v>33</v>
      </c>
      <c r="AH29" s="154">
        <f t="shared" si="89"/>
        <v>36</v>
      </c>
      <c r="AI29" s="155">
        <f t="shared" si="89"/>
        <v>18</v>
      </c>
      <c r="AK29" s="501" t="s">
        <v>3</v>
      </c>
      <c r="AL29" s="622">
        <f t="shared" ref="AL29:AX29" si="90">SUM(AL7:AL28)</f>
        <v>6875</v>
      </c>
      <c r="AM29" s="623">
        <f t="shared" si="90"/>
        <v>6648</v>
      </c>
      <c r="AN29" s="623">
        <f t="shared" si="90"/>
        <v>6553</v>
      </c>
      <c r="AO29" s="623">
        <f t="shared" si="90"/>
        <v>6057</v>
      </c>
      <c r="AP29" s="623">
        <f t="shared" si="90"/>
        <v>5769</v>
      </c>
      <c r="AQ29" s="623">
        <f t="shared" si="90"/>
        <v>31902</v>
      </c>
      <c r="AR29" s="623">
        <f t="shared" si="90"/>
        <v>44</v>
      </c>
      <c r="AS29" s="624">
        <f t="shared" si="90"/>
        <v>40</v>
      </c>
      <c r="AT29" s="622">
        <f t="shared" si="90"/>
        <v>21650</v>
      </c>
      <c r="AU29" s="623">
        <f t="shared" si="90"/>
        <v>2421</v>
      </c>
      <c r="AV29" s="623">
        <f t="shared" si="90"/>
        <v>24071</v>
      </c>
      <c r="AW29" s="750">
        <f t="shared" si="90"/>
        <v>93</v>
      </c>
      <c r="AX29" s="621">
        <f t="shared" si="90"/>
        <v>6290</v>
      </c>
      <c r="AZ29" s="117" t="s">
        <v>3</v>
      </c>
      <c r="BA29" s="154">
        <f>SUM(BA7:BA28)</f>
        <v>22972</v>
      </c>
      <c r="BB29" s="350">
        <f t="shared" ref="BB29:BC29" si="91">SUM(BB7:BB28)</f>
        <v>109</v>
      </c>
      <c r="BC29" s="351">
        <f t="shared" si="91"/>
        <v>23081</v>
      </c>
      <c r="BD29" s="155">
        <f>SUM(BD7:BD28)</f>
        <v>3270</v>
      </c>
    </row>
    <row r="30" spans="1:56" s="3" customFormat="1" ht="15" customHeight="1">
      <c r="A30" s="1018" t="s">
        <v>338</v>
      </c>
      <c r="B30" s="1018"/>
      <c r="C30" s="1018"/>
      <c r="D30" s="1018"/>
      <c r="E30" s="1018"/>
      <c r="F30" s="1018"/>
      <c r="G30" s="1018"/>
      <c r="H30" s="1018"/>
      <c r="I30" s="1018"/>
      <c r="J30" s="1018"/>
      <c r="K30" s="1018"/>
      <c r="L30" s="1018"/>
      <c r="M30" s="1018"/>
      <c r="N30" s="1018"/>
      <c r="O30" s="1018"/>
      <c r="P30" s="1018"/>
      <c r="Q30" s="1018"/>
      <c r="R30" s="102"/>
      <c r="S30" s="1071" t="s">
        <v>339</v>
      </c>
      <c r="T30" s="1071"/>
      <c r="U30" s="1071"/>
      <c r="V30" s="1071"/>
      <c r="W30" s="1071"/>
      <c r="X30" s="1071"/>
      <c r="Y30" s="1071"/>
      <c r="Z30" s="1071"/>
      <c r="AA30" s="1071"/>
      <c r="AB30" s="1071"/>
      <c r="AC30" s="1071"/>
      <c r="AD30" s="1071"/>
      <c r="AE30" s="1071"/>
      <c r="AF30" s="1071"/>
      <c r="AG30" s="1071"/>
      <c r="AH30" s="1071"/>
      <c r="AI30" s="1071"/>
      <c r="AJ30" s="961"/>
      <c r="AK30" s="1018" t="s">
        <v>341</v>
      </c>
      <c r="AL30" s="1018"/>
      <c r="AM30" s="1018"/>
      <c r="AN30" s="1018"/>
      <c r="AO30" s="1018"/>
      <c r="AP30" s="1018"/>
      <c r="AQ30" s="1018"/>
      <c r="AR30" s="1018"/>
      <c r="AS30" s="1018"/>
      <c r="AT30" s="1018"/>
      <c r="AU30" s="1018"/>
      <c r="AV30" s="1018"/>
      <c r="AW30" s="1018"/>
      <c r="AX30" s="1018"/>
      <c r="AY30" s="102"/>
      <c r="AZ30" s="1018" t="s">
        <v>501</v>
      </c>
      <c r="BA30" s="1018"/>
      <c r="BB30" s="1018"/>
      <c r="BC30" s="1018"/>
      <c r="BD30" s="1018"/>
    </row>
    <row r="31" spans="1:56" s="3" customFormat="1" ht="12" customHeight="1">
      <c r="A31" s="1018" t="s">
        <v>187</v>
      </c>
      <c r="B31" s="1018"/>
      <c r="C31" s="1018"/>
      <c r="D31" s="1018"/>
      <c r="E31" s="1018"/>
      <c r="F31" s="1018"/>
      <c r="G31" s="1018"/>
      <c r="H31" s="1018"/>
      <c r="I31" s="1018"/>
      <c r="J31" s="1018"/>
      <c r="K31" s="1018"/>
      <c r="L31" s="1018"/>
      <c r="M31" s="1018"/>
      <c r="N31" s="1018"/>
      <c r="O31" s="1018"/>
      <c r="P31" s="1018"/>
      <c r="Q31" s="1018"/>
      <c r="R31" s="148"/>
      <c r="S31" s="1018" t="s">
        <v>187</v>
      </c>
      <c r="T31" s="1018"/>
      <c r="U31" s="1018"/>
      <c r="V31" s="1018"/>
      <c r="W31" s="1018"/>
      <c r="X31" s="1018"/>
      <c r="Y31" s="1018"/>
      <c r="Z31" s="1018"/>
      <c r="AA31" s="1018"/>
      <c r="AB31" s="1018"/>
      <c r="AC31" s="1018"/>
      <c r="AD31" s="1018"/>
      <c r="AE31" s="1018"/>
      <c r="AF31" s="1018"/>
      <c r="AG31" s="1018"/>
      <c r="AH31" s="1018"/>
      <c r="AI31" s="1018"/>
      <c r="AJ31" s="149"/>
      <c r="AK31" s="1018" t="s">
        <v>187</v>
      </c>
      <c r="AL31" s="1018"/>
      <c r="AM31" s="1018"/>
      <c r="AN31" s="1018"/>
      <c r="AO31" s="1018"/>
      <c r="AP31" s="1018"/>
      <c r="AQ31" s="1018"/>
      <c r="AR31" s="1018"/>
      <c r="AS31" s="1018"/>
      <c r="AT31" s="1018"/>
      <c r="AU31" s="1018"/>
      <c r="AV31" s="1018"/>
      <c r="AW31" s="1018"/>
      <c r="AX31" s="1018"/>
      <c r="AY31" s="150"/>
      <c r="AZ31" s="1018" t="s">
        <v>187</v>
      </c>
      <c r="BA31" s="1018"/>
      <c r="BB31" s="1018"/>
      <c r="BC31" s="1018"/>
      <c r="BD31" s="1018"/>
    </row>
    <row r="32" spans="1:56" s="3" customFormat="1" ht="12" customHeight="1" thickBot="1">
      <c r="A32" s="961"/>
      <c r="B32" s="961"/>
      <c r="C32" s="961"/>
      <c r="D32" s="961"/>
      <c r="E32" s="961"/>
      <c r="F32" s="961"/>
      <c r="G32" s="961"/>
      <c r="H32" s="961"/>
      <c r="I32" s="961"/>
      <c r="J32" s="961"/>
      <c r="K32" s="961"/>
      <c r="L32" s="961"/>
      <c r="M32" s="961"/>
      <c r="N32" s="961"/>
      <c r="O32" s="961"/>
      <c r="P32" s="961"/>
      <c r="Q32" s="961"/>
      <c r="R32" s="148"/>
      <c r="S32" s="961"/>
      <c r="T32" s="961"/>
      <c r="U32" s="961"/>
      <c r="V32" s="961"/>
      <c r="W32" s="961"/>
      <c r="X32" s="961"/>
      <c r="Y32" s="961"/>
      <c r="Z32" s="961"/>
      <c r="AA32" s="961"/>
      <c r="AB32" s="961"/>
      <c r="AC32" s="961"/>
      <c r="AD32" s="961"/>
      <c r="AE32" s="961"/>
      <c r="AF32" s="961"/>
      <c r="AG32" s="961"/>
      <c r="AH32" s="961"/>
      <c r="AI32" s="961"/>
      <c r="AJ32" s="149"/>
      <c r="AK32" s="961"/>
      <c r="AL32" s="961"/>
      <c r="AM32" s="961"/>
      <c r="AN32" s="961"/>
      <c r="AO32" s="961"/>
      <c r="AP32" s="961"/>
      <c r="AQ32" s="961"/>
      <c r="AR32" s="961"/>
      <c r="AS32" s="961"/>
      <c r="AT32" s="961"/>
      <c r="AU32" s="961"/>
      <c r="AV32" s="785"/>
      <c r="AW32" s="961"/>
      <c r="AX32" s="961"/>
      <c r="AY32" s="150"/>
      <c r="AZ32" s="961"/>
      <c r="BA32" s="961"/>
      <c r="BB32" s="961"/>
      <c r="BC32" s="961"/>
      <c r="BD32" s="961"/>
    </row>
    <row r="33" spans="1:56" s="3" customFormat="1" ht="24.75" customHeight="1">
      <c r="A33" s="1083" t="s">
        <v>7</v>
      </c>
      <c r="B33" s="1101" t="s">
        <v>255</v>
      </c>
      <c r="C33" s="1134"/>
      <c r="D33" s="1101" t="s">
        <v>256</v>
      </c>
      <c r="E33" s="1134"/>
      <c r="F33" s="1101" t="s">
        <v>257</v>
      </c>
      <c r="G33" s="1134"/>
      <c r="H33" s="1101" t="s">
        <v>258</v>
      </c>
      <c r="I33" s="1134"/>
      <c r="J33" s="1101" t="s">
        <v>259</v>
      </c>
      <c r="K33" s="1102"/>
      <c r="L33" s="1023" t="s">
        <v>260</v>
      </c>
      <c r="M33" s="1055"/>
      <c r="N33" s="1066" t="s">
        <v>261</v>
      </c>
      <c r="O33" s="1151"/>
      <c r="P33" s="1023" t="s">
        <v>262</v>
      </c>
      <c r="Q33" s="1055"/>
      <c r="S33" s="1083" t="s">
        <v>7</v>
      </c>
      <c r="T33" s="1101" t="s">
        <v>255</v>
      </c>
      <c r="U33" s="1134"/>
      <c r="V33" s="1101" t="s">
        <v>256</v>
      </c>
      <c r="W33" s="1134"/>
      <c r="X33" s="1101" t="s">
        <v>257</v>
      </c>
      <c r="Y33" s="1134"/>
      <c r="Z33" s="1101" t="s">
        <v>258</v>
      </c>
      <c r="AA33" s="1134"/>
      <c r="AB33" s="1101" t="s">
        <v>259</v>
      </c>
      <c r="AC33" s="1102"/>
      <c r="AD33" s="1023" t="s">
        <v>260</v>
      </c>
      <c r="AE33" s="1055"/>
      <c r="AF33" s="1066" t="s">
        <v>261</v>
      </c>
      <c r="AG33" s="1151"/>
      <c r="AH33" s="1023" t="s">
        <v>262</v>
      </c>
      <c r="AI33" s="1055"/>
      <c r="AK33" s="1067" t="s">
        <v>7</v>
      </c>
      <c r="AL33" s="1156" t="s">
        <v>96</v>
      </c>
      <c r="AM33" s="1157"/>
      <c r="AN33" s="1157"/>
      <c r="AO33" s="1157"/>
      <c r="AP33" s="1157"/>
      <c r="AQ33" s="1157"/>
      <c r="AR33" s="1157"/>
      <c r="AS33" s="1158"/>
      <c r="AT33" s="1159" t="s">
        <v>497</v>
      </c>
      <c r="AU33" s="1160"/>
      <c r="AV33" s="1161"/>
      <c r="AW33" s="1050" t="s">
        <v>498</v>
      </c>
      <c r="AX33" s="1162" t="s">
        <v>493</v>
      </c>
      <c r="AY33" s="2"/>
      <c r="AZ33" s="1035" t="s">
        <v>7</v>
      </c>
      <c r="BA33" s="1152" t="s">
        <v>476</v>
      </c>
      <c r="BB33" s="1093" t="s">
        <v>381</v>
      </c>
      <c r="BC33" s="1093" t="s">
        <v>382</v>
      </c>
      <c r="BD33" s="1154" t="s">
        <v>340</v>
      </c>
    </row>
    <row r="34" spans="1:56" s="3" customFormat="1" ht="38.25" customHeight="1">
      <c r="A34" s="1084"/>
      <c r="B34" s="4" t="s">
        <v>99</v>
      </c>
      <c r="C34" s="4" t="s">
        <v>100</v>
      </c>
      <c r="D34" s="4" t="s">
        <v>99</v>
      </c>
      <c r="E34" s="4" t="s">
        <v>100</v>
      </c>
      <c r="F34" s="4" t="s">
        <v>99</v>
      </c>
      <c r="G34" s="4" t="s">
        <v>100</v>
      </c>
      <c r="H34" s="4" t="s">
        <v>99</v>
      </c>
      <c r="I34" s="4" t="s">
        <v>100</v>
      </c>
      <c r="J34" s="4" t="s">
        <v>99</v>
      </c>
      <c r="K34" s="298" t="s">
        <v>100</v>
      </c>
      <c r="L34" s="964" t="s">
        <v>99</v>
      </c>
      <c r="M34" s="269" t="s">
        <v>100</v>
      </c>
      <c r="N34" s="304" t="s">
        <v>99</v>
      </c>
      <c r="O34" s="4" t="s">
        <v>100</v>
      </c>
      <c r="P34" s="4" t="s">
        <v>99</v>
      </c>
      <c r="Q34" s="5" t="s">
        <v>100</v>
      </c>
      <c r="S34" s="1084"/>
      <c r="T34" s="4" t="s">
        <v>99</v>
      </c>
      <c r="U34" s="4" t="s">
        <v>100</v>
      </c>
      <c r="V34" s="4" t="s">
        <v>99</v>
      </c>
      <c r="W34" s="4" t="s">
        <v>100</v>
      </c>
      <c r="X34" s="4" t="s">
        <v>99</v>
      </c>
      <c r="Y34" s="4" t="s">
        <v>100</v>
      </c>
      <c r="Z34" s="4" t="s">
        <v>99</v>
      </c>
      <c r="AA34" s="4" t="s">
        <v>100</v>
      </c>
      <c r="AB34" s="4" t="s">
        <v>99</v>
      </c>
      <c r="AC34" s="298" t="s">
        <v>100</v>
      </c>
      <c r="AD34" s="964" t="s">
        <v>99</v>
      </c>
      <c r="AE34" s="269" t="s">
        <v>100</v>
      </c>
      <c r="AF34" s="304" t="s">
        <v>99</v>
      </c>
      <c r="AG34" s="4" t="s">
        <v>100</v>
      </c>
      <c r="AH34" s="4" t="s">
        <v>99</v>
      </c>
      <c r="AI34" s="5" t="s">
        <v>100</v>
      </c>
      <c r="AK34" s="1068"/>
      <c r="AL34" s="962" t="s">
        <v>255</v>
      </c>
      <c r="AM34" s="964" t="s">
        <v>256</v>
      </c>
      <c r="AN34" s="964" t="s">
        <v>257</v>
      </c>
      <c r="AO34" s="964" t="s">
        <v>258</v>
      </c>
      <c r="AP34" s="964" t="s">
        <v>259</v>
      </c>
      <c r="AQ34" s="80" t="s">
        <v>1</v>
      </c>
      <c r="AR34" s="745" t="s">
        <v>261</v>
      </c>
      <c r="AS34" s="753" t="s">
        <v>262</v>
      </c>
      <c r="AT34" s="632" t="s">
        <v>475</v>
      </c>
      <c r="AU34" s="633" t="s">
        <v>474</v>
      </c>
      <c r="AV34" s="746" t="s">
        <v>1</v>
      </c>
      <c r="AW34" s="1051"/>
      <c r="AX34" s="1163"/>
      <c r="AY34" s="10"/>
      <c r="AZ34" s="1164"/>
      <c r="BA34" s="1153"/>
      <c r="BB34" s="1094"/>
      <c r="BC34" s="1094"/>
      <c r="BD34" s="1155"/>
    </row>
    <row r="35" spans="1:56" s="3" customFormat="1" ht="14.25" customHeight="1">
      <c r="A35" s="14" t="s">
        <v>118</v>
      </c>
      <c r="B35" s="65">
        <v>2592</v>
      </c>
      <c r="C35" s="65">
        <v>1292</v>
      </c>
      <c r="D35" s="65">
        <v>2295</v>
      </c>
      <c r="E35" s="65">
        <v>1113</v>
      </c>
      <c r="F35" s="65">
        <v>2129</v>
      </c>
      <c r="G35" s="65">
        <v>1074</v>
      </c>
      <c r="H35" s="65">
        <v>1860</v>
      </c>
      <c r="I35" s="65">
        <v>944</v>
      </c>
      <c r="J35" s="65">
        <v>1523</v>
      </c>
      <c r="K35" s="86">
        <v>725</v>
      </c>
      <c r="L35" s="852">
        <f>+B35+D35+F35+H35+J35</f>
        <v>10399</v>
      </c>
      <c r="M35" s="797">
        <f>+C35+E35+G35+I35+K35</f>
        <v>5148</v>
      </c>
      <c r="N35" s="64">
        <v>0</v>
      </c>
      <c r="O35" s="65">
        <v>0</v>
      </c>
      <c r="P35" s="65">
        <v>0</v>
      </c>
      <c r="Q35" s="34">
        <v>0</v>
      </c>
      <c r="S35" s="345" t="s">
        <v>118</v>
      </c>
      <c r="T35" s="65">
        <v>157</v>
      </c>
      <c r="U35" s="65">
        <v>67</v>
      </c>
      <c r="V35" s="65">
        <v>151</v>
      </c>
      <c r="W35" s="65">
        <v>57</v>
      </c>
      <c r="X35" s="65">
        <v>162</v>
      </c>
      <c r="Y35" s="65">
        <v>65</v>
      </c>
      <c r="Z35" s="65">
        <v>139</v>
      </c>
      <c r="AA35" s="65">
        <v>61</v>
      </c>
      <c r="AB35" s="65">
        <v>79</v>
      </c>
      <c r="AC35" s="86">
        <v>33</v>
      </c>
      <c r="AD35" s="852">
        <f>+T35+V35+X35+Z35+AB35</f>
        <v>688</v>
      </c>
      <c r="AE35" s="797">
        <f>+U35+W35+Y35+AA35+AC35</f>
        <v>283</v>
      </c>
      <c r="AF35" s="64">
        <v>1</v>
      </c>
      <c r="AG35" s="65">
        <v>1</v>
      </c>
      <c r="AH35" s="65">
        <v>0</v>
      </c>
      <c r="AI35" s="34">
        <v>0</v>
      </c>
      <c r="AK35" s="18" t="s">
        <v>118</v>
      </c>
      <c r="AL35" s="519">
        <v>85</v>
      </c>
      <c r="AM35" s="194">
        <v>84</v>
      </c>
      <c r="AN35" s="194">
        <v>84</v>
      </c>
      <c r="AO35" s="194">
        <v>77</v>
      </c>
      <c r="AP35" s="194">
        <v>69</v>
      </c>
      <c r="AQ35" s="823">
        <f>SUM(AL35:AP35)</f>
        <v>399</v>
      </c>
      <c r="AR35" s="66">
        <v>0</v>
      </c>
      <c r="AS35" s="161">
        <v>0</v>
      </c>
      <c r="AT35" s="627">
        <v>314</v>
      </c>
      <c r="AU35" s="65">
        <v>77</v>
      </c>
      <c r="AV35" s="733">
        <f>+AT35+AU35</f>
        <v>391</v>
      </c>
      <c r="AW35" s="611">
        <v>0</v>
      </c>
      <c r="AX35" s="900">
        <v>76</v>
      </c>
      <c r="AY35" s="10"/>
      <c r="AZ35" s="345" t="s">
        <v>118</v>
      </c>
      <c r="BA35" s="65">
        <v>330</v>
      </c>
      <c r="BB35" s="86">
        <v>0</v>
      </c>
      <c r="BC35" s="385">
        <f>+BA35+BB35</f>
        <v>330</v>
      </c>
      <c r="BD35" s="34">
        <v>50</v>
      </c>
    </row>
    <row r="36" spans="1:56" s="3" customFormat="1" ht="14.25" customHeight="1">
      <c r="A36" s="14" t="s">
        <v>119</v>
      </c>
      <c r="B36" s="21">
        <v>2049</v>
      </c>
      <c r="C36" s="21">
        <v>1016</v>
      </c>
      <c r="D36" s="21">
        <v>1708</v>
      </c>
      <c r="E36" s="21">
        <v>826</v>
      </c>
      <c r="F36" s="21">
        <v>1657</v>
      </c>
      <c r="G36" s="21">
        <v>804</v>
      </c>
      <c r="H36" s="21">
        <v>1354</v>
      </c>
      <c r="I36" s="21">
        <v>636</v>
      </c>
      <c r="J36" s="21">
        <v>1125</v>
      </c>
      <c r="K36" s="73">
        <v>545</v>
      </c>
      <c r="L36" s="852">
        <f t="shared" ref="L36:M61" si="92">+B36+D36+F36+H36+J36</f>
        <v>7893</v>
      </c>
      <c r="M36" s="797">
        <f t="shared" si="92"/>
        <v>3827</v>
      </c>
      <c r="N36" s="66">
        <v>289</v>
      </c>
      <c r="O36" s="21">
        <v>150</v>
      </c>
      <c r="P36" s="21">
        <v>288</v>
      </c>
      <c r="Q36" s="22">
        <v>142</v>
      </c>
      <c r="S36" s="345" t="s">
        <v>119</v>
      </c>
      <c r="T36" s="21">
        <v>148</v>
      </c>
      <c r="U36" s="21">
        <v>55</v>
      </c>
      <c r="V36" s="21">
        <v>123</v>
      </c>
      <c r="W36" s="21">
        <v>48</v>
      </c>
      <c r="X36" s="21">
        <v>153</v>
      </c>
      <c r="Y36" s="21">
        <v>61</v>
      </c>
      <c r="Z36" s="21">
        <v>112</v>
      </c>
      <c r="AA36" s="21">
        <v>41</v>
      </c>
      <c r="AB36" s="21">
        <v>25</v>
      </c>
      <c r="AC36" s="73">
        <v>10</v>
      </c>
      <c r="AD36" s="852">
        <f t="shared" ref="AD36:AE39" si="93">+T36+V36+X36+Z36+AB36</f>
        <v>561</v>
      </c>
      <c r="AE36" s="797">
        <f t="shared" si="93"/>
        <v>215</v>
      </c>
      <c r="AF36" s="854">
        <v>7</v>
      </c>
      <c r="AG36" s="32">
        <v>2</v>
      </c>
      <c r="AH36" s="32">
        <v>8</v>
      </c>
      <c r="AI36" s="158">
        <v>4</v>
      </c>
      <c r="AK36" s="18" t="s">
        <v>119</v>
      </c>
      <c r="AL36" s="519">
        <v>69</v>
      </c>
      <c r="AM36" s="194">
        <v>67</v>
      </c>
      <c r="AN36" s="194">
        <v>63</v>
      </c>
      <c r="AO36" s="194">
        <v>62</v>
      </c>
      <c r="AP36" s="194">
        <v>58</v>
      </c>
      <c r="AQ36" s="823">
        <f t="shared" ref="AQ36:AQ89" si="94">SUM(AL36:AP36)</f>
        <v>319</v>
      </c>
      <c r="AR36" s="66">
        <v>10</v>
      </c>
      <c r="AS36" s="161">
        <v>10</v>
      </c>
      <c r="AT36" s="627">
        <v>195</v>
      </c>
      <c r="AU36" s="21">
        <v>58</v>
      </c>
      <c r="AV36" s="733">
        <f t="shared" ref="AV36:AV61" si="95">+AT36+AU36</f>
        <v>253</v>
      </c>
      <c r="AW36" s="607">
        <v>15</v>
      </c>
      <c r="AX36" s="900">
        <v>68</v>
      </c>
      <c r="AY36" s="10"/>
      <c r="AZ36" s="345" t="s">
        <v>119</v>
      </c>
      <c r="BA36" s="21">
        <v>243</v>
      </c>
      <c r="BB36" s="73">
        <v>36</v>
      </c>
      <c r="BC36" s="385">
        <f>+BA36+BB36</f>
        <v>279</v>
      </c>
      <c r="BD36" s="22">
        <v>32</v>
      </c>
    </row>
    <row r="37" spans="1:56" s="3" customFormat="1" ht="14.25" customHeight="1">
      <c r="A37" s="14" t="s">
        <v>120</v>
      </c>
      <c r="B37" s="21">
        <v>350</v>
      </c>
      <c r="C37" s="21">
        <v>187</v>
      </c>
      <c r="D37" s="21">
        <v>303</v>
      </c>
      <c r="E37" s="21">
        <v>142</v>
      </c>
      <c r="F37" s="21">
        <v>273</v>
      </c>
      <c r="G37" s="21">
        <v>142</v>
      </c>
      <c r="H37" s="21">
        <v>257</v>
      </c>
      <c r="I37" s="21">
        <v>143</v>
      </c>
      <c r="J37" s="21">
        <v>226</v>
      </c>
      <c r="K37" s="73">
        <v>107</v>
      </c>
      <c r="L37" s="852">
        <f t="shared" si="92"/>
        <v>1409</v>
      </c>
      <c r="M37" s="797">
        <f t="shared" si="92"/>
        <v>721</v>
      </c>
      <c r="N37" s="66">
        <v>0</v>
      </c>
      <c r="O37" s="21">
        <v>0</v>
      </c>
      <c r="P37" s="21">
        <v>0</v>
      </c>
      <c r="Q37" s="22">
        <v>0</v>
      </c>
      <c r="S37" s="345" t="s">
        <v>120</v>
      </c>
      <c r="T37" s="21">
        <v>34</v>
      </c>
      <c r="U37" s="21">
        <v>16</v>
      </c>
      <c r="V37" s="21">
        <v>28</v>
      </c>
      <c r="W37" s="21">
        <v>15</v>
      </c>
      <c r="X37" s="21">
        <v>10</v>
      </c>
      <c r="Y37" s="21">
        <v>3</v>
      </c>
      <c r="Z37" s="21">
        <v>15</v>
      </c>
      <c r="AA37" s="21">
        <v>9</v>
      </c>
      <c r="AB37" s="21">
        <v>1</v>
      </c>
      <c r="AC37" s="73">
        <v>1</v>
      </c>
      <c r="AD37" s="852">
        <f t="shared" si="93"/>
        <v>88</v>
      </c>
      <c r="AE37" s="797">
        <f t="shared" si="93"/>
        <v>44</v>
      </c>
      <c r="AF37" s="854">
        <v>0</v>
      </c>
      <c r="AG37" s="32">
        <v>0</v>
      </c>
      <c r="AH37" s="32">
        <v>0</v>
      </c>
      <c r="AI37" s="158">
        <v>0</v>
      </c>
      <c r="AK37" s="18" t="s">
        <v>120</v>
      </c>
      <c r="AL37" s="629">
        <v>8</v>
      </c>
      <c r="AM37" s="65">
        <v>7</v>
      </c>
      <c r="AN37" s="65">
        <v>7</v>
      </c>
      <c r="AO37" s="65">
        <v>8</v>
      </c>
      <c r="AP37" s="65">
        <v>8</v>
      </c>
      <c r="AQ37" s="84">
        <f t="shared" si="94"/>
        <v>38</v>
      </c>
      <c r="AR37" s="21">
        <v>0</v>
      </c>
      <c r="AS37" s="22">
        <v>0</v>
      </c>
      <c r="AT37" s="627">
        <v>24</v>
      </c>
      <c r="AU37" s="21">
        <v>11</v>
      </c>
      <c r="AV37" s="733">
        <f t="shared" si="95"/>
        <v>35</v>
      </c>
      <c r="AW37" s="607">
        <v>0</v>
      </c>
      <c r="AX37" s="900">
        <v>6</v>
      </c>
      <c r="AY37" s="10"/>
      <c r="AZ37" s="345" t="s">
        <v>120</v>
      </c>
      <c r="BA37" s="21">
        <v>35</v>
      </c>
      <c r="BB37" s="73">
        <v>0</v>
      </c>
      <c r="BC37" s="385">
        <f t="shared" ref="BC37:BC61" si="96">+BA37+BB37</f>
        <v>35</v>
      </c>
      <c r="BD37" s="22">
        <v>4</v>
      </c>
    </row>
    <row r="38" spans="1:56" s="3" customFormat="1" ht="14.25" customHeight="1">
      <c r="A38" s="14" t="s">
        <v>121</v>
      </c>
      <c r="B38" s="21">
        <v>101</v>
      </c>
      <c r="C38" s="21">
        <v>50</v>
      </c>
      <c r="D38" s="21">
        <v>72</v>
      </c>
      <c r="E38" s="21">
        <v>37</v>
      </c>
      <c r="F38" s="21">
        <v>59</v>
      </c>
      <c r="G38" s="21">
        <v>25</v>
      </c>
      <c r="H38" s="21">
        <v>52</v>
      </c>
      <c r="I38" s="21">
        <v>30</v>
      </c>
      <c r="J38" s="21">
        <v>44</v>
      </c>
      <c r="K38" s="73">
        <v>21</v>
      </c>
      <c r="L38" s="852">
        <f t="shared" si="92"/>
        <v>328</v>
      </c>
      <c r="M38" s="797">
        <f t="shared" si="92"/>
        <v>163</v>
      </c>
      <c r="N38" s="66">
        <v>0</v>
      </c>
      <c r="O38" s="21">
        <v>0</v>
      </c>
      <c r="P38" s="21">
        <v>0</v>
      </c>
      <c r="Q38" s="22">
        <v>0</v>
      </c>
      <c r="S38" s="345" t="s">
        <v>121</v>
      </c>
      <c r="T38" s="21">
        <v>18</v>
      </c>
      <c r="U38" s="21">
        <v>7</v>
      </c>
      <c r="V38" s="21">
        <v>12</v>
      </c>
      <c r="W38" s="21">
        <v>6</v>
      </c>
      <c r="X38" s="21">
        <v>1</v>
      </c>
      <c r="Y38" s="21">
        <v>0</v>
      </c>
      <c r="Z38" s="21">
        <v>1</v>
      </c>
      <c r="AA38" s="21">
        <v>0</v>
      </c>
      <c r="AB38" s="21">
        <v>0</v>
      </c>
      <c r="AC38" s="73">
        <v>0</v>
      </c>
      <c r="AD38" s="852">
        <f t="shared" si="93"/>
        <v>32</v>
      </c>
      <c r="AE38" s="797">
        <f t="shared" si="93"/>
        <v>13</v>
      </c>
      <c r="AF38" s="854">
        <v>0</v>
      </c>
      <c r="AG38" s="32">
        <v>0</v>
      </c>
      <c r="AH38" s="32">
        <v>0</v>
      </c>
      <c r="AI38" s="158">
        <v>0</v>
      </c>
      <c r="AK38" s="18" t="s">
        <v>121</v>
      </c>
      <c r="AL38" s="628">
        <v>4</v>
      </c>
      <c r="AM38" s="69">
        <v>3</v>
      </c>
      <c r="AN38" s="69">
        <v>2</v>
      </c>
      <c r="AO38" s="69">
        <v>2</v>
      </c>
      <c r="AP38" s="69">
        <v>2</v>
      </c>
      <c r="AQ38" s="84">
        <f t="shared" si="94"/>
        <v>13</v>
      </c>
      <c r="AR38" s="21">
        <v>0</v>
      </c>
      <c r="AS38" s="22">
        <v>0</v>
      </c>
      <c r="AT38" s="627">
        <v>9</v>
      </c>
      <c r="AU38" s="21">
        <v>3</v>
      </c>
      <c r="AV38" s="733">
        <f t="shared" si="95"/>
        <v>12</v>
      </c>
      <c r="AW38" s="607">
        <v>0</v>
      </c>
      <c r="AX38" s="900">
        <v>3</v>
      </c>
      <c r="AY38" s="10"/>
      <c r="AZ38" s="345" t="s">
        <v>121</v>
      </c>
      <c r="BA38" s="21">
        <v>10</v>
      </c>
      <c r="BB38" s="73">
        <v>0</v>
      </c>
      <c r="BC38" s="385">
        <f t="shared" si="96"/>
        <v>10</v>
      </c>
      <c r="BD38" s="22">
        <v>0</v>
      </c>
    </row>
    <row r="39" spans="1:56" s="3" customFormat="1" ht="14.25" customHeight="1">
      <c r="A39" s="14" t="s">
        <v>122</v>
      </c>
      <c r="B39" s="21">
        <v>1813</v>
      </c>
      <c r="C39" s="21">
        <v>896</v>
      </c>
      <c r="D39" s="21">
        <v>1664</v>
      </c>
      <c r="E39" s="21">
        <v>862</v>
      </c>
      <c r="F39" s="21">
        <v>1510</v>
      </c>
      <c r="G39" s="21">
        <v>750</v>
      </c>
      <c r="H39" s="21">
        <v>1329</v>
      </c>
      <c r="I39" s="21">
        <v>711</v>
      </c>
      <c r="J39" s="21">
        <v>934</v>
      </c>
      <c r="K39" s="73">
        <v>482</v>
      </c>
      <c r="L39" s="852">
        <f t="shared" si="92"/>
        <v>7250</v>
      </c>
      <c r="M39" s="797">
        <f t="shared" si="92"/>
        <v>3701</v>
      </c>
      <c r="N39" s="66">
        <v>88</v>
      </c>
      <c r="O39" s="21">
        <v>47</v>
      </c>
      <c r="P39" s="21">
        <v>72</v>
      </c>
      <c r="Q39" s="22">
        <v>34</v>
      </c>
      <c r="S39" s="345" t="s">
        <v>122</v>
      </c>
      <c r="T39" s="21">
        <v>141</v>
      </c>
      <c r="U39" s="21">
        <v>45</v>
      </c>
      <c r="V39" s="21">
        <v>131</v>
      </c>
      <c r="W39" s="21">
        <v>53</v>
      </c>
      <c r="X39" s="21">
        <v>174</v>
      </c>
      <c r="Y39" s="21">
        <v>75</v>
      </c>
      <c r="Z39" s="21">
        <v>108</v>
      </c>
      <c r="AA39" s="21">
        <v>58</v>
      </c>
      <c r="AB39" s="21">
        <v>24</v>
      </c>
      <c r="AC39" s="73">
        <v>8</v>
      </c>
      <c r="AD39" s="852">
        <f t="shared" si="93"/>
        <v>578</v>
      </c>
      <c r="AE39" s="797">
        <f t="shared" si="93"/>
        <v>239</v>
      </c>
      <c r="AF39" s="854">
        <v>5</v>
      </c>
      <c r="AG39" s="32">
        <v>3</v>
      </c>
      <c r="AH39" s="32">
        <v>1</v>
      </c>
      <c r="AI39" s="158">
        <v>1</v>
      </c>
      <c r="AK39" s="18" t="s">
        <v>122</v>
      </c>
      <c r="AL39" s="519">
        <v>62</v>
      </c>
      <c r="AM39" s="194">
        <v>63</v>
      </c>
      <c r="AN39" s="194">
        <v>62</v>
      </c>
      <c r="AO39" s="194">
        <v>54</v>
      </c>
      <c r="AP39" s="194">
        <v>49</v>
      </c>
      <c r="AQ39" s="823">
        <f>SUM(AL39:AP39)</f>
        <v>290</v>
      </c>
      <c r="AR39" s="66">
        <v>4</v>
      </c>
      <c r="AS39" s="161">
        <v>4</v>
      </c>
      <c r="AT39" s="627">
        <v>218</v>
      </c>
      <c r="AU39" s="21">
        <v>12</v>
      </c>
      <c r="AV39" s="733">
        <f t="shared" si="95"/>
        <v>230</v>
      </c>
      <c r="AW39" s="607">
        <v>8</v>
      </c>
      <c r="AX39" s="900">
        <v>58</v>
      </c>
      <c r="AZ39" s="345" t="s">
        <v>122</v>
      </c>
      <c r="BA39" s="21">
        <v>224</v>
      </c>
      <c r="BB39" s="73">
        <v>13</v>
      </c>
      <c r="BC39" s="385">
        <f t="shared" si="96"/>
        <v>237</v>
      </c>
      <c r="BD39" s="22">
        <v>30</v>
      </c>
    </row>
    <row r="40" spans="1:56" s="3" customFormat="1" ht="14.25" customHeight="1">
      <c r="A40" s="14" t="s">
        <v>40</v>
      </c>
      <c r="B40" s="21">
        <v>2039</v>
      </c>
      <c r="C40" s="21">
        <v>1028</v>
      </c>
      <c r="D40" s="21">
        <v>1442</v>
      </c>
      <c r="E40" s="21">
        <v>708</v>
      </c>
      <c r="F40" s="21">
        <v>1248</v>
      </c>
      <c r="G40" s="21">
        <v>590</v>
      </c>
      <c r="H40" s="21">
        <v>855</v>
      </c>
      <c r="I40" s="21">
        <v>404</v>
      </c>
      <c r="J40" s="21">
        <v>690</v>
      </c>
      <c r="K40" s="73">
        <v>360</v>
      </c>
      <c r="L40" s="852">
        <f t="shared" si="92"/>
        <v>6274</v>
      </c>
      <c r="M40" s="797">
        <f t="shared" si="92"/>
        <v>3090</v>
      </c>
      <c r="N40" s="66">
        <v>0</v>
      </c>
      <c r="O40" s="21">
        <v>0</v>
      </c>
      <c r="P40" s="21">
        <v>0</v>
      </c>
      <c r="Q40" s="22">
        <v>0</v>
      </c>
      <c r="S40" s="345" t="s">
        <v>40</v>
      </c>
      <c r="T40" s="21">
        <v>214</v>
      </c>
      <c r="U40" s="21">
        <v>110</v>
      </c>
      <c r="V40" s="21">
        <v>195</v>
      </c>
      <c r="W40" s="21">
        <v>93</v>
      </c>
      <c r="X40" s="21">
        <v>231</v>
      </c>
      <c r="Y40" s="21">
        <v>122</v>
      </c>
      <c r="Z40" s="21">
        <v>88</v>
      </c>
      <c r="AA40" s="21">
        <v>49</v>
      </c>
      <c r="AB40" s="21">
        <v>72</v>
      </c>
      <c r="AC40" s="73">
        <v>42</v>
      </c>
      <c r="AD40" s="852">
        <f t="shared" ref="AD40:AE43" si="97">+T40+V40+X40+Z40+AB40</f>
        <v>800</v>
      </c>
      <c r="AE40" s="797">
        <f t="shared" si="97"/>
        <v>416</v>
      </c>
      <c r="AF40" s="66">
        <v>0</v>
      </c>
      <c r="AG40" s="21">
        <v>0</v>
      </c>
      <c r="AH40" s="21">
        <v>0</v>
      </c>
      <c r="AI40" s="22">
        <v>0</v>
      </c>
      <c r="AK40" s="18" t="s">
        <v>40</v>
      </c>
      <c r="AL40" s="519">
        <v>48</v>
      </c>
      <c r="AM40" s="194">
        <v>44</v>
      </c>
      <c r="AN40" s="194">
        <v>44</v>
      </c>
      <c r="AO40" s="194">
        <v>38</v>
      </c>
      <c r="AP40" s="194">
        <v>35</v>
      </c>
      <c r="AQ40" s="823">
        <f t="shared" si="94"/>
        <v>209</v>
      </c>
      <c r="AR40" s="66">
        <v>0</v>
      </c>
      <c r="AS40" s="161">
        <v>0</v>
      </c>
      <c r="AT40" s="627">
        <v>127</v>
      </c>
      <c r="AU40" s="21">
        <v>14</v>
      </c>
      <c r="AV40" s="733">
        <f t="shared" si="95"/>
        <v>141</v>
      </c>
      <c r="AW40" s="607">
        <v>0</v>
      </c>
      <c r="AX40" s="900">
        <v>50</v>
      </c>
      <c r="AZ40" s="345" t="s">
        <v>40</v>
      </c>
      <c r="BA40" s="21">
        <v>130</v>
      </c>
      <c r="BB40" s="73">
        <v>0</v>
      </c>
      <c r="BC40" s="385">
        <f t="shared" si="96"/>
        <v>130</v>
      </c>
      <c r="BD40" s="22">
        <v>5</v>
      </c>
    </row>
    <row r="41" spans="1:56" s="3" customFormat="1" ht="14.25" customHeight="1">
      <c r="A41" s="14" t="s">
        <v>123</v>
      </c>
      <c r="B41" s="21">
        <v>1784</v>
      </c>
      <c r="C41" s="21">
        <v>892</v>
      </c>
      <c r="D41" s="21">
        <v>1407</v>
      </c>
      <c r="E41" s="21">
        <v>670</v>
      </c>
      <c r="F41" s="21">
        <v>1351</v>
      </c>
      <c r="G41" s="21">
        <v>671</v>
      </c>
      <c r="H41" s="21">
        <v>1009</v>
      </c>
      <c r="I41" s="21">
        <v>498</v>
      </c>
      <c r="J41" s="21">
        <v>821</v>
      </c>
      <c r="K41" s="73">
        <v>405</v>
      </c>
      <c r="L41" s="852">
        <f t="shared" si="92"/>
        <v>6372</v>
      </c>
      <c r="M41" s="797">
        <f t="shared" si="92"/>
        <v>3136</v>
      </c>
      <c r="N41" s="66">
        <v>0</v>
      </c>
      <c r="O41" s="21">
        <v>0</v>
      </c>
      <c r="P41" s="21">
        <v>0</v>
      </c>
      <c r="Q41" s="22">
        <v>0</v>
      </c>
      <c r="S41" s="345" t="s">
        <v>123</v>
      </c>
      <c r="T41" s="21">
        <v>255</v>
      </c>
      <c r="U41" s="21">
        <v>121</v>
      </c>
      <c r="V41" s="21">
        <v>174</v>
      </c>
      <c r="W41" s="21">
        <v>81</v>
      </c>
      <c r="X41" s="21">
        <v>209</v>
      </c>
      <c r="Y41" s="21">
        <v>102</v>
      </c>
      <c r="Z41" s="21">
        <v>113</v>
      </c>
      <c r="AA41" s="21">
        <v>58</v>
      </c>
      <c r="AB41" s="21">
        <v>58</v>
      </c>
      <c r="AC41" s="73">
        <v>28</v>
      </c>
      <c r="AD41" s="852">
        <f t="shared" si="97"/>
        <v>809</v>
      </c>
      <c r="AE41" s="797">
        <f t="shared" si="97"/>
        <v>390</v>
      </c>
      <c r="AF41" s="66">
        <v>0</v>
      </c>
      <c r="AG41" s="21">
        <v>0</v>
      </c>
      <c r="AH41" s="21">
        <v>0</v>
      </c>
      <c r="AI41" s="22">
        <v>0</v>
      </c>
      <c r="AK41" s="18" t="s">
        <v>123</v>
      </c>
      <c r="AL41" s="519">
        <v>63</v>
      </c>
      <c r="AM41" s="194">
        <v>61</v>
      </c>
      <c r="AN41" s="194">
        <v>60</v>
      </c>
      <c r="AO41" s="194">
        <v>52</v>
      </c>
      <c r="AP41" s="194">
        <v>48</v>
      </c>
      <c r="AQ41" s="823">
        <f t="shared" si="94"/>
        <v>284</v>
      </c>
      <c r="AR41" s="66">
        <v>0</v>
      </c>
      <c r="AS41" s="161">
        <v>0</v>
      </c>
      <c r="AT41" s="627">
        <v>165</v>
      </c>
      <c r="AU41" s="21">
        <v>11</v>
      </c>
      <c r="AV41" s="733">
        <f t="shared" si="95"/>
        <v>176</v>
      </c>
      <c r="AW41" s="607">
        <v>0</v>
      </c>
      <c r="AX41" s="900">
        <v>58</v>
      </c>
      <c r="AZ41" s="345" t="s">
        <v>123</v>
      </c>
      <c r="BA41" s="21">
        <v>146</v>
      </c>
      <c r="BB41" s="73">
        <v>0</v>
      </c>
      <c r="BC41" s="385">
        <f t="shared" si="96"/>
        <v>146</v>
      </c>
      <c r="BD41" s="22">
        <v>1</v>
      </c>
    </row>
    <row r="42" spans="1:56" s="3" customFormat="1" ht="14.25" customHeight="1">
      <c r="A42" s="39" t="s">
        <v>42</v>
      </c>
      <c r="B42" s="69">
        <v>1722</v>
      </c>
      <c r="C42" s="69">
        <v>845</v>
      </c>
      <c r="D42" s="69">
        <v>1279</v>
      </c>
      <c r="E42" s="69">
        <v>632</v>
      </c>
      <c r="F42" s="69">
        <v>1280</v>
      </c>
      <c r="G42" s="69">
        <v>605</v>
      </c>
      <c r="H42" s="69">
        <v>1074</v>
      </c>
      <c r="I42" s="69">
        <v>521</v>
      </c>
      <c r="J42" s="69">
        <v>772</v>
      </c>
      <c r="K42" s="74">
        <v>391</v>
      </c>
      <c r="L42" s="852">
        <f t="shared" si="92"/>
        <v>6127</v>
      </c>
      <c r="M42" s="797">
        <f t="shared" si="92"/>
        <v>2994</v>
      </c>
      <c r="N42" s="174">
        <v>0</v>
      </c>
      <c r="O42" s="69">
        <v>0</v>
      </c>
      <c r="P42" s="69">
        <v>0</v>
      </c>
      <c r="Q42" s="33">
        <v>0</v>
      </c>
      <c r="S42" s="345" t="s">
        <v>42</v>
      </c>
      <c r="T42" s="21">
        <v>344</v>
      </c>
      <c r="U42" s="21">
        <v>168</v>
      </c>
      <c r="V42" s="21">
        <v>187</v>
      </c>
      <c r="W42" s="21">
        <v>84</v>
      </c>
      <c r="X42" s="21">
        <v>230</v>
      </c>
      <c r="Y42" s="21">
        <v>105</v>
      </c>
      <c r="Z42" s="21">
        <v>178</v>
      </c>
      <c r="AA42" s="21">
        <v>88</v>
      </c>
      <c r="AB42" s="21">
        <v>37</v>
      </c>
      <c r="AC42" s="73">
        <v>19</v>
      </c>
      <c r="AD42" s="852">
        <f t="shared" si="97"/>
        <v>976</v>
      </c>
      <c r="AE42" s="797">
        <f t="shared" si="97"/>
        <v>464</v>
      </c>
      <c r="AF42" s="66">
        <v>0</v>
      </c>
      <c r="AG42" s="21">
        <v>0</v>
      </c>
      <c r="AH42" s="21">
        <v>0</v>
      </c>
      <c r="AI42" s="22">
        <v>0</v>
      </c>
      <c r="AK42" s="18" t="s">
        <v>42</v>
      </c>
      <c r="AL42" s="519">
        <v>65</v>
      </c>
      <c r="AM42" s="194">
        <v>63</v>
      </c>
      <c r="AN42" s="194">
        <v>61</v>
      </c>
      <c r="AO42" s="194">
        <v>58</v>
      </c>
      <c r="AP42" s="194">
        <v>59</v>
      </c>
      <c r="AQ42" s="823">
        <f>SUM(AL42:AP42)</f>
        <v>306</v>
      </c>
      <c r="AR42" s="66">
        <v>0</v>
      </c>
      <c r="AS42" s="161">
        <v>0</v>
      </c>
      <c r="AT42" s="627">
        <v>169</v>
      </c>
      <c r="AU42" s="21">
        <v>29</v>
      </c>
      <c r="AV42" s="733">
        <f t="shared" si="95"/>
        <v>198</v>
      </c>
      <c r="AW42" s="607">
        <v>0</v>
      </c>
      <c r="AX42" s="900">
        <v>63</v>
      </c>
      <c r="AZ42" s="345" t="s">
        <v>42</v>
      </c>
      <c r="BA42" s="21">
        <v>190</v>
      </c>
      <c r="BB42" s="73">
        <v>0</v>
      </c>
      <c r="BC42" s="385">
        <f t="shared" si="96"/>
        <v>190</v>
      </c>
      <c r="BD42" s="22">
        <v>12</v>
      </c>
    </row>
    <row r="43" spans="1:56" s="3" customFormat="1" ht="14.25" customHeight="1">
      <c r="A43" s="37" t="s">
        <v>10</v>
      </c>
      <c r="B43" s="16">
        <v>699</v>
      </c>
      <c r="C43" s="16">
        <v>374</v>
      </c>
      <c r="D43" s="16">
        <v>438</v>
      </c>
      <c r="E43" s="16">
        <v>220</v>
      </c>
      <c r="F43" s="16">
        <v>392</v>
      </c>
      <c r="G43" s="16">
        <v>214</v>
      </c>
      <c r="H43" s="16">
        <v>255</v>
      </c>
      <c r="I43" s="16">
        <v>125</v>
      </c>
      <c r="J43" s="16">
        <v>162</v>
      </c>
      <c r="K43" s="625">
        <v>69</v>
      </c>
      <c r="L43" s="852">
        <f t="shared" si="92"/>
        <v>1946</v>
      </c>
      <c r="M43" s="797">
        <f t="shared" si="92"/>
        <v>1002</v>
      </c>
      <c r="N43" s="241">
        <v>0</v>
      </c>
      <c r="O43" s="16">
        <v>0</v>
      </c>
      <c r="P43" s="16">
        <v>0</v>
      </c>
      <c r="Q43" s="17">
        <v>0</v>
      </c>
      <c r="S43" s="345" t="s">
        <v>10</v>
      </c>
      <c r="T43" s="21">
        <v>32</v>
      </c>
      <c r="U43" s="21">
        <v>15</v>
      </c>
      <c r="V43" s="21">
        <v>68</v>
      </c>
      <c r="W43" s="21">
        <v>30</v>
      </c>
      <c r="X43" s="21">
        <v>46</v>
      </c>
      <c r="Y43" s="21">
        <v>23</v>
      </c>
      <c r="Z43" s="21">
        <v>34</v>
      </c>
      <c r="AA43" s="21">
        <v>15</v>
      </c>
      <c r="AB43" s="21">
        <v>16</v>
      </c>
      <c r="AC43" s="73">
        <v>8</v>
      </c>
      <c r="AD43" s="852">
        <f t="shared" si="97"/>
        <v>196</v>
      </c>
      <c r="AE43" s="797">
        <f t="shared" si="97"/>
        <v>91</v>
      </c>
      <c r="AF43" s="66">
        <v>0</v>
      </c>
      <c r="AG43" s="21">
        <v>0</v>
      </c>
      <c r="AH43" s="21">
        <v>0</v>
      </c>
      <c r="AI43" s="22">
        <v>0</v>
      </c>
      <c r="AK43" s="18" t="s">
        <v>10</v>
      </c>
      <c r="AL43" s="519">
        <v>25</v>
      </c>
      <c r="AM43" s="194">
        <v>25</v>
      </c>
      <c r="AN43" s="194">
        <v>24</v>
      </c>
      <c r="AO43" s="194">
        <v>16</v>
      </c>
      <c r="AP43" s="194">
        <v>13</v>
      </c>
      <c r="AQ43" s="823">
        <f t="shared" si="94"/>
        <v>103</v>
      </c>
      <c r="AR43" s="66">
        <v>0</v>
      </c>
      <c r="AS43" s="161">
        <v>0</v>
      </c>
      <c r="AT43" s="627">
        <v>53</v>
      </c>
      <c r="AU43" s="21">
        <v>6</v>
      </c>
      <c r="AV43" s="733">
        <f t="shared" si="95"/>
        <v>59</v>
      </c>
      <c r="AW43" s="607">
        <v>0</v>
      </c>
      <c r="AX43" s="900">
        <v>28</v>
      </c>
      <c r="AZ43" s="345" t="s">
        <v>10</v>
      </c>
      <c r="BA43" s="21">
        <v>49</v>
      </c>
      <c r="BB43" s="73">
        <v>0</v>
      </c>
      <c r="BC43" s="385">
        <f t="shared" si="96"/>
        <v>49</v>
      </c>
      <c r="BD43" s="22">
        <v>1</v>
      </c>
    </row>
    <row r="44" spans="1:56" s="3" customFormat="1" ht="14.25" customHeight="1">
      <c r="A44" s="14" t="s">
        <v>124</v>
      </c>
      <c r="B44" s="21">
        <v>6513</v>
      </c>
      <c r="C44" s="21">
        <v>3180</v>
      </c>
      <c r="D44" s="21">
        <v>6086</v>
      </c>
      <c r="E44" s="21">
        <v>2973</v>
      </c>
      <c r="F44" s="21">
        <v>5906</v>
      </c>
      <c r="G44" s="21">
        <v>2865</v>
      </c>
      <c r="H44" s="21">
        <v>5076</v>
      </c>
      <c r="I44" s="21">
        <v>2513</v>
      </c>
      <c r="J44" s="21">
        <v>4357</v>
      </c>
      <c r="K44" s="73">
        <v>2190</v>
      </c>
      <c r="L44" s="852">
        <f t="shared" si="92"/>
        <v>27938</v>
      </c>
      <c r="M44" s="797">
        <f t="shared" si="92"/>
        <v>13721</v>
      </c>
      <c r="N44" s="66">
        <v>0</v>
      </c>
      <c r="O44" s="21">
        <v>0</v>
      </c>
      <c r="P44" s="21">
        <v>0</v>
      </c>
      <c r="Q44" s="22">
        <v>0</v>
      </c>
      <c r="S44" s="345" t="s">
        <v>124</v>
      </c>
      <c r="T44" s="21">
        <v>317</v>
      </c>
      <c r="U44" s="21">
        <v>130</v>
      </c>
      <c r="V44" s="21">
        <v>407</v>
      </c>
      <c r="W44" s="21">
        <v>170</v>
      </c>
      <c r="X44" s="21">
        <v>465</v>
      </c>
      <c r="Y44" s="21">
        <v>175</v>
      </c>
      <c r="Z44" s="21">
        <v>365</v>
      </c>
      <c r="AA44" s="21">
        <v>156</v>
      </c>
      <c r="AB44" s="21">
        <v>187</v>
      </c>
      <c r="AC44" s="73">
        <v>66</v>
      </c>
      <c r="AD44" s="852">
        <f t="shared" ref="AD44:AE51" si="98">+T44+V44+X44+Z44+AB44</f>
        <v>1741</v>
      </c>
      <c r="AE44" s="797">
        <f t="shared" si="98"/>
        <v>697</v>
      </c>
      <c r="AF44" s="66">
        <v>0</v>
      </c>
      <c r="AG44" s="21">
        <v>0</v>
      </c>
      <c r="AH44" s="21">
        <v>0</v>
      </c>
      <c r="AI44" s="22">
        <v>0</v>
      </c>
      <c r="AK44" s="18" t="s">
        <v>124</v>
      </c>
      <c r="AL44" s="519">
        <v>277</v>
      </c>
      <c r="AM44" s="194">
        <v>271</v>
      </c>
      <c r="AN44" s="194">
        <v>267</v>
      </c>
      <c r="AO44" s="194">
        <v>256</v>
      </c>
      <c r="AP44" s="194">
        <v>244</v>
      </c>
      <c r="AQ44" s="823">
        <f>SUM(AL44:AP44)</f>
        <v>1315</v>
      </c>
      <c r="AR44" s="66">
        <v>0</v>
      </c>
      <c r="AS44" s="161">
        <v>0</v>
      </c>
      <c r="AT44" s="627">
        <v>1078</v>
      </c>
      <c r="AU44" s="21">
        <v>11</v>
      </c>
      <c r="AV44" s="733">
        <f t="shared" si="95"/>
        <v>1089</v>
      </c>
      <c r="AW44" s="607">
        <v>0</v>
      </c>
      <c r="AX44" s="900">
        <v>274</v>
      </c>
      <c r="AZ44" s="345" t="s">
        <v>124</v>
      </c>
      <c r="BA44" s="21">
        <v>1052</v>
      </c>
      <c r="BB44" s="73">
        <v>0</v>
      </c>
      <c r="BC44" s="385">
        <f t="shared" si="96"/>
        <v>1052</v>
      </c>
      <c r="BD44" s="22">
        <v>177</v>
      </c>
    </row>
    <row r="45" spans="1:56" s="3" customFormat="1" ht="14.25" customHeight="1">
      <c r="A45" s="14" t="s">
        <v>125</v>
      </c>
      <c r="B45" s="21">
        <v>3256</v>
      </c>
      <c r="C45" s="21">
        <v>1548</v>
      </c>
      <c r="D45" s="21">
        <v>2705</v>
      </c>
      <c r="E45" s="21">
        <v>1279</v>
      </c>
      <c r="F45" s="21">
        <v>2681</v>
      </c>
      <c r="G45" s="21">
        <v>1273</v>
      </c>
      <c r="H45" s="21">
        <v>2294</v>
      </c>
      <c r="I45" s="21">
        <v>1119</v>
      </c>
      <c r="J45" s="21">
        <v>1784</v>
      </c>
      <c r="K45" s="73">
        <v>909</v>
      </c>
      <c r="L45" s="852">
        <f t="shared" si="92"/>
        <v>12720</v>
      </c>
      <c r="M45" s="797">
        <f t="shared" si="92"/>
        <v>6128</v>
      </c>
      <c r="N45" s="66">
        <v>0</v>
      </c>
      <c r="O45" s="21">
        <v>0</v>
      </c>
      <c r="P45" s="21">
        <v>0</v>
      </c>
      <c r="Q45" s="22">
        <v>0</v>
      </c>
      <c r="S45" s="345" t="s">
        <v>125</v>
      </c>
      <c r="T45" s="21">
        <v>421</v>
      </c>
      <c r="U45" s="21">
        <v>174</v>
      </c>
      <c r="V45" s="21">
        <v>422</v>
      </c>
      <c r="W45" s="21">
        <v>166</v>
      </c>
      <c r="X45" s="21">
        <v>461</v>
      </c>
      <c r="Y45" s="21">
        <v>177</v>
      </c>
      <c r="Z45" s="21">
        <v>347</v>
      </c>
      <c r="AA45" s="21">
        <v>151</v>
      </c>
      <c r="AB45" s="21">
        <v>84</v>
      </c>
      <c r="AC45" s="73">
        <v>40</v>
      </c>
      <c r="AD45" s="852">
        <f t="shared" si="98"/>
        <v>1735</v>
      </c>
      <c r="AE45" s="797">
        <f t="shared" si="98"/>
        <v>708</v>
      </c>
      <c r="AF45" s="66">
        <v>0</v>
      </c>
      <c r="AG45" s="21">
        <v>0</v>
      </c>
      <c r="AH45" s="21">
        <v>0</v>
      </c>
      <c r="AI45" s="22">
        <v>0</v>
      </c>
      <c r="AK45" s="18" t="s">
        <v>125</v>
      </c>
      <c r="AL45" s="634">
        <v>131</v>
      </c>
      <c r="AM45" s="159">
        <v>134</v>
      </c>
      <c r="AN45" s="159">
        <v>130</v>
      </c>
      <c r="AO45" s="159">
        <v>126</v>
      </c>
      <c r="AP45" s="159">
        <v>124</v>
      </c>
      <c r="AQ45" s="793">
        <f t="shared" si="94"/>
        <v>645</v>
      </c>
      <c r="AR45" s="69">
        <v>0</v>
      </c>
      <c r="AS45" s="33">
        <v>0</v>
      </c>
      <c r="AT45" s="628">
        <v>378</v>
      </c>
      <c r="AU45" s="69">
        <v>28</v>
      </c>
      <c r="AV45" s="733">
        <f t="shared" si="95"/>
        <v>406</v>
      </c>
      <c r="AW45" s="748">
        <v>0</v>
      </c>
      <c r="AX45" s="900">
        <v>127</v>
      </c>
      <c r="AZ45" s="345" t="s">
        <v>125</v>
      </c>
      <c r="BA45" s="21">
        <v>376</v>
      </c>
      <c r="BB45" s="73">
        <v>0</v>
      </c>
      <c r="BC45" s="385">
        <f t="shared" si="96"/>
        <v>376</v>
      </c>
      <c r="BD45" s="22">
        <v>11</v>
      </c>
    </row>
    <row r="46" spans="1:56" s="3" customFormat="1" ht="14.25" customHeight="1">
      <c r="A46" s="14" t="s">
        <v>126</v>
      </c>
      <c r="B46" s="21">
        <v>2016</v>
      </c>
      <c r="C46" s="21">
        <v>959</v>
      </c>
      <c r="D46" s="21">
        <v>1747</v>
      </c>
      <c r="E46" s="21">
        <v>844</v>
      </c>
      <c r="F46" s="21">
        <v>1631</v>
      </c>
      <c r="G46" s="21">
        <v>785</v>
      </c>
      <c r="H46" s="21">
        <v>1290</v>
      </c>
      <c r="I46" s="21">
        <v>603</v>
      </c>
      <c r="J46" s="21">
        <v>989</v>
      </c>
      <c r="K46" s="73">
        <v>512</v>
      </c>
      <c r="L46" s="852">
        <f t="shared" si="92"/>
        <v>7673</v>
      </c>
      <c r="M46" s="797">
        <f t="shared" si="92"/>
        <v>3703</v>
      </c>
      <c r="N46" s="66">
        <v>0</v>
      </c>
      <c r="O46" s="21">
        <v>0</v>
      </c>
      <c r="P46" s="21">
        <v>0</v>
      </c>
      <c r="Q46" s="22">
        <v>0</v>
      </c>
      <c r="S46" s="345" t="s">
        <v>126</v>
      </c>
      <c r="T46" s="21">
        <v>242</v>
      </c>
      <c r="U46" s="21">
        <v>112</v>
      </c>
      <c r="V46" s="21">
        <v>297</v>
      </c>
      <c r="W46" s="21">
        <v>133</v>
      </c>
      <c r="X46" s="21">
        <v>279</v>
      </c>
      <c r="Y46" s="21">
        <v>115</v>
      </c>
      <c r="Z46" s="21">
        <v>186</v>
      </c>
      <c r="AA46" s="21">
        <v>77</v>
      </c>
      <c r="AB46" s="21">
        <v>59</v>
      </c>
      <c r="AC46" s="73">
        <v>36</v>
      </c>
      <c r="AD46" s="852">
        <f t="shared" si="98"/>
        <v>1063</v>
      </c>
      <c r="AE46" s="797">
        <f t="shared" si="98"/>
        <v>473</v>
      </c>
      <c r="AF46" s="66">
        <v>0</v>
      </c>
      <c r="AG46" s="21">
        <v>0</v>
      </c>
      <c r="AH46" s="21">
        <v>0</v>
      </c>
      <c r="AI46" s="22">
        <v>0</v>
      </c>
      <c r="AK46" s="18" t="s">
        <v>126</v>
      </c>
      <c r="AL46" s="519">
        <v>87</v>
      </c>
      <c r="AM46" s="194">
        <v>87</v>
      </c>
      <c r="AN46" s="194">
        <v>86</v>
      </c>
      <c r="AO46" s="194">
        <v>79</v>
      </c>
      <c r="AP46" s="194">
        <v>78</v>
      </c>
      <c r="AQ46" s="522">
        <f>SUM(AL46:AP46)</f>
        <v>417</v>
      </c>
      <c r="AR46" s="215">
        <v>0</v>
      </c>
      <c r="AS46" s="216">
        <v>0</v>
      </c>
      <c r="AT46" s="511">
        <v>227</v>
      </c>
      <c r="AU46" s="215">
        <v>21</v>
      </c>
      <c r="AV46" s="733">
        <f t="shared" si="95"/>
        <v>248</v>
      </c>
      <c r="AW46" s="613">
        <v>0</v>
      </c>
      <c r="AX46" s="900">
        <v>84</v>
      </c>
      <c r="AZ46" s="345" t="s">
        <v>126</v>
      </c>
      <c r="BA46" s="21">
        <v>235</v>
      </c>
      <c r="BB46" s="73">
        <v>0</v>
      </c>
      <c r="BC46" s="385">
        <f t="shared" si="96"/>
        <v>235</v>
      </c>
      <c r="BD46" s="22">
        <v>21</v>
      </c>
    </row>
    <row r="47" spans="1:56" s="3" customFormat="1" ht="14.25" customHeight="1">
      <c r="A47" s="14" t="s">
        <v>127</v>
      </c>
      <c r="B47" s="21">
        <v>2542</v>
      </c>
      <c r="C47" s="21">
        <v>1268</v>
      </c>
      <c r="D47" s="21">
        <v>2082</v>
      </c>
      <c r="E47" s="21">
        <v>1014</v>
      </c>
      <c r="F47" s="21">
        <v>1752</v>
      </c>
      <c r="G47" s="21">
        <v>842</v>
      </c>
      <c r="H47" s="21">
        <v>1462</v>
      </c>
      <c r="I47" s="21">
        <v>700</v>
      </c>
      <c r="J47" s="21">
        <v>1146</v>
      </c>
      <c r="K47" s="73">
        <v>612</v>
      </c>
      <c r="L47" s="852">
        <f t="shared" si="92"/>
        <v>8984</v>
      </c>
      <c r="M47" s="797">
        <f t="shared" si="92"/>
        <v>4436</v>
      </c>
      <c r="N47" s="66">
        <v>6</v>
      </c>
      <c r="O47" s="21">
        <v>2</v>
      </c>
      <c r="P47" s="21">
        <v>11</v>
      </c>
      <c r="Q47" s="22">
        <v>5</v>
      </c>
      <c r="S47" s="345" t="s">
        <v>127</v>
      </c>
      <c r="T47" s="21">
        <v>395</v>
      </c>
      <c r="U47" s="21">
        <v>191</v>
      </c>
      <c r="V47" s="21">
        <v>326</v>
      </c>
      <c r="W47" s="21">
        <v>127</v>
      </c>
      <c r="X47" s="21">
        <v>287</v>
      </c>
      <c r="Y47" s="21">
        <v>109</v>
      </c>
      <c r="Z47" s="21">
        <v>206</v>
      </c>
      <c r="AA47" s="21">
        <v>95</v>
      </c>
      <c r="AB47" s="21">
        <v>82</v>
      </c>
      <c r="AC47" s="73">
        <v>39</v>
      </c>
      <c r="AD47" s="852">
        <f t="shared" si="98"/>
        <v>1296</v>
      </c>
      <c r="AE47" s="797">
        <f t="shared" si="98"/>
        <v>561</v>
      </c>
      <c r="AF47" s="66">
        <v>0</v>
      </c>
      <c r="AG47" s="21">
        <v>0</v>
      </c>
      <c r="AH47" s="21">
        <v>0</v>
      </c>
      <c r="AI47" s="22">
        <v>0</v>
      </c>
      <c r="AK47" s="18" t="s">
        <v>127</v>
      </c>
      <c r="AL47" s="519">
        <v>92</v>
      </c>
      <c r="AM47" s="194">
        <v>89</v>
      </c>
      <c r="AN47" s="194">
        <v>89</v>
      </c>
      <c r="AO47" s="194">
        <v>88</v>
      </c>
      <c r="AP47" s="194">
        <v>84</v>
      </c>
      <c r="AQ47" s="522">
        <f t="shared" si="94"/>
        <v>442</v>
      </c>
      <c r="AR47" s="215">
        <v>1</v>
      </c>
      <c r="AS47" s="216">
        <v>1</v>
      </c>
      <c r="AT47" s="511">
        <v>246</v>
      </c>
      <c r="AU47" s="215">
        <v>19</v>
      </c>
      <c r="AV47" s="733">
        <f t="shared" si="95"/>
        <v>265</v>
      </c>
      <c r="AW47" s="613">
        <v>2</v>
      </c>
      <c r="AX47" s="900">
        <v>94</v>
      </c>
      <c r="AZ47" s="345" t="s">
        <v>127</v>
      </c>
      <c r="BA47" s="21">
        <v>255</v>
      </c>
      <c r="BB47" s="73">
        <v>3</v>
      </c>
      <c r="BC47" s="385">
        <f t="shared" si="96"/>
        <v>258</v>
      </c>
      <c r="BD47" s="22">
        <v>14</v>
      </c>
    </row>
    <row r="48" spans="1:56" s="3" customFormat="1" ht="14.25" customHeight="1">
      <c r="A48" s="14" t="s">
        <v>128</v>
      </c>
      <c r="B48" s="21">
        <v>9814</v>
      </c>
      <c r="C48" s="21">
        <v>4910</v>
      </c>
      <c r="D48" s="21">
        <v>8472</v>
      </c>
      <c r="E48" s="21">
        <v>4128</v>
      </c>
      <c r="F48" s="21">
        <v>8347</v>
      </c>
      <c r="G48" s="21">
        <v>4127</v>
      </c>
      <c r="H48" s="21">
        <v>7320</v>
      </c>
      <c r="I48" s="21">
        <v>3578</v>
      </c>
      <c r="J48" s="21">
        <v>6549</v>
      </c>
      <c r="K48" s="73">
        <v>3214</v>
      </c>
      <c r="L48" s="852">
        <f t="shared" si="92"/>
        <v>40502</v>
      </c>
      <c r="M48" s="797">
        <f t="shared" si="92"/>
        <v>19957</v>
      </c>
      <c r="N48" s="66">
        <v>0</v>
      </c>
      <c r="O48" s="21">
        <v>0</v>
      </c>
      <c r="P48" s="21">
        <v>0</v>
      </c>
      <c r="Q48" s="22">
        <v>0</v>
      </c>
      <c r="S48" s="345" t="s">
        <v>128</v>
      </c>
      <c r="T48" s="21">
        <v>397</v>
      </c>
      <c r="U48" s="21">
        <v>150</v>
      </c>
      <c r="V48" s="21">
        <v>396</v>
      </c>
      <c r="W48" s="21">
        <v>159</v>
      </c>
      <c r="X48" s="21">
        <v>527</v>
      </c>
      <c r="Y48" s="21">
        <v>215</v>
      </c>
      <c r="Z48" s="21">
        <v>421</v>
      </c>
      <c r="AA48" s="21">
        <v>181</v>
      </c>
      <c r="AB48" s="21">
        <v>131</v>
      </c>
      <c r="AC48" s="73">
        <v>61</v>
      </c>
      <c r="AD48" s="852">
        <f t="shared" si="98"/>
        <v>1872</v>
      </c>
      <c r="AE48" s="797">
        <f t="shared" si="98"/>
        <v>766</v>
      </c>
      <c r="AF48" s="66">
        <v>0</v>
      </c>
      <c r="AG48" s="21">
        <v>0</v>
      </c>
      <c r="AH48" s="21">
        <v>0</v>
      </c>
      <c r="AI48" s="22">
        <v>0</v>
      </c>
      <c r="AK48" s="18" t="s">
        <v>128</v>
      </c>
      <c r="AL48" s="629">
        <v>382</v>
      </c>
      <c r="AM48" s="65">
        <v>359</v>
      </c>
      <c r="AN48" s="65">
        <v>349</v>
      </c>
      <c r="AO48" s="65">
        <v>340</v>
      </c>
      <c r="AP48" s="65">
        <v>329</v>
      </c>
      <c r="AQ48" s="786">
        <f t="shared" si="94"/>
        <v>1759</v>
      </c>
      <c r="AR48" s="65">
        <v>0</v>
      </c>
      <c r="AS48" s="34">
        <v>0</v>
      </c>
      <c r="AT48" s="629">
        <v>1055</v>
      </c>
      <c r="AU48" s="65">
        <v>254</v>
      </c>
      <c r="AV48" s="733">
        <f t="shared" si="95"/>
        <v>1309</v>
      </c>
      <c r="AW48" s="611">
        <v>0</v>
      </c>
      <c r="AX48" s="900">
        <v>339</v>
      </c>
      <c r="AZ48" s="345" t="s">
        <v>128</v>
      </c>
      <c r="BA48" s="21">
        <v>1546</v>
      </c>
      <c r="BB48" s="73">
        <v>0</v>
      </c>
      <c r="BC48" s="385">
        <f t="shared" si="96"/>
        <v>1546</v>
      </c>
      <c r="BD48" s="22">
        <v>300</v>
      </c>
    </row>
    <row r="49" spans="1:56" s="3" customFormat="1" ht="14.25" customHeight="1">
      <c r="A49" s="14" t="s">
        <v>129</v>
      </c>
      <c r="B49" s="21">
        <v>5992</v>
      </c>
      <c r="C49" s="21">
        <v>2875</v>
      </c>
      <c r="D49" s="21">
        <v>5721</v>
      </c>
      <c r="E49" s="21">
        <v>2775</v>
      </c>
      <c r="F49" s="21">
        <v>6445</v>
      </c>
      <c r="G49" s="21">
        <v>3134</v>
      </c>
      <c r="H49" s="21">
        <v>4966</v>
      </c>
      <c r="I49" s="21">
        <v>2566</v>
      </c>
      <c r="J49" s="21">
        <v>4221</v>
      </c>
      <c r="K49" s="73">
        <v>2078</v>
      </c>
      <c r="L49" s="852">
        <f t="shared" si="92"/>
        <v>27345</v>
      </c>
      <c r="M49" s="797">
        <f t="shared" si="92"/>
        <v>13428</v>
      </c>
      <c r="N49" s="66">
        <v>0</v>
      </c>
      <c r="O49" s="21">
        <v>0</v>
      </c>
      <c r="P49" s="21">
        <v>0</v>
      </c>
      <c r="Q49" s="22">
        <v>0</v>
      </c>
      <c r="S49" s="345" t="s">
        <v>129</v>
      </c>
      <c r="T49" s="21">
        <v>194</v>
      </c>
      <c r="U49" s="21">
        <v>78</v>
      </c>
      <c r="V49" s="21">
        <v>463</v>
      </c>
      <c r="W49" s="21">
        <v>200</v>
      </c>
      <c r="X49" s="21">
        <v>509</v>
      </c>
      <c r="Y49" s="21">
        <v>219</v>
      </c>
      <c r="Z49" s="21">
        <v>329</v>
      </c>
      <c r="AA49" s="21">
        <v>151</v>
      </c>
      <c r="AB49" s="21">
        <v>101</v>
      </c>
      <c r="AC49" s="73">
        <v>48</v>
      </c>
      <c r="AD49" s="852">
        <f t="shared" si="98"/>
        <v>1596</v>
      </c>
      <c r="AE49" s="797">
        <f t="shared" si="98"/>
        <v>696</v>
      </c>
      <c r="AF49" s="66">
        <v>0</v>
      </c>
      <c r="AG49" s="21">
        <v>0</v>
      </c>
      <c r="AH49" s="21">
        <v>0</v>
      </c>
      <c r="AI49" s="22">
        <v>0</v>
      </c>
      <c r="AK49" s="18" t="s">
        <v>129</v>
      </c>
      <c r="AL49" s="628">
        <v>267</v>
      </c>
      <c r="AM49" s="69">
        <v>266</v>
      </c>
      <c r="AN49" s="69">
        <v>276</v>
      </c>
      <c r="AO49" s="69">
        <v>239</v>
      </c>
      <c r="AP49" s="69">
        <v>245</v>
      </c>
      <c r="AQ49" s="84">
        <f t="shared" si="94"/>
        <v>1293</v>
      </c>
      <c r="AR49" s="21">
        <v>0</v>
      </c>
      <c r="AS49" s="22">
        <v>0</v>
      </c>
      <c r="AT49" s="627">
        <v>1067</v>
      </c>
      <c r="AU49" s="21">
        <v>36</v>
      </c>
      <c r="AV49" s="733">
        <f t="shared" si="95"/>
        <v>1103</v>
      </c>
      <c r="AW49" s="607">
        <v>0</v>
      </c>
      <c r="AX49" s="900">
        <v>246</v>
      </c>
      <c r="AZ49" s="345" t="s">
        <v>129</v>
      </c>
      <c r="BA49" s="21">
        <v>1040</v>
      </c>
      <c r="BB49" s="73">
        <v>0</v>
      </c>
      <c r="BC49" s="385">
        <f t="shared" si="96"/>
        <v>1040</v>
      </c>
      <c r="BD49" s="22">
        <v>227</v>
      </c>
    </row>
    <row r="50" spans="1:56" s="3" customFormat="1" ht="14.25" customHeight="1">
      <c r="A50" s="14" t="s">
        <v>130</v>
      </c>
      <c r="B50" s="21">
        <v>20709</v>
      </c>
      <c r="C50" s="21">
        <v>10078</v>
      </c>
      <c r="D50" s="21">
        <v>18994</v>
      </c>
      <c r="E50" s="21">
        <v>9303</v>
      </c>
      <c r="F50" s="21">
        <v>18497</v>
      </c>
      <c r="G50" s="21">
        <v>9281</v>
      </c>
      <c r="H50" s="21">
        <v>16133</v>
      </c>
      <c r="I50" s="21">
        <v>7902</v>
      </c>
      <c r="J50" s="21">
        <v>14193</v>
      </c>
      <c r="K50" s="73">
        <v>7101</v>
      </c>
      <c r="L50" s="852">
        <f t="shared" si="92"/>
        <v>88526</v>
      </c>
      <c r="M50" s="797">
        <f t="shared" si="92"/>
        <v>43665</v>
      </c>
      <c r="N50" s="66">
        <v>0</v>
      </c>
      <c r="O50" s="21">
        <v>0</v>
      </c>
      <c r="P50" s="21">
        <v>0</v>
      </c>
      <c r="Q50" s="22">
        <v>0</v>
      </c>
      <c r="S50" s="345" t="s">
        <v>130</v>
      </c>
      <c r="T50" s="21">
        <v>767</v>
      </c>
      <c r="U50" s="21">
        <v>303</v>
      </c>
      <c r="V50" s="21">
        <v>767</v>
      </c>
      <c r="W50" s="21">
        <v>290</v>
      </c>
      <c r="X50" s="21">
        <v>824</v>
      </c>
      <c r="Y50" s="21">
        <v>339</v>
      </c>
      <c r="Z50" s="21">
        <v>684</v>
      </c>
      <c r="AA50" s="21">
        <v>292</v>
      </c>
      <c r="AB50" s="21">
        <v>291</v>
      </c>
      <c r="AC50" s="73">
        <v>120</v>
      </c>
      <c r="AD50" s="852">
        <f t="shared" si="98"/>
        <v>3333</v>
      </c>
      <c r="AE50" s="797">
        <f t="shared" si="98"/>
        <v>1344</v>
      </c>
      <c r="AF50" s="66">
        <v>0</v>
      </c>
      <c r="AG50" s="21">
        <v>0</v>
      </c>
      <c r="AH50" s="21">
        <v>0</v>
      </c>
      <c r="AI50" s="22">
        <v>0</v>
      </c>
      <c r="AK50" s="18" t="s">
        <v>130</v>
      </c>
      <c r="AL50" s="519">
        <v>685</v>
      </c>
      <c r="AM50" s="194">
        <v>667</v>
      </c>
      <c r="AN50" s="194">
        <v>663</v>
      </c>
      <c r="AO50" s="194">
        <v>628</v>
      </c>
      <c r="AP50" s="194">
        <v>608</v>
      </c>
      <c r="AQ50" s="823">
        <f>SUM(AL50:AP50)</f>
        <v>3251</v>
      </c>
      <c r="AR50" s="66">
        <v>0</v>
      </c>
      <c r="AS50" s="161">
        <v>0</v>
      </c>
      <c r="AT50" s="627">
        <v>3040</v>
      </c>
      <c r="AU50" s="21">
        <v>61</v>
      </c>
      <c r="AV50" s="733">
        <f t="shared" si="95"/>
        <v>3101</v>
      </c>
      <c r="AW50" s="607">
        <v>0</v>
      </c>
      <c r="AX50" s="900">
        <v>553</v>
      </c>
      <c r="AZ50" s="345" t="s">
        <v>130</v>
      </c>
      <c r="BA50" s="21">
        <v>3055</v>
      </c>
      <c r="BB50" s="73">
        <v>0</v>
      </c>
      <c r="BC50" s="385">
        <f t="shared" si="96"/>
        <v>3055</v>
      </c>
      <c r="BD50" s="22">
        <v>860</v>
      </c>
    </row>
    <row r="51" spans="1:56" s="3" customFormat="1" ht="14.25" customHeight="1">
      <c r="A51" s="14" t="s">
        <v>131</v>
      </c>
      <c r="B51" s="21">
        <v>2068</v>
      </c>
      <c r="C51" s="21">
        <v>988</v>
      </c>
      <c r="D51" s="21">
        <v>1837</v>
      </c>
      <c r="E51" s="21">
        <v>862</v>
      </c>
      <c r="F51" s="21">
        <v>1817</v>
      </c>
      <c r="G51" s="21">
        <v>919</v>
      </c>
      <c r="H51" s="21">
        <v>1515</v>
      </c>
      <c r="I51" s="21">
        <v>761</v>
      </c>
      <c r="J51" s="21">
        <v>1238</v>
      </c>
      <c r="K51" s="73">
        <v>634</v>
      </c>
      <c r="L51" s="852">
        <f t="shared" si="92"/>
        <v>8475</v>
      </c>
      <c r="M51" s="797">
        <f t="shared" si="92"/>
        <v>4164</v>
      </c>
      <c r="N51" s="66">
        <v>0</v>
      </c>
      <c r="O51" s="21">
        <v>0</v>
      </c>
      <c r="P51" s="21">
        <v>0</v>
      </c>
      <c r="Q51" s="22">
        <v>0</v>
      </c>
      <c r="S51" s="345" t="s">
        <v>131</v>
      </c>
      <c r="T51" s="21">
        <v>217</v>
      </c>
      <c r="U51" s="21">
        <v>88</v>
      </c>
      <c r="V51" s="21">
        <v>198</v>
      </c>
      <c r="W51" s="21">
        <v>56</v>
      </c>
      <c r="X51" s="21">
        <v>310</v>
      </c>
      <c r="Y51" s="21">
        <v>139</v>
      </c>
      <c r="Z51" s="21">
        <v>189</v>
      </c>
      <c r="AA51" s="21">
        <v>92</v>
      </c>
      <c r="AB51" s="21">
        <v>60</v>
      </c>
      <c r="AC51" s="73">
        <v>32</v>
      </c>
      <c r="AD51" s="852">
        <f t="shared" si="98"/>
        <v>974</v>
      </c>
      <c r="AE51" s="797">
        <f t="shared" si="98"/>
        <v>407</v>
      </c>
      <c r="AF51" s="66">
        <v>0</v>
      </c>
      <c r="AG51" s="21">
        <v>0</v>
      </c>
      <c r="AH51" s="21">
        <v>0</v>
      </c>
      <c r="AI51" s="22">
        <v>0</v>
      </c>
      <c r="AK51" s="18" t="s">
        <v>131</v>
      </c>
      <c r="AL51" s="629">
        <v>96</v>
      </c>
      <c r="AM51" s="65">
        <v>94</v>
      </c>
      <c r="AN51" s="65">
        <v>94</v>
      </c>
      <c r="AO51" s="65">
        <v>91</v>
      </c>
      <c r="AP51" s="65">
        <v>92</v>
      </c>
      <c r="AQ51" s="84">
        <f t="shared" si="94"/>
        <v>467</v>
      </c>
      <c r="AR51" s="21">
        <v>0</v>
      </c>
      <c r="AS51" s="22">
        <v>0</v>
      </c>
      <c r="AT51" s="627">
        <v>327</v>
      </c>
      <c r="AU51" s="21">
        <v>15</v>
      </c>
      <c r="AV51" s="733">
        <f>+AT51+AU51</f>
        <v>342</v>
      </c>
      <c r="AW51" s="607">
        <v>0</v>
      </c>
      <c r="AX51" s="900">
        <v>95</v>
      </c>
      <c r="AZ51" s="345" t="s">
        <v>131</v>
      </c>
      <c r="BA51" s="21">
        <v>314</v>
      </c>
      <c r="BB51" s="73">
        <v>0</v>
      </c>
      <c r="BC51" s="385">
        <f t="shared" si="96"/>
        <v>314</v>
      </c>
      <c r="BD51" s="22">
        <v>26</v>
      </c>
    </row>
    <row r="52" spans="1:56" s="3" customFormat="1" ht="14.25" customHeight="1">
      <c r="A52" s="14" t="s">
        <v>132</v>
      </c>
      <c r="B52" s="21">
        <v>1390</v>
      </c>
      <c r="C52" s="21">
        <v>646</v>
      </c>
      <c r="D52" s="21">
        <v>1063</v>
      </c>
      <c r="E52" s="21">
        <v>518</v>
      </c>
      <c r="F52" s="21">
        <v>1102</v>
      </c>
      <c r="G52" s="21">
        <v>548</v>
      </c>
      <c r="H52" s="21">
        <v>988</v>
      </c>
      <c r="I52" s="21">
        <v>533</v>
      </c>
      <c r="J52" s="21">
        <v>833</v>
      </c>
      <c r="K52" s="73">
        <v>433</v>
      </c>
      <c r="L52" s="852">
        <f t="shared" si="92"/>
        <v>5376</v>
      </c>
      <c r="M52" s="797">
        <f t="shared" si="92"/>
        <v>2678</v>
      </c>
      <c r="N52" s="66">
        <v>51</v>
      </c>
      <c r="O52" s="21">
        <v>26</v>
      </c>
      <c r="P52" s="21">
        <v>0</v>
      </c>
      <c r="Q52" s="22">
        <v>0</v>
      </c>
      <c r="S52" s="345" t="s">
        <v>132</v>
      </c>
      <c r="T52" s="21">
        <v>148</v>
      </c>
      <c r="U52" s="21">
        <v>65</v>
      </c>
      <c r="V52" s="21">
        <v>152</v>
      </c>
      <c r="W52" s="21">
        <v>61</v>
      </c>
      <c r="X52" s="21">
        <v>178</v>
      </c>
      <c r="Y52" s="21">
        <v>76</v>
      </c>
      <c r="Z52" s="21">
        <v>122</v>
      </c>
      <c r="AA52" s="21">
        <v>73</v>
      </c>
      <c r="AB52" s="21">
        <v>68</v>
      </c>
      <c r="AC52" s="73">
        <v>27</v>
      </c>
      <c r="AD52" s="852">
        <f t="shared" ref="AD52:AE57" si="99">+T52+V52+X52+Z52+AB52</f>
        <v>668</v>
      </c>
      <c r="AE52" s="797">
        <f t="shared" si="99"/>
        <v>302</v>
      </c>
      <c r="AF52" s="66">
        <v>0</v>
      </c>
      <c r="AG52" s="21">
        <v>0</v>
      </c>
      <c r="AH52" s="21">
        <v>0</v>
      </c>
      <c r="AI52" s="22">
        <v>0</v>
      </c>
      <c r="AK52" s="18" t="s">
        <v>132</v>
      </c>
      <c r="AL52" s="628">
        <v>33</v>
      </c>
      <c r="AM52" s="69">
        <v>30</v>
      </c>
      <c r="AN52" s="69">
        <v>31</v>
      </c>
      <c r="AO52" s="69">
        <v>27</v>
      </c>
      <c r="AP52" s="69">
        <v>27</v>
      </c>
      <c r="AQ52" s="824">
        <f t="shared" si="94"/>
        <v>148</v>
      </c>
      <c r="AR52" s="215">
        <v>1</v>
      </c>
      <c r="AS52" s="216">
        <v>0</v>
      </c>
      <c r="AT52" s="627">
        <v>92</v>
      </c>
      <c r="AU52" s="21">
        <v>43</v>
      </c>
      <c r="AV52" s="733">
        <f t="shared" si="95"/>
        <v>135</v>
      </c>
      <c r="AW52" s="607">
        <v>1</v>
      </c>
      <c r="AX52" s="900">
        <v>26</v>
      </c>
      <c r="AZ52" s="345" t="s">
        <v>132</v>
      </c>
      <c r="BA52" s="21">
        <v>121</v>
      </c>
      <c r="BB52" s="73">
        <v>2</v>
      </c>
      <c r="BC52" s="385">
        <f t="shared" si="96"/>
        <v>123</v>
      </c>
      <c r="BD52" s="22">
        <v>23</v>
      </c>
    </row>
    <row r="53" spans="1:56" s="3" customFormat="1" ht="14.25" customHeight="1">
      <c r="A53" s="14" t="s">
        <v>133</v>
      </c>
      <c r="B53" s="21">
        <v>479</v>
      </c>
      <c r="C53" s="21">
        <v>233</v>
      </c>
      <c r="D53" s="21">
        <v>451</v>
      </c>
      <c r="E53" s="21">
        <v>214</v>
      </c>
      <c r="F53" s="21">
        <v>358</v>
      </c>
      <c r="G53" s="21">
        <v>195</v>
      </c>
      <c r="H53" s="21">
        <v>336</v>
      </c>
      <c r="I53" s="21">
        <v>168</v>
      </c>
      <c r="J53" s="21">
        <v>337</v>
      </c>
      <c r="K53" s="73">
        <v>181</v>
      </c>
      <c r="L53" s="852">
        <f t="shared" si="92"/>
        <v>1961</v>
      </c>
      <c r="M53" s="797">
        <f t="shared" si="92"/>
        <v>991</v>
      </c>
      <c r="N53" s="66">
        <v>0</v>
      </c>
      <c r="O53" s="21">
        <v>0</v>
      </c>
      <c r="P53" s="21">
        <v>0</v>
      </c>
      <c r="Q53" s="22">
        <v>0</v>
      </c>
      <c r="S53" s="345" t="s">
        <v>133</v>
      </c>
      <c r="T53" s="21">
        <v>50</v>
      </c>
      <c r="U53" s="21">
        <v>19</v>
      </c>
      <c r="V53" s="21">
        <v>39</v>
      </c>
      <c r="W53" s="21">
        <v>12</v>
      </c>
      <c r="X53" s="21">
        <v>52</v>
      </c>
      <c r="Y53" s="21">
        <v>21</v>
      </c>
      <c r="Z53" s="21">
        <v>24</v>
      </c>
      <c r="AA53" s="21">
        <v>7</v>
      </c>
      <c r="AB53" s="21">
        <v>36</v>
      </c>
      <c r="AC53" s="73">
        <v>18</v>
      </c>
      <c r="AD53" s="852">
        <f t="shared" si="99"/>
        <v>201</v>
      </c>
      <c r="AE53" s="797">
        <f t="shared" si="99"/>
        <v>77</v>
      </c>
      <c r="AF53" s="66">
        <v>0</v>
      </c>
      <c r="AG53" s="21">
        <v>0</v>
      </c>
      <c r="AH53" s="21">
        <v>0</v>
      </c>
      <c r="AI53" s="22">
        <v>0</v>
      </c>
      <c r="AK53" s="18" t="s">
        <v>133</v>
      </c>
      <c r="AL53" s="519">
        <v>14</v>
      </c>
      <c r="AM53" s="194">
        <v>14</v>
      </c>
      <c r="AN53" s="194">
        <v>10</v>
      </c>
      <c r="AO53" s="194">
        <v>10</v>
      </c>
      <c r="AP53" s="194">
        <v>10</v>
      </c>
      <c r="AQ53" s="825">
        <f>SUM(AL53:AP53)</f>
        <v>58</v>
      </c>
      <c r="AR53" s="215">
        <v>0</v>
      </c>
      <c r="AS53" s="216">
        <v>0</v>
      </c>
      <c r="AT53" s="627">
        <v>49</v>
      </c>
      <c r="AU53" s="21">
        <v>2</v>
      </c>
      <c r="AV53" s="733">
        <f t="shared" si="95"/>
        <v>51</v>
      </c>
      <c r="AW53" s="607">
        <v>0</v>
      </c>
      <c r="AX53" s="900">
        <v>11</v>
      </c>
      <c r="AZ53" s="345" t="s">
        <v>133</v>
      </c>
      <c r="BA53" s="21">
        <v>48</v>
      </c>
      <c r="BB53" s="73">
        <v>0</v>
      </c>
      <c r="BC53" s="385">
        <f t="shared" si="96"/>
        <v>48</v>
      </c>
      <c r="BD53" s="22">
        <v>10</v>
      </c>
    </row>
    <row r="54" spans="1:56" s="3" customFormat="1" ht="14.25" customHeight="1">
      <c r="A54" s="14" t="s">
        <v>134</v>
      </c>
      <c r="B54" s="21">
        <v>535</v>
      </c>
      <c r="C54" s="21">
        <v>269</v>
      </c>
      <c r="D54" s="21">
        <v>498</v>
      </c>
      <c r="E54" s="21">
        <v>227</v>
      </c>
      <c r="F54" s="21">
        <v>454</v>
      </c>
      <c r="G54" s="21">
        <v>218</v>
      </c>
      <c r="H54" s="21">
        <v>382</v>
      </c>
      <c r="I54" s="21">
        <v>197</v>
      </c>
      <c r="J54" s="21">
        <v>404</v>
      </c>
      <c r="K54" s="73">
        <v>212</v>
      </c>
      <c r="L54" s="852">
        <f t="shared" si="92"/>
        <v>2273</v>
      </c>
      <c r="M54" s="797">
        <f t="shared" si="92"/>
        <v>1123</v>
      </c>
      <c r="N54" s="66">
        <v>0</v>
      </c>
      <c r="O54" s="21">
        <v>0</v>
      </c>
      <c r="P54" s="21">
        <v>0</v>
      </c>
      <c r="Q54" s="22">
        <v>0</v>
      </c>
      <c r="S54" s="345" t="s">
        <v>134</v>
      </c>
      <c r="T54" s="21">
        <v>81</v>
      </c>
      <c r="U54" s="21">
        <v>32</v>
      </c>
      <c r="V54" s="21">
        <v>68</v>
      </c>
      <c r="W54" s="21">
        <v>28</v>
      </c>
      <c r="X54" s="21">
        <v>56</v>
      </c>
      <c r="Y54" s="21">
        <v>31</v>
      </c>
      <c r="Z54" s="21">
        <v>41</v>
      </c>
      <c r="AA54" s="21">
        <v>16</v>
      </c>
      <c r="AB54" s="21">
        <v>8</v>
      </c>
      <c r="AC54" s="73">
        <v>6</v>
      </c>
      <c r="AD54" s="852">
        <f t="shared" si="99"/>
        <v>254</v>
      </c>
      <c r="AE54" s="797">
        <f t="shared" si="99"/>
        <v>113</v>
      </c>
      <c r="AF54" s="66">
        <v>0</v>
      </c>
      <c r="AG54" s="21">
        <v>0</v>
      </c>
      <c r="AH54" s="21">
        <v>0</v>
      </c>
      <c r="AI54" s="22">
        <v>0</v>
      </c>
      <c r="AK54" s="18" t="s">
        <v>134</v>
      </c>
      <c r="AL54" s="629">
        <v>13</v>
      </c>
      <c r="AM54" s="65">
        <v>12</v>
      </c>
      <c r="AN54" s="65">
        <v>9</v>
      </c>
      <c r="AO54" s="65">
        <v>8</v>
      </c>
      <c r="AP54" s="65">
        <v>9</v>
      </c>
      <c r="AQ54" s="826">
        <f t="shared" si="94"/>
        <v>51</v>
      </c>
      <c r="AR54" s="215">
        <v>0</v>
      </c>
      <c r="AS54" s="216">
        <v>0</v>
      </c>
      <c r="AT54" s="627">
        <v>55</v>
      </c>
      <c r="AU54" s="21">
        <v>4</v>
      </c>
      <c r="AV54" s="733">
        <f t="shared" si="95"/>
        <v>59</v>
      </c>
      <c r="AW54" s="607">
        <v>0</v>
      </c>
      <c r="AX54" s="900">
        <v>10</v>
      </c>
      <c r="AZ54" s="345" t="s">
        <v>134</v>
      </c>
      <c r="BA54" s="21">
        <v>49</v>
      </c>
      <c r="BB54" s="73">
        <v>0</v>
      </c>
      <c r="BC54" s="385">
        <f t="shared" si="96"/>
        <v>49</v>
      </c>
      <c r="BD54" s="22">
        <v>11</v>
      </c>
    </row>
    <row r="55" spans="1:56" s="3" customFormat="1" ht="14.25" customHeight="1">
      <c r="A55" s="14" t="s">
        <v>135</v>
      </c>
      <c r="B55" s="21">
        <v>151</v>
      </c>
      <c r="C55" s="21">
        <v>75</v>
      </c>
      <c r="D55" s="21">
        <v>118</v>
      </c>
      <c r="E55" s="21">
        <v>63</v>
      </c>
      <c r="F55" s="21">
        <v>117</v>
      </c>
      <c r="G55" s="21">
        <v>61</v>
      </c>
      <c r="H55" s="21">
        <v>92</v>
      </c>
      <c r="I55" s="21">
        <v>48</v>
      </c>
      <c r="J55" s="21">
        <v>71</v>
      </c>
      <c r="K55" s="73">
        <v>33</v>
      </c>
      <c r="L55" s="852">
        <f t="shared" si="92"/>
        <v>549</v>
      </c>
      <c r="M55" s="797">
        <f t="shared" si="92"/>
        <v>280</v>
      </c>
      <c r="N55" s="66">
        <v>0</v>
      </c>
      <c r="O55" s="21">
        <v>0</v>
      </c>
      <c r="P55" s="21">
        <v>0</v>
      </c>
      <c r="Q55" s="22">
        <v>0</v>
      </c>
      <c r="S55" s="345" t="s">
        <v>135</v>
      </c>
      <c r="T55" s="21">
        <v>15</v>
      </c>
      <c r="U55" s="21">
        <v>6</v>
      </c>
      <c r="V55" s="21">
        <v>12</v>
      </c>
      <c r="W55" s="21">
        <v>2</v>
      </c>
      <c r="X55" s="21">
        <v>19</v>
      </c>
      <c r="Y55" s="21">
        <v>8</v>
      </c>
      <c r="Z55" s="21">
        <v>7</v>
      </c>
      <c r="AA55" s="21">
        <v>3</v>
      </c>
      <c r="AB55" s="21">
        <v>0</v>
      </c>
      <c r="AC55" s="73">
        <v>0</v>
      </c>
      <c r="AD55" s="852">
        <f t="shared" si="99"/>
        <v>53</v>
      </c>
      <c r="AE55" s="797">
        <f t="shared" si="99"/>
        <v>19</v>
      </c>
      <c r="AF55" s="66">
        <v>0</v>
      </c>
      <c r="AG55" s="21">
        <v>0</v>
      </c>
      <c r="AH55" s="21">
        <v>0</v>
      </c>
      <c r="AI55" s="22">
        <v>0</v>
      </c>
      <c r="AK55" s="18" t="s">
        <v>135</v>
      </c>
      <c r="AL55" s="627">
        <v>5</v>
      </c>
      <c r="AM55" s="21">
        <v>5</v>
      </c>
      <c r="AN55" s="21">
        <v>7</v>
      </c>
      <c r="AO55" s="21">
        <v>5</v>
      </c>
      <c r="AP55" s="21">
        <v>5</v>
      </c>
      <c r="AQ55" s="84">
        <f t="shared" si="94"/>
        <v>27</v>
      </c>
      <c r="AR55" s="65">
        <v>0</v>
      </c>
      <c r="AS55" s="34">
        <v>0</v>
      </c>
      <c r="AT55" s="627">
        <v>24</v>
      </c>
      <c r="AU55" s="21">
        <v>0</v>
      </c>
      <c r="AV55" s="733">
        <f t="shared" si="95"/>
        <v>24</v>
      </c>
      <c r="AW55" s="607">
        <v>0</v>
      </c>
      <c r="AX55" s="900">
        <v>6</v>
      </c>
      <c r="AZ55" s="345" t="s">
        <v>135</v>
      </c>
      <c r="BA55" s="21">
        <v>21</v>
      </c>
      <c r="BB55" s="73">
        <v>0</v>
      </c>
      <c r="BC55" s="385">
        <f t="shared" si="96"/>
        <v>21</v>
      </c>
      <c r="BD55" s="22">
        <v>1</v>
      </c>
    </row>
    <row r="56" spans="1:56" s="3" customFormat="1" ht="14.25" customHeight="1">
      <c r="A56" s="14" t="s">
        <v>136</v>
      </c>
      <c r="B56" s="21">
        <v>373</v>
      </c>
      <c r="C56" s="21">
        <v>194</v>
      </c>
      <c r="D56" s="21">
        <v>273</v>
      </c>
      <c r="E56" s="21">
        <v>138</v>
      </c>
      <c r="F56" s="21">
        <v>311</v>
      </c>
      <c r="G56" s="21">
        <v>148</v>
      </c>
      <c r="H56" s="21">
        <v>255</v>
      </c>
      <c r="I56" s="21">
        <v>125</v>
      </c>
      <c r="J56" s="21">
        <v>190</v>
      </c>
      <c r="K56" s="73">
        <v>98</v>
      </c>
      <c r="L56" s="852">
        <f t="shared" si="92"/>
        <v>1402</v>
      </c>
      <c r="M56" s="797">
        <f t="shared" si="92"/>
        <v>703</v>
      </c>
      <c r="N56" s="66">
        <v>0</v>
      </c>
      <c r="O56" s="21">
        <v>0</v>
      </c>
      <c r="P56" s="21">
        <v>0</v>
      </c>
      <c r="Q56" s="22">
        <v>0</v>
      </c>
      <c r="S56" s="345" t="s">
        <v>136</v>
      </c>
      <c r="T56" s="21">
        <v>39</v>
      </c>
      <c r="U56" s="21">
        <v>15</v>
      </c>
      <c r="V56" s="21">
        <v>38</v>
      </c>
      <c r="W56" s="21">
        <v>17</v>
      </c>
      <c r="X56" s="21">
        <v>54</v>
      </c>
      <c r="Y56" s="21">
        <v>20</v>
      </c>
      <c r="Z56" s="21">
        <v>15</v>
      </c>
      <c r="AA56" s="21">
        <v>5</v>
      </c>
      <c r="AB56" s="21">
        <v>0</v>
      </c>
      <c r="AC56" s="73">
        <v>0</v>
      </c>
      <c r="AD56" s="852">
        <f t="shared" si="99"/>
        <v>146</v>
      </c>
      <c r="AE56" s="797">
        <f t="shared" si="99"/>
        <v>57</v>
      </c>
      <c r="AF56" s="66">
        <v>0</v>
      </c>
      <c r="AG56" s="21">
        <v>0</v>
      </c>
      <c r="AH56" s="21">
        <v>0</v>
      </c>
      <c r="AI56" s="22">
        <v>0</v>
      </c>
      <c r="AK56" s="18" t="s">
        <v>136</v>
      </c>
      <c r="AL56" s="627">
        <v>11</v>
      </c>
      <c r="AM56" s="21">
        <v>11</v>
      </c>
      <c r="AN56" s="21">
        <v>10</v>
      </c>
      <c r="AO56" s="21">
        <v>9</v>
      </c>
      <c r="AP56" s="21">
        <v>8</v>
      </c>
      <c r="AQ56" s="84">
        <f t="shared" si="94"/>
        <v>49</v>
      </c>
      <c r="AR56" s="21">
        <v>0</v>
      </c>
      <c r="AS56" s="22">
        <v>0</v>
      </c>
      <c r="AT56" s="627">
        <v>43</v>
      </c>
      <c r="AU56" s="21">
        <v>2</v>
      </c>
      <c r="AV56" s="733">
        <f t="shared" si="95"/>
        <v>45</v>
      </c>
      <c r="AW56" s="607">
        <v>0</v>
      </c>
      <c r="AX56" s="900">
        <v>9</v>
      </c>
      <c r="AZ56" s="345" t="s">
        <v>136</v>
      </c>
      <c r="BA56" s="21">
        <v>39</v>
      </c>
      <c r="BB56" s="73">
        <v>0</v>
      </c>
      <c r="BC56" s="385">
        <f t="shared" si="96"/>
        <v>39</v>
      </c>
      <c r="BD56" s="22">
        <v>2</v>
      </c>
    </row>
    <row r="57" spans="1:56" s="3" customFormat="1" ht="14.25" customHeight="1">
      <c r="A57" s="14" t="s">
        <v>137</v>
      </c>
      <c r="B57" s="21">
        <v>527</v>
      </c>
      <c r="C57" s="21">
        <v>272</v>
      </c>
      <c r="D57" s="21">
        <v>521</v>
      </c>
      <c r="E57" s="21">
        <v>263</v>
      </c>
      <c r="F57" s="21">
        <v>464</v>
      </c>
      <c r="G57" s="21">
        <v>245</v>
      </c>
      <c r="H57" s="21">
        <v>394</v>
      </c>
      <c r="I57" s="21">
        <v>210</v>
      </c>
      <c r="J57" s="21">
        <v>419</v>
      </c>
      <c r="K57" s="73">
        <v>215</v>
      </c>
      <c r="L57" s="852">
        <f t="shared" si="92"/>
        <v>2325</v>
      </c>
      <c r="M57" s="797">
        <f t="shared" si="92"/>
        <v>1205</v>
      </c>
      <c r="N57" s="66">
        <v>0</v>
      </c>
      <c r="O57" s="21">
        <v>0</v>
      </c>
      <c r="P57" s="21">
        <v>0</v>
      </c>
      <c r="Q57" s="22">
        <v>0</v>
      </c>
      <c r="S57" s="345" t="s">
        <v>137</v>
      </c>
      <c r="T57" s="21">
        <v>9</v>
      </c>
      <c r="U57" s="21">
        <v>3</v>
      </c>
      <c r="V57" s="21">
        <v>68</v>
      </c>
      <c r="W57" s="21">
        <v>29</v>
      </c>
      <c r="X57" s="21">
        <v>49</v>
      </c>
      <c r="Y57" s="21">
        <v>24</v>
      </c>
      <c r="Z57" s="21">
        <v>7</v>
      </c>
      <c r="AA57" s="21">
        <v>4</v>
      </c>
      <c r="AB57" s="21">
        <v>42</v>
      </c>
      <c r="AC57" s="73">
        <v>27</v>
      </c>
      <c r="AD57" s="852">
        <f t="shared" si="99"/>
        <v>175</v>
      </c>
      <c r="AE57" s="797">
        <f t="shared" si="99"/>
        <v>87</v>
      </c>
      <c r="AF57" s="66">
        <v>0</v>
      </c>
      <c r="AG57" s="21">
        <v>0</v>
      </c>
      <c r="AH57" s="21">
        <v>0</v>
      </c>
      <c r="AI57" s="22">
        <v>0</v>
      </c>
      <c r="AK57" s="18" t="s">
        <v>137</v>
      </c>
      <c r="AL57" s="627">
        <v>13</v>
      </c>
      <c r="AM57" s="21">
        <v>13</v>
      </c>
      <c r="AN57" s="21">
        <v>12</v>
      </c>
      <c r="AO57" s="21">
        <v>12</v>
      </c>
      <c r="AP57" s="21">
        <v>11</v>
      </c>
      <c r="AQ57" s="84">
        <f t="shared" si="94"/>
        <v>61</v>
      </c>
      <c r="AR57" s="21">
        <v>0</v>
      </c>
      <c r="AS57" s="22">
        <v>0</v>
      </c>
      <c r="AT57" s="627">
        <v>37</v>
      </c>
      <c r="AU57" s="21">
        <v>22</v>
      </c>
      <c r="AV57" s="733">
        <f t="shared" si="95"/>
        <v>59</v>
      </c>
      <c r="AW57" s="607">
        <v>0</v>
      </c>
      <c r="AX57" s="900">
        <v>12</v>
      </c>
      <c r="AZ57" s="345" t="s">
        <v>137</v>
      </c>
      <c r="BA57" s="21">
        <v>49</v>
      </c>
      <c r="BB57" s="73">
        <v>0</v>
      </c>
      <c r="BC57" s="385">
        <f t="shared" si="96"/>
        <v>49</v>
      </c>
      <c r="BD57" s="22">
        <v>7</v>
      </c>
    </row>
    <row r="58" spans="1:56" s="3" customFormat="1" ht="14.25" customHeight="1">
      <c r="A58" s="14" t="s">
        <v>342</v>
      </c>
      <c r="B58" s="21">
        <v>2628</v>
      </c>
      <c r="C58" s="21">
        <v>1409</v>
      </c>
      <c r="D58" s="21">
        <v>1359</v>
      </c>
      <c r="E58" s="21">
        <v>752</v>
      </c>
      <c r="F58" s="21">
        <v>1185</v>
      </c>
      <c r="G58" s="21">
        <v>655</v>
      </c>
      <c r="H58" s="21">
        <v>436</v>
      </c>
      <c r="I58" s="21">
        <v>210</v>
      </c>
      <c r="J58" s="21">
        <v>316</v>
      </c>
      <c r="K58" s="73">
        <v>171</v>
      </c>
      <c r="L58" s="852">
        <f t="shared" si="92"/>
        <v>5924</v>
      </c>
      <c r="M58" s="797">
        <f t="shared" si="92"/>
        <v>3197</v>
      </c>
      <c r="N58" s="66">
        <v>0</v>
      </c>
      <c r="O58" s="21">
        <v>0</v>
      </c>
      <c r="P58" s="21">
        <v>0</v>
      </c>
      <c r="Q58" s="22">
        <v>0</v>
      </c>
      <c r="S58" s="345" t="s">
        <v>342</v>
      </c>
      <c r="T58" s="21">
        <v>524</v>
      </c>
      <c r="U58" s="21">
        <v>263</v>
      </c>
      <c r="V58" s="21">
        <v>293</v>
      </c>
      <c r="W58" s="21">
        <v>164</v>
      </c>
      <c r="X58" s="21">
        <v>138</v>
      </c>
      <c r="Y58" s="21">
        <v>75</v>
      </c>
      <c r="Z58" s="21">
        <v>12</v>
      </c>
      <c r="AA58" s="21">
        <v>6</v>
      </c>
      <c r="AB58" s="21">
        <v>15</v>
      </c>
      <c r="AC58" s="73">
        <v>7</v>
      </c>
      <c r="AD58" s="852">
        <f t="shared" ref="AD58:AE61" si="100">+T58+V58+X58+Z58+AB58</f>
        <v>982</v>
      </c>
      <c r="AE58" s="797">
        <f t="shared" si="100"/>
        <v>515</v>
      </c>
      <c r="AF58" s="66">
        <v>0</v>
      </c>
      <c r="AG58" s="21">
        <v>0</v>
      </c>
      <c r="AH58" s="21">
        <v>0</v>
      </c>
      <c r="AI58" s="22">
        <v>0</v>
      </c>
      <c r="AK58" s="18" t="s">
        <v>138</v>
      </c>
      <c r="AL58" s="627">
        <v>58</v>
      </c>
      <c r="AM58" s="21">
        <v>56</v>
      </c>
      <c r="AN58" s="21">
        <v>56</v>
      </c>
      <c r="AO58" s="21">
        <v>18</v>
      </c>
      <c r="AP58" s="21">
        <v>15</v>
      </c>
      <c r="AQ58" s="84">
        <f t="shared" si="94"/>
        <v>203</v>
      </c>
      <c r="AR58" s="21">
        <v>0</v>
      </c>
      <c r="AS58" s="22">
        <v>0</v>
      </c>
      <c r="AT58" s="627">
        <v>98</v>
      </c>
      <c r="AU58" s="21">
        <v>3</v>
      </c>
      <c r="AV58" s="733">
        <f t="shared" si="95"/>
        <v>101</v>
      </c>
      <c r="AW58" s="607">
        <v>0</v>
      </c>
      <c r="AX58" s="900">
        <v>53</v>
      </c>
      <c r="AZ58" s="345" t="s">
        <v>138</v>
      </c>
      <c r="BA58" s="21">
        <v>105</v>
      </c>
      <c r="BB58" s="73">
        <v>0</v>
      </c>
      <c r="BC58" s="385">
        <f t="shared" si="96"/>
        <v>105</v>
      </c>
      <c r="BD58" s="22">
        <v>7</v>
      </c>
    </row>
    <row r="59" spans="1:56" s="3" customFormat="1" ht="14.25" customHeight="1">
      <c r="A59" s="14" t="s">
        <v>139</v>
      </c>
      <c r="B59" s="21">
        <v>627</v>
      </c>
      <c r="C59" s="21">
        <v>293</v>
      </c>
      <c r="D59" s="21">
        <v>338</v>
      </c>
      <c r="E59" s="21">
        <v>166</v>
      </c>
      <c r="F59" s="21">
        <v>392</v>
      </c>
      <c r="G59" s="21">
        <v>211</v>
      </c>
      <c r="H59" s="21">
        <v>154</v>
      </c>
      <c r="I59" s="21">
        <v>80</v>
      </c>
      <c r="J59" s="21">
        <v>132</v>
      </c>
      <c r="K59" s="73">
        <v>73</v>
      </c>
      <c r="L59" s="852">
        <f t="shared" si="92"/>
        <v>1643</v>
      </c>
      <c r="M59" s="797">
        <f t="shared" si="92"/>
        <v>823</v>
      </c>
      <c r="N59" s="66">
        <v>0</v>
      </c>
      <c r="O59" s="21">
        <v>0</v>
      </c>
      <c r="P59" s="21">
        <v>0</v>
      </c>
      <c r="Q59" s="22">
        <v>0</v>
      </c>
      <c r="S59" s="345" t="s">
        <v>139</v>
      </c>
      <c r="T59" s="21">
        <v>182</v>
      </c>
      <c r="U59" s="21">
        <v>81</v>
      </c>
      <c r="V59" s="21">
        <v>48</v>
      </c>
      <c r="W59" s="21">
        <v>20</v>
      </c>
      <c r="X59" s="21">
        <v>43</v>
      </c>
      <c r="Y59" s="21">
        <v>28</v>
      </c>
      <c r="Z59" s="21">
        <v>15</v>
      </c>
      <c r="AA59" s="21">
        <v>8</v>
      </c>
      <c r="AB59" s="21">
        <v>3</v>
      </c>
      <c r="AC59" s="73">
        <v>2</v>
      </c>
      <c r="AD59" s="852">
        <f t="shared" si="100"/>
        <v>291</v>
      </c>
      <c r="AE59" s="797">
        <f t="shared" si="100"/>
        <v>139</v>
      </c>
      <c r="AF59" s="66">
        <v>0</v>
      </c>
      <c r="AG59" s="21">
        <v>0</v>
      </c>
      <c r="AH59" s="21">
        <v>0</v>
      </c>
      <c r="AI59" s="22">
        <v>0</v>
      </c>
      <c r="AK59" s="18" t="s">
        <v>139</v>
      </c>
      <c r="AL59" s="627">
        <v>15</v>
      </c>
      <c r="AM59" s="21">
        <v>14</v>
      </c>
      <c r="AN59" s="21">
        <v>16</v>
      </c>
      <c r="AO59" s="21">
        <v>8</v>
      </c>
      <c r="AP59" s="21">
        <v>8</v>
      </c>
      <c r="AQ59" s="84">
        <f t="shared" si="94"/>
        <v>61</v>
      </c>
      <c r="AR59" s="21">
        <v>0</v>
      </c>
      <c r="AS59" s="22">
        <v>0</v>
      </c>
      <c r="AT59" s="627">
        <v>30</v>
      </c>
      <c r="AU59" s="21">
        <v>5</v>
      </c>
      <c r="AV59" s="733">
        <f t="shared" si="95"/>
        <v>35</v>
      </c>
      <c r="AW59" s="607">
        <v>0</v>
      </c>
      <c r="AX59" s="900">
        <v>14</v>
      </c>
      <c r="AZ59" s="345" t="s">
        <v>139</v>
      </c>
      <c r="BA59" s="21">
        <v>34</v>
      </c>
      <c r="BB59" s="73">
        <v>0</v>
      </c>
      <c r="BC59" s="385">
        <f t="shared" si="96"/>
        <v>34</v>
      </c>
      <c r="BD59" s="22">
        <v>5</v>
      </c>
    </row>
    <row r="60" spans="1:56" s="3" customFormat="1" ht="14.25" customHeight="1">
      <c r="A60" s="14" t="s">
        <v>140</v>
      </c>
      <c r="B60" s="21">
        <v>805</v>
      </c>
      <c r="C60" s="21">
        <v>423</v>
      </c>
      <c r="D60" s="21">
        <v>277</v>
      </c>
      <c r="E60" s="21">
        <v>168</v>
      </c>
      <c r="F60" s="21">
        <v>187</v>
      </c>
      <c r="G60" s="21">
        <v>123</v>
      </c>
      <c r="H60" s="21">
        <v>41</v>
      </c>
      <c r="I60" s="21">
        <v>26</v>
      </c>
      <c r="J60" s="21">
        <v>0</v>
      </c>
      <c r="K60" s="73">
        <v>0</v>
      </c>
      <c r="L60" s="852">
        <f t="shared" si="92"/>
        <v>1310</v>
      </c>
      <c r="M60" s="797">
        <f t="shared" si="92"/>
        <v>740</v>
      </c>
      <c r="N60" s="66">
        <v>0</v>
      </c>
      <c r="O60" s="21">
        <v>0</v>
      </c>
      <c r="P60" s="21">
        <v>0</v>
      </c>
      <c r="Q60" s="22">
        <v>0</v>
      </c>
      <c r="S60" s="345" t="s">
        <v>140</v>
      </c>
      <c r="T60" s="21">
        <v>251</v>
      </c>
      <c r="U60" s="21">
        <v>128</v>
      </c>
      <c r="V60" s="21">
        <v>38</v>
      </c>
      <c r="W60" s="21">
        <v>23</v>
      </c>
      <c r="X60" s="21">
        <v>24</v>
      </c>
      <c r="Y60" s="21">
        <v>15</v>
      </c>
      <c r="Z60" s="21">
        <v>1</v>
      </c>
      <c r="AA60" s="21">
        <v>1</v>
      </c>
      <c r="AB60" s="21">
        <v>0</v>
      </c>
      <c r="AC60" s="73">
        <v>0</v>
      </c>
      <c r="AD60" s="852">
        <f t="shared" si="100"/>
        <v>314</v>
      </c>
      <c r="AE60" s="797">
        <f t="shared" si="100"/>
        <v>167</v>
      </c>
      <c r="AF60" s="66">
        <v>0</v>
      </c>
      <c r="AG60" s="21">
        <v>0</v>
      </c>
      <c r="AH60" s="21">
        <v>0</v>
      </c>
      <c r="AI60" s="22">
        <v>0</v>
      </c>
      <c r="AK60" s="18" t="s">
        <v>140</v>
      </c>
      <c r="AL60" s="627">
        <v>16</v>
      </c>
      <c r="AM60" s="21">
        <v>15</v>
      </c>
      <c r="AN60" s="21">
        <v>13</v>
      </c>
      <c r="AO60" s="21">
        <v>2</v>
      </c>
      <c r="AP60" s="21">
        <v>0</v>
      </c>
      <c r="AQ60" s="84">
        <f t="shared" si="94"/>
        <v>46</v>
      </c>
      <c r="AR60" s="21">
        <v>0</v>
      </c>
      <c r="AS60" s="22">
        <v>0</v>
      </c>
      <c r="AT60" s="627">
        <v>17</v>
      </c>
      <c r="AU60" s="21">
        <v>2</v>
      </c>
      <c r="AV60" s="794">
        <f t="shared" si="95"/>
        <v>19</v>
      </c>
      <c r="AW60" s="607">
        <v>0</v>
      </c>
      <c r="AX60" s="900">
        <v>18</v>
      </c>
      <c r="AZ60" s="345" t="s">
        <v>140</v>
      </c>
      <c r="BA60" s="21">
        <v>16</v>
      </c>
      <c r="BB60" s="73">
        <v>0</v>
      </c>
      <c r="BC60" s="385">
        <f t="shared" si="96"/>
        <v>16</v>
      </c>
      <c r="BD60" s="22">
        <v>0</v>
      </c>
    </row>
    <row r="61" spans="1:56" s="3" customFormat="1" ht="14.25" customHeight="1" thickBot="1">
      <c r="A61" s="25" t="s">
        <v>141</v>
      </c>
      <c r="B61" s="26">
        <v>363</v>
      </c>
      <c r="C61" s="26">
        <v>206</v>
      </c>
      <c r="D61" s="26">
        <v>227</v>
      </c>
      <c r="E61" s="26">
        <v>124</v>
      </c>
      <c r="F61" s="26">
        <v>271</v>
      </c>
      <c r="G61" s="26">
        <v>139</v>
      </c>
      <c r="H61" s="26">
        <v>45</v>
      </c>
      <c r="I61" s="26">
        <v>20</v>
      </c>
      <c r="J61" s="26">
        <v>48</v>
      </c>
      <c r="K61" s="83">
        <v>24</v>
      </c>
      <c r="L61" s="789">
        <f t="shared" si="92"/>
        <v>954</v>
      </c>
      <c r="M61" s="795">
        <f t="shared" si="92"/>
        <v>513</v>
      </c>
      <c r="N61" s="170">
        <v>0</v>
      </c>
      <c r="O61" s="26">
        <v>0</v>
      </c>
      <c r="P61" s="26">
        <v>0</v>
      </c>
      <c r="Q61" s="27">
        <v>0</v>
      </c>
      <c r="S61" s="348" t="s">
        <v>141</v>
      </c>
      <c r="T61" s="26">
        <v>52</v>
      </c>
      <c r="U61" s="26">
        <v>27</v>
      </c>
      <c r="V61" s="26">
        <v>19</v>
      </c>
      <c r="W61" s="26">
        <v>8</v>
      </c>
      <c r="X61" s="26">
        <v>20</v>
      </c>
      <c r="Y61" s="26">
        <v>6</v>
      </c>
      <c r="Z61" s="26">
        <v>11</v>
      </c>
      <c r="AA61" s="26">
        <v>6</v>
      </c>
      <c r="AB61" s="26">
        <v>0</v>
      </c>
      <c r="AC61" s="83">
        <v>0</v>
      </c>
      <c r="AD61" s="789">
        <f t="shared" si="100"/>
        <v>102</v>
      </c>
      <c r="AE61" s="795">
        <f t="shared" si="100"/>
        <v>47</v>
      </c>
      <c r="AF61" s="170">
        <v>0</v>
      </c>
      <c r="AG61" s="26">
        <v>0</v>
      </c>
      <c r="AH61" s="26">
        <v>0</v>
      </c>
      <c r="AI61" s="27">
        <v>0</v>
      </c>
      <c r="AK61" s="29" t="s">
        <v>141</v>
      </c>
      <c r="AL61" s="630">
        <v>8</v>
      </c>
      <c r="AM61" s="26">
        <v>8</v>
      </c>
      <c r="AN61" s="26">
        <v>10</v>
      </c>
      <c r="AO61" s="26">
        <v>1</v>
      </c>
      <c r="AP61" s="26">
        <v>1</v>
      </c>
      <c r="AQ61" s="807">
        <f t="shared" si="94"/>
        <v>28</v>
      </c>
      <c r="AR61" s="26">
        <v>0</v>
      </c>
      <c r="AS61" s="27">
        <v>0</v>
      </c>
      <c r="AT61" s="630">
        <v>16</v>
      </c>
      <c r="AU61" s="26">
        <v>0</v>
      </c>
      <c r="AV61" s="795">
        <f t="shared" si="95"/>
        <v>16</v>
      </c>
      <c r="AW61" s="617">
        <v>0</v>
      </c>
      <c r="AX61" s="901">
        <v>7</v>
      </c>
      <c r="AZ61" s="348" t="s">
        <v>141</v>
      </c>
      <c r="BA61" s="26">
        <v>16</v>
      </c>
      <c r="BB61" s="83">
        <v>0</v>
      </c>
      <c r="BC61" s="839">
        <f t="shared" si="96"/>
        <v>16</v>
      </c>
      <c r="BD61" s="349">
        <v>1</v>
      </c>
    </row>
    <row r="62" spans="1:56" s="3" customFormat="1" ht="14.25" customHeight="1">
      <c r="A62" s="14" t="s">
        <v>142</v>
      </c>
      <c r="B62" s="21">
        <v>766</v>
      </c>
      <c r="C62" s="21">
        <v>396</v>
      </c>
      <c r="D62" s="21">
        <v>531</v>
      </c>
      <c r="E62" s="21">
        <v>261</v>
      </c>
      <c r="F62" s="21">
        <v>426</v>
      </c>
      <c r="G62" s="21">
        <v>236</v>
      </c>
      <c r="H62" s="21">
        <v>363</v>
      </c>
      <c r="I62" s="21">
        <v>191</v>
      </c>
      <c r="J62" s="21">
        <v>245</v>
      </c>
      <c r="K62" s="73">
        <v>131</v>
      </c>
      <c r="L62" s="852">
        <f t="shared" ref="L62:M88" si="101">+B62+D62+F62+H62+J62</f>
        <v>2331</v>
      </c>
      <c r="M62" s="797">
        <f t="shared" si="101"/>
        <v>1215</v>
      </c>
      <c r="N62" s="174">
        <v>0</v>
      </c>
      <c r="O62" s="69">
        <v>0</v>
      </c>
      <c r="P62" s="21">
        <v>0</v>
      </c>
      <c r="Q62" s="22">
        <v>0</v>
      </c>
      <c r="S62" s="345" t="s">
        <v>142</v>
      </c>
      <c r="T62" s="21">
        <v>154</v>
      </c>
      <c r="U62" s="21">
        <v>78</v>
      </c>
      <c r="V62" s="21">
        <v>101</v>
      </c>
      <c r="W62" s="21">
        <v>48</v>
      </c>
      <c r="X62" s="21">
        <v>27</v>
      </c>
      <c r="Y62" s="21">
        <v>15</v>
      </c>
      <c r="Z62" s="21">
        <v>23</v>
      </c>
      <c r="AA62" s="21">
        <v>12</v>
      </c>
      <c r="AB62" s="21">
        <v>9</v>
      </c>
      <c r="AC62" s="73">
        <v>5</v>
      </c>
      <c r="AD62" s="852">
        <f t="shared" ref="AD62:AE64" si="102">+T62+V62+X62+Z62+AB62</f>
        <v>314</v>
      </c>
      <c r="AE62" s="797">
        <f t="shared" si="102"/>
        <v>158</v>
      </c>
      <c r="AF62" s="66">
        <v>0</v>
      </c>
      <c r="AG62" s="21">
        <v>0</v>
      </c>
      <c r="AH62" s="21">
        <v>0</v>
      </c>
      <c r="AI62" s="22">
        <v>0</v>
      </c>
      <c r="AK62" s="18" t="s">
        <v>142</v>
      </c>
      <c r="AL62" s="519">
        <v>16</v>
      </c>
      <c r="AM62" s="194">
        <v>13</v>
      </c>
      <c r="AN62" s="194">
        <v>13</v>
      </c>
      <c r="AO62" s="194">
        <v>12</v>
      </c>
      <c r="AP62" s="194">
        <v>12</v>
      </c>
      <c r="AQ62" s="823">
        <f t="shared" si="94"/>
        <v>66</v>
      </c>
      <c r="AR62" s="66">
        <v>0</v>
      </c>
      <c r="AS62" s="161">
        <v>0</v>
      </c>
      <c r="AT62" s="627">
        <v>46</v>
      </c>
      <c r="AU62" s="21">
        <v>5</v>
      </c>
      <c r="AV62" s="733">
        <f t="shared" ref="AV62:AV88" si="103">+AT62+AU62</f>
        <v>51</v>
      </c>
      <c r="AW62" s="607">
        <v>0</v>
      </c>
      <c r="AX62" s="900">
        <v>13</v>
      </c>
      <c r="AZ62" s="345" t="s">
        <v>142</v>
      </c>
      <c r="BA62" s="21">
        <v>49</v>
      </c>
      <c r="BB62" s="73">
        <v>0</v>
      </c>
      <c r="BC62" s="385">
        <f t="shared" ref="BC62:BC88" si="104">+BA62+BB62</f>
        <v>49</v>
      </c>
      <c r="BD62" s="22">
        <v>2</v>
      </c>
    </row>
    <row r="63" spans="1:56" s="3" customFormat="1" ht="14.25" customHeight="1">
      <c r="A63" s="14" t="s">
        <v>143</v>
      </c>
      <c r="B63" s="69">
        <v>1223</v>
      </c>
      <c r="C63" s="69">
        <v>599</v>
      </c>
      <c r="D63" s="69">
        <v>694</v>
      </c>
      <c r="E63" s="69">
        <v>354</v>
      </c>
      <c r="F63" s="69">
        <v>851</v>
      </c>
      <c r="G63" s="69">
        <v>454</v>
      </c>
      <c r="H63" s="69">
        <v>627</v>
      </c>
      <c r="I63" s="69">
        <v>340</v>
      </c>
      <c r="J63" s="69">
        <v>377</v>
      </c>
      <c r="K63" s="74">
        <v>200</v>
      </c>
      <c r="L63" s="852">
        <f t="shared" si="101"/>
        <v>3772</v>
      </c>
      <c r="M63" s="797">
        <f t="shared" si="101"/>
        <v>1947</v>
      </c>
      <c r="N63" s="854">
        <v>0</v>
      </c>
      <c r="O63" s="32">
        <v>0</v>
      </c>
      <c r="P63" s="32">
        <v>0</v>
      </c>
      <c r="Q63" s="158">
        <v>0</v>
      </c>
      <c r="S63" s="345" t="s">
        <v>143</v>
      </c>
      <c r="T63" s="69">
        <v>128</v>
      </c>
      <c r="U63" s="69">
        <v>59</v>
      </c>
      <c r="V63" s="69">
        <v>72</v>
      </c>
      <c r="W63" s="69">
        <v>28</v>
      </c>
      <c r="X63" s="69">
        <v>65</v>
      </c>
      <c r="Y63" s="69">
        <v>30</v>
      </c>
      <c r="Z63" s="69">
        <v>48</v>
      </c>
      <c r="AA63" s="69">
        <v>20</v>
      </c>
      <c r="AB63" s="69">
        <v>2</v>
      </c>
      <c r="AC63" s="73">
        <v>1</v>
      </c>
      <c r="AD63" s="852">
        <f t="shared" si="102"/>
        <v>315</v>
      </c>
      <c r="AE63" s="797">
        <f t="shared" si="102"/>
        <v>138</v>
      </c>
      <c r="AF63" s="174">
        <v>0</v>
      </c>
      <c r="AG63" s="21">
        <v>0</v>
      </c>
      <c r="AH63" s="69">
        <v>0</v>
      </c>
      <c r="AI63" s="22">
        <v>0</v>
      </c>
      <c r="AK63" s="18" t="s">
        <v>143</v>
      </c>
      <c r="AL63" s="519">
        <v>34</v>
      </c>
      <c r="AM63" s="194">
        <v>29</v>
      </c>
      <c r="AN63" s="194">
        <v>31</v>
      </c>
      <c r="AO63" s="194">
        <v>22</v>
      </c>
      <c r="AP63" s="194">
        <v>15</v>
      </c>
      <c r="AQ63" s="823">
        <f t="shared" si="94"/>
        <v>131</v>
      </c>
      <c r="AR63" s="66">
        <v>0</v>
      </c>
      <c r="AS63" s="161">
        <v>0</v>
      </c>
      <c r="AT63" s="627">
        <v>98</v>
      </c>
      <c r="AU63" s="21">
        <v>14</v>
      </c>
      <c r="AV63" s="733">
        <f t="shared" si="103"/>
        <v>112</v>
      </c>
      <c r="AW63" s="607">
        <v>0</v>
      </c>
      <c r="AX63" s="900">
        <v>25</v>
      </c>
      <c r="AZ63" s="345" t="s">
        <v>143</v>
      </c>
      <c r="BA63" s="21">
        <v>91</v>
      </c>
      <c r="BB63" s="73">
        <v>0</v>
      </c>
      <c r="BC63" s="385">
        <f t="shared" si="104"/>
        <v>91</v>
      </c>
      <c r="BD63" s="22">
        <v>8</v>
      </c>
    </row>
    <row r="64" spans="1:56" s="3" customFormat="1" ht="14.25" customHeight="1">
      <c r="A64" s="18" t="s">
        <v>144</v>
      </c>
      <c r="B64" s="19">
        <v>1522</v>
      </c>
      <c r="C64" s="19">
        <v>747</v>
      </c>
      <c r="D64" s="19">
        <v>1079</v>
      </c>
      <c r="E64" s="19">
        <v>541</v>
      </c>
      <c r="F64" s="19">
        <v>1166</v>
      </c>
      <c r="G64" s="19">
        <v>606</v>
      </c>
      <c r="H64" s="19">
        <v>601</v>
      </c>
      <c r="I64" s="19">
        <v>277</v>
      </c>
      <c r="J64" s="19">
        <v>430</v>
      </c>
      <c r="K64" s="853">
        <v>197</v>
      </c>
      <c r="L64" s="852">
        <f t="shared" si="101"/>
        <v>4798</v>
      </c>
      <c r="M64" s="797">
        <f t="shared" si="101"/>
        <v>2368</v>
      </c>
      <c r="N64" s="241">
        <v>0</v>
      </c>
      <c r="O64" s="16">
        <v>0</v>
      </c>
      <c r="P64" s="160">
        <v>0</v>
      </c>
      <c r="Q64" s="36">
        <v>0</v>
      </c>
      <c r="S64" s="340" t="s">
        <v>144</v>
      </c>
      <c r="T64" s="19">
        <v>199</v>
      </c>
      <c r="U64" s="19">
        <v>84</v>
      </c>
      <c r="V64" s="19">
        <v>163</v>
      </c>
      <c r="W64" s="19">
        <v>84</v>
      </c>
      <c r="X64" s="19">
        <v>127</v>
      </c>
      <c r="Y64" s="19">
        <v>48</v>
      </c>
      <c r="Z64" s="19">
        <v>67</v>
      </c>
      <c r="AA64" s="19">
        <v>32</v>
      </c>
      <c r="AB64" s="19">
        <v>25</v>
      </c>
      <c r="AC64" s="85">
        <v>11</v>
      </c>
      <c r="AD64" s="852">
        <f t="shared" si="102"/>
        <v>581</v>
      </c>
      <c r="AE64" s="797">
        <f t="shared" si="102"/>
        <v>259</v>
      </c>
      <c r="AF64" s="233">
        <v>0</v>
      </c>
      <c r="AG64" s="66">
        <v>0</v>
      </c>
      <c r="AH64" s="19">
        <v>0</v>
      </c>
      <c r="AI64" s="161">
        <v>0</v>
      </c>
      <c r="AK64" s="18" t="s">
        <v>144</v>
      </c>
      <c r="AL64" s="519">
        <v>43</v>
      </c>
      <c r="AM64" s="194">
        <v>45</v>
      </c>
      <c r="AN64" s="194">
        <v>50</v>
      </c>
      <c r="AO64" s="194">
        <v>26</v>
      </c>
      <c r="AP64" s="194">
        <v>17</v>
      </c>
      <c r="AQ64" s="823">
        <f>SUM(AL64:AP64)</f>
        <v>181</v>
      </c>
      <c r="AR64" s="66">
        <v>0</v>
      </c>
      <c r="AS64" s="161">
        <v>0</v>
      </c>
      <c r="AT64" s="627">
        <v>109</v>
      </c>
      <c r="AU64" s="21">
        <v>2</v>
      </c>
      <c r="AV64" s="733">
        <f t="shared" si="103"/>
        <v>111</v>
      </c>
      <c r="AW64" s="607">
        <v>0</v>
      </c>
      <c r="AX64" s="900">
        <v>39</v>
      </c>
      <c r="AZ64" s="345" t="s">
        <v>144</v>
      </c>
      <c r="BA64" s="21">
        <v>109</v>
      </c>
      <c r="BB64" s="73">
        <v>0</v>
      </c>
      <c r="BC64" s="385">
        <f t="shared" si="104"/>
        <v>109</v>
      </c>
      <c r="BD64" s="22">
        <v>10</v>
      </c>
    </row>
    <row r="65" spans="1:56" s="3" customFormat="1" ht="14.25" customHeight="1">
      <c r="A65" s="14" t="s">
        <v>145</v>
      </c>
      <c r="B65" s="21">
        <v>1505</v>
      </c>
      <c r="C65" s="21">
        <v>746</v>
      </c>
      <c r="D65" s="21">
        <v>983</v>
      </c>
      <c r="E65" s="21">
        <v>509</v>
      </c>
      <c r="F65" s="21">
        <v>724</v>
      </c>
      <c r="G65" s="21">
        <v>366</v>
      </c>
      <c r="H65" s="21">
        <v>535</v>
      </c>
      <c r="I65" s="21">
        <v>300</v>
      </c>
      <c r="J65" s="21">
        <v>365</v>
      </c>
      <c r="K65" s="73">
        <v>196</v>
      </c>
      <c r="L65" s="852">
        <f t="shared" si="101"/>
        <v>4112</v>
      </c>
      <c r="M65" s="797">
        <f t="shared" si="101"/>
        <v>2117</v>
      </c>
      <c r="N65" s="66">
        <v>0</v>
      </c>
      <c r="O65" s="21">
        <v>0</v>
      </c>
      <c r="P65" s="21">
        <v>0</v>
      </c>
      <c r="Q65" s="22">
        <v>0</v>
      </c>
      <c r="S65" s="345" t="s">
        <v>145</v>
      </c>
      <c r="T65" s="21">
        <v>294</v>
      </c>
      <c r="U65" s="21">
        <v>126</v>
      </c>
      <c r="V65" s="21">
        <v>167</v>
      </c>
      <c r="W65" s="21">
        <v>74</v>
      </c>
      <c r="X65" s="21">
        <v>101</v>
      </c>
      <c r="Y65" s="21">
        <v>45</v>
      </c>
      <c r="Z65" s="21">
        <v>56</v>
      </c>
      <c r="AA65" s="21">
        <v>29</v>
      </c>
      <c r="AB65" s="21">
        <v>26</v>
      </c>
      <c r="AC65" s="73">
        <v>12</v>
      </c>
      <c r="AD65" s="852">
        <f t="shared" ref="AD65:AE73" si="105">+T65+V65+X65+Z65+AB65</f>
        <v>644</v>
      </c>
      <c r="AE65" s="797">
        <f t="shared" si="105"/>
        <v>286</v>
      </c>
      <c r="AF65" s="66">
        <v>0</v>
      </c>
      <c r="AG65" s="21">
        <v>0</v>
      </c>
      <c r="AH65" s="21">
        <v>0</v>
      </c>
      <c r="AI65" s="22">
        <v>0</v>
      </c>
      <c r="AK65" s="18" t="s">
        <v>145</v>
      </c>
      <c r="AL65" s="627">
        <v>34</v>
      </c>
      <c r="AM65" s="21">
        <v>35</v>
      </c>
      <c r="AN65" s="21">
        <v>31</v>
      </c>
      <c r="AO65" s="21">
        <v>29</v>
      </c>
      <c r="AP65" s="21">
        <v>24</v>
      </c>
      <c r="AQ65" s="84">
        <f t="shared" si="94"/>
        <v>153</v>
      </c>
      <c r="AR65" s="21">
        <v>0</v>
      </c>
      <c r="AS65" s="22">
        <v>0</v>
      </c>
      <c r="AT65" s="627">
        <v>73</v>
      </c>
      <c r="AU65" s="21">
        <v>9</v>
      </c>
      <c r="AV65" s="733">
        <f t="shared" si="103"/>
        <v>82</v>
      </c>
      <c r="AW65" s="607">
        <v>0</v>
      </c>
      <c r="AX65" s="900">
        <v>32</v>
      </c>
      <c r="AZ65" s="345" t="s">
        <v>145</v>
      </c>
      <c r="BA65" s="21">
        <v>62</v>
      </c>
      <c r="BB65" s="73">
        <v>0</v>
      </c>
      <c r="BC65" s="385">
        <f t="shared" si="104"/>
        <v>62</v>
      </c>
      <c r="BD65" s="22">
        <v>2</v>
      </c>
    </row>
    <row r="66" spans="1:56" s="3" customFormat="1" ht="14.25" customHeight="1">
      <c r="A66" s="14" t="s">
        <v>146</v>
      </c>
      <c r="B66" s="21">
        <v>620</v>
      </c>
      <c r="C66" s="21">
        <v>325</v>
      </c>
      <c r="D66" s="21">
        <v>391</v>
      </c>
      <c r="E66" s="21">
        <v>192</v>
      </c>
      <c r="F66" s="21">
        <v>247</v>
      </c>
      <c r="G66" s="21">
        <v>136</v>
      </c>
      <c r="H66" s="21">
        <v>181</v>
      </c>
      <c r="I66" s="21">
        <v>105</v>
      </c>
      <c r="J66" s="21">
        <v>119</v>
      </c>
      <c r="K66" s="73">
        <v>68</v>
      </c>
      <c r="L66" s="852">
        <f t="shared" si="101"/>
        <v>1558</v>
      </c>
      <c r="M66" s="797">
        <f t="shared" si="101"/>
        <v>826</v>
      </c>
      <c r="N66" s="66">
        <v>0</v>
      </c>
      <c r="O66" s="21">
        <v>0</v>
      </c>
      <c r="P66" s="21">
        <v>0</v>
      </c>
      <c r="Q66" s="22">
        <v>0</v>
      </c>
      <c r="S66" s="345" t="s">
        <v>146</v>
      </c>
      <c r="T66" s="21">
        <v>108</v>
      </c>
      <c r="U66" s="21">
        <v>56</v>
      </c>
      <c r="V66" s="21">
        <v>48</v>
      </c>
      <c r="W66" s="21">
        <v>24</v>
      </c>
      <c r="X66" s="21">
        <v>50</v>
      </c>
      <c r="Y66" s="21">
        <v>31</v>
      </c>
      <c r="Z66" s="21">
        <v>28</v>
      </c>
      <c r="AA66" s="21">
        <v>13</v>
      </c>
      <c r="AB66" s="21">
        <v>2</v>
      </c>
      <c r="AC66" s="73">
        <v>1</v>
      </c>
      <c r="AD66" s="852">
        <f t="shared" si="105"/>
        <v>236</v>
      </c>
      <c r="AE66" s="797">
        <f t="shared" si="105"/>
        <v>125</v>
      </c>
      <c r="AF66" s="66">
        <v>0</v>
      </c>
      <c r="AG66" s="21">
        <v>0</v>
      </c>
      <c r="AH66" s="21">
        <v>0</v>
      </c>
      <c r="AI66" s="22">
        <v>0</v>
      </c>
      <c r="AK66" s="18" t="s">
        <v>146</v>
      </c>
      <c r="AL66" s="761">
        <v>21</v>
      </c>
      <c r="AM66" s="162">
        <v>20</v>
      </c>
      <c r="AN66" s="162">
        <v>18</v>
      </c>
      <c r="AO66" s="162">
        <v>14</v>
      </c>
      <c r="AP66" s="162">
        <v>10</v>
      </c>
      <c r="AQ66" s="84">
        <f>SUM(AL66:AP66)</f>
        <v>83</v>
      </c>
      <c r="AR66" s="21">
        <v>0</v>
      </c>
      <c r="AS66" s="22">
        <v>0</v>
      </c>
      <c r="AT66" s="627">
        <v>24</v>
      </c>
      <c r="AU66" s="21">
        <v>14</v>
      </c>
      <c r="AV66" s="733">
        <f t="shared" si="103"/>
        <v>38</v>
      </c>
      <c r="AW66" s="607">
        <v>0</v>
      </c>
      <c r="AX66" s="900">
        <v>18</v>
      </c>
      <c r="AZ66" s="345" t="s">
        <v>146</v>
      </c>
      <c r="BA66" s="21">
        <v>41</v>
      </c>
      <c r="BB66" s="73">
        <v>0</v>
      </c>
      <c r="BC66" s="385">
        <f t="shared" si="104"/>
        <v>41</v>
      </c>
      <c r="BD66" s="22">
        <v>6</v>
      </c>
    </row>
    <row r="67" spans="1:56" s="3" customFormat="1" ht="14.25" customHeight="1">
      <c r="A67" s="14" t="s">
        <v>147</v>
      </c>
      <c r="B67" s="21">
        <v>33</v>
      </c>
      <c r="C67" s="21">
        <v>15</v>
      </c>
      <c r="D67" s="21">
        <v>19</v>
      </c>
      <c r="E67" s="21">
        <v>14</v>
      </c>
      <c r="F67" s="21">
        <v>27</v>
      </c>
      <c r="G67" s="21">
        <v>14</v>
      </c>
      <c r="H67" s="21">
        <v>25</v>
      </c>
      <c r="I67" s="21">
        <v>14</v>
      </c>
      <c r="J67" s="21">
        <v>22</v>
      </c>
      <c r="K67" s="73">
        <v>11</v>
      </c>
      <c r="L67" s="852">
        <f t="shared" si="101"/>
        <v>126</v>
      </c>
      <c r="M67" s="797">
        <f t="shared" si="101"/>
        <v>68</v>
      </c>
      <c r="N67" s="66">
        <v>0</v>
      </c>
      <c r="O67" s="21">
        <v>0</v>
      </c>
      <c r="P67" s="21">
        <v>0</v>
      </c>
      <c r="Q67" s="22">
        <v>0</v>
      </c>
      <c r="S67" s="345" t="s">
        <v>147</v>
      </c>
      <c r="T67" s="21">
        <v>4</v>
      </c>
      <c r="U67" s="21">
        <v>3</v>
      </c>
      <c r="V67" s="21">
        <v>2</v>
      </c>
      <c r="W67" s="21">
        <v>1</v>
      </c>
      <c r="X67" s="21">
        <v>1</v>
      </c>
      <c r="Y67" s="21">
        <v>0</v>
      </c>
      <c r="Z67" s="21">
        <v>0</v>
      </c>
      <c r="AA67" s="21">
        <v>0</v>
      </c>
      <c r="AB67" s="21">
        <v>0</v>
      </c>
      <c r="AC67" s="73">
        <v>0</v>
      </c>
      <c r="AD67" s="852">
        <f t="shared" si="105"/>
        <v>7</v>
      </c>
      <c r="AE67" s="797">
        <f t="shared" si="105"/>
        <v>4</v>
      </c>
      <c r="AF67" s="66">
        <v>0</v>
      </c>
      <c r="AG67" s="21">
        <v>0</v>
      </c>
      <c r="AH67" s="21">
        <v>0</v>
      </c>
      <c r="AI67" s="22">
        <v>0</v>
      </c>
      <c r="AK67" s="18" t="s">
        <v>147</v>
      </c>
      <c r="AL67" s="627">
        <v>1</v>
      </c>
      <c r="AM67" s="21">
        <v>1</v>
      </c>
      <c r="AN67" s="21">
        <v>1</v>
      </c>
      <c r="AO67" s="21">
        <v>1</v>
      </c>
      <c r="AP67" s="21">
        <v>1</v>
      </c>
      <c r="AQ67" s="84">
        <f t="shared" si="94"/>
        <v>5</v>
      </c>
      <c r="AR67" s="21">
        <v>0</v>
      </c>
      <c r="AS67" s="22">
        <v>0</v>
      </c>
      <c r="AT67" s="627">
        <v>5</v>
      </c>
      <c r="AU67" s="21">
        <v>0</v>
      </c>
      <c r="AV67" s="733">
        <f t="shared" si="103"/>
        <v>5</v>
      </c>
      <c r="AW67" s="607">
        <v>0</v>
      </c>
      <c r="AX67" s="900">
        <v>1</v>
      </c>
      <c r="AZ67" s="345" t="s">
        <v>147</v>
      </c>
      <c r="BA67" s="21">
        <v>5</v>
      </c>
      <c r="BB67" s="73">
        <v>0</v>
      </c>
      <c r="BC67" s="385">
        <f t="shared" si="104"/>
        <v>5</v>
      </c>
      <c r="BD67" s="22">
        <v>0</v>
      </c>
    </row>
    <row r="68" spans="1:56" s="3" customFormat="1" ht="14.25" customHeight="1">
      <c r="A68" s="14" t="s">
        <v>148</v>
      </c>
      <c r="B68" s="21">
        <v>229</v>
      </c>
      <c r="C68" s="21">
        <v>113</v>
      </c>
      <c r="D68" s="21">
        <v>88</v>
      </c>
      <c r="E68" s="21">
        <v>47</v>
      </c>
      <c r="F68" s="21">
        <v>105</v>
      </c>
      <c r="G68" s="21">
        <v>53</v>
      </c>
      <c r="H68" s="21">
        <v>75</v>
      </c>
      <c r="I68" s="21">
        <v>36</v>
      </c>
      <c r="J68" s="21">
        <v>64</v>
      </c>
      <c r="K68" s="73">
        <v>24</v>
      </c>
      <c r="L68" s="852">
        <f t="shared" si="101"/>
        <v>561</v>
      </c>
      <c r="M68" s="797">
        <f t="shared" si="101"/>
        <v>273</v>
      </c>
      <c r="N68" s="66">
        <v>0</v>
      </c>
      <c r="O68" s="21">
        <v>0</v>
      </c>
      <c r="P68" s="21">
        <v>0</v>
      </c>
      <c r="Q68" s="22">
        <v>0</v>
      </c>
      <c r="S68" s="345" t="s">
        <v>148</v>
      </c>
      <c r="T68" s="21">
        <v>16</v>
      </c>
      <c r="U68" s="21">
        <v>13</v>
      </c>
      <c r="V68" s="21">
        <v>16</v>
      </c>
      <c r="W68" s="21">
        <v>10</v>
      </c>
      <c r="X68" s="21">
        <v>28</v>
      </c>
      <c r="Y68" s="21">
        <v>12</v>
      </c>
      <c r="Z68" s="21">
        <v>12</v>
      </c>
      <c r="AA68" s="21">
        <v>8</v>
      </c>
      <c r="AB68" s="21">
        <v>9</v>
      </c>
      <c r="AC68" s="73">
        <v>5</v>
      </c>
      <c r="AD68" s="852">
        <f t="shared" si="105"/>
        <v>81</v>
      </c>
      <c r="AE68" s="797">
        <f t="shared" si="105"/>
        <v>48</v>
      </c>
      <c r="AF68" s="66">
        <v>0</v>
      </c>
      <c r="AG68" s="21">
        <v>0</v>
      </c>
      <c r="AH68" s="21">
        <v>0</v>
      </c>
      <c r="AI68" s="22">
        <v>0</v>
      </c>
      <c r="AK68" s="18" t="s">
        <v>148</v>
      </c>
      <c r="AL68" s="627">
        <v>7</v>
      </c>
      <c r="AM68" s="21">
        <v>4</v>
      </c>
      <c r="AN68" s="21">
        <v>4</v>
      </c>
      <c r="AO68" s="21">
        <v>2</v>
      </c>
      <c r="AP68" s="21">
        <v>2</v>
      </c>
      <c r="AQ68" s="84">
        <f t="shared" si="94"/>
        <v>19</v>
      </c>
      <c r="AR68" s="21">
        <v>0</v>
      </c>
      <c r="AS68" s="22">
        <v>0</v>
      </c>
      <c r="AT68" s="627">
        <v>12</v>
      </c>
      <c r="AU68" s="21">
        <v>1</v>
      </c>
      <c r="AV68" s="733">
        <f t="shared" si="103"/>
        <v>13</v>
      </c>
      <c r="AW68" s="607">
        <v>0</v>
      </c>
      <c r="AX68" s="900">
        <v>4</v>
      </c>
      <c r="AZ68" s="345" t="s">
        <v>148</v>
      </c>
      <c r="BA68" s="21">
        <v>12</v>
      </c>
      <c r="BB68" s="73">
        <v>0</v>
      </c>
      <c r="BC68" s="385">
        <f t="shared" si="104"/>
        <v>12</v>
      </c>
      <c r="BD68" s="22">
        <v>0</v>
      </c>
    </row>
    <row r="69" spans="1:56" s="3" customFormat="1" ht="14.25" customHeight="1">
      <c r="A69" s="14" t="s">
        <v>149</v>
      </c>
      <c r="B69" s="21">
        <v>778</v>
      </c>
      <c r="C69" s="21">
        <v>400</v>
      </c>
      <c r="D69" s="21">
        <v>563</v>
      </c>
      <c r="E69" s="21">
        <v>283</v>
      </c>
      <c r="F69" s="21">
        <v>484</v>
      </c>
      <c r="G69" s="21">
        <v>267</v>
      </c>
      <c r="H69" s="21">
        <v>405</v>
      </c>
      <c r="I69" s="21">
        <v>206</v>
      </c>
      <c r="J69" s="21">
        <v>298</v>
      </c>
      <c r="K69" s="73">
        <v>154</v>
      </c>
      <c r="L69" s="852">
        <f t="shared" si="101"/>
        <v>2528</v>
      </c>
      <c r="M69" s="797">
        <f t="shared" si="101"/>
        <v>1310</v>
      </c>
      <c r="N69" s="66">
        <v>0</v>
      </c>
      <c r="O69" s="21">
        <v>0</v>
      </c>
      <c r="P69" s="21">
        <v>0</v>
      </c>
      <c r="Q69" s="22">
        <v>0</v>
      </c>
      <c r="S69" s="345" t="s">
        <v>149</v>
      </c>
      <c r="T69" s="21">
        <v>77</v>
      </c>
      <c r="U69" s="21">
        <v>36</v>
      </c>
      <c r="V69" s="21">
        <v>65</v>
      </c>
      <c r="W69" s="21">
        <v>32</v>
      </c>
      <c r="X69" s="21">
        <v>36</v>
      </c>
      <c r="Y69" s="21">
        <v>19</v>
      </c>
      <c r="Z69" s="21">
        <v>49</v>
      </c>
      <c r="AA69" s="21">
        <v>25</v>
      </c>
      <c r="AB69" s="21">
        <v>2</v>
      </c>
      <c r="AC69" s="73">
        <v>1</v>
      </c>
      <c r="AD69" s="852">
        <f t="shared" si="105"/>
        <v>229</v>
      </c>
      <c r="AE69" s="797">
        <f t="shared" si="105"/>
        <v>113</v>
      </c>
      <c r="AF69" s="66">
        <v>0</v>
      </c>
      <c r="AG69" s="21">
        <v>0</v>
      </c>
      <c r="AH69" s="21">
        <v>0</v>
      </c>
      <c r="AI69" s="22">
        <v>0</v>
      </c>
      <c r="AK69" s="18" t="s">
        <v>149</v>
      </c>
      <c r="AL69" s="627">
        <v>24</v>
      </c>
      <c r="AM69" s="21">
        <v>24</v>
      </c>
      <c r="AN69" s="21">
        <v>21</v>
      </c>
      <c r="AO69" s="21">
        <v>20</v>
      </c>
      <c r="AP69" s="21">
        <v>15</v>
      </c>
      <c r="AQ69" s="84">
        <f t="shared" si="94"/>
        <v>104</v>
      </c>
      <c r="AR69" s="21">
        <v>0</v>
      </c>
      <c r="AS69" s="22">
        <v>0</v>
      </c>
      <c r="AT69" s="627">
        <v>44</v>
      </c>
      <c r="AU69" s="21">
        <v>19</v>
      </c>
      <c r="AV69" s="733">
        <f t="shared" si="103"/>
        <v>63</v>
      </c>
      <c r="AW69" s="607">
        <v>0</v>
      </c>
      <c r="AX69" s="900">
        <v>23</v>
      </c>
      <c r="AZ69" s="345" t="s">
        <v>149</v>
      </c>
      <c r="BA69" s="21">
        <v>53</v>
      </c>
      <c r="BB69" s="73">
        <v>0</v>
      </c>
      <c r="BC69" s="385">
        <f t="shared" si="104"/>
        <v>53</v>
      </c>
      <c r="BD69" s="22">
        <v>3</v>
      </c>
    </row>
    <row r="70" spans="1:56" s="3" customFormat="1" ht="14.25" customHeight="1">
      <c r="A70" s="14" t="s">
        <v>150</v>
      </c>
      <c r="B70" s="21">
        <v>2656</v>
      </c>
      <c r="C70" s="21">
        <v>1410</v>
      </c>
      <c r="D70" s="21">
        <v>1369</v>
      </c>
      <c r="E70" s="21">
        <v>734</v>
      </c>
      <c r="F70" s="21">
        <v>1093</v>
      </c>
      <c r="G70" s="21">
        <v>591</v>
      </c>
      <c r="H70" s="21">
        <v>665</v>
      </c>
      <c r="I70" s="21">
        <v>369</v>
      </c>
      <c r="J70" s="21">
        <v>559</v>
      </c>
      <c r="K70" s="73">
        <v>329</v>
      </c>
      <c r="L70" s="852">
        <f t="shared" si="101"/>
        <v>6342</v>
      </c>
      <c r="M70" s="797">
        <f t="shared" si="101"/>
        <v>3433</v>
      </c>
      <c r="N70" s="66">
        <v>0</v>
      </c>
      <c r="O70" s="21">
        <v>0</v>
      </c>
      <c r="P70" s="21">
        <v>0</v>
      </c>
      <c r="Q70" s="22">
        <v>0</v>
      </c>
      <c r="S70" s="345" t="s">
        <v>150</v>
      </c>
      <c r="T70" s="21">
        <v>294</v>
      </c>
      <c r="U70" s="21">
        <v>147</v>
      </c>
      <c r="V70" s="21">
        <v>163</v>
      </c>
      <c r="W70" s="21">
        <v>87</v>
      </c>
      <c r="X70" s="21">
        <v>121</v>
      </c>
      <c r="Y70" s="21">
        <v>60</v>
      </c>
      <c r="Z70" s="21">
        <v>42</v>
      </c>
      <c r="AA70" s="21">
        <v>23</v>
      </c>
      <c r="AB70" s="21">
        <v>7</v>
      </c>
      <c r="AC70" s="73">
        <v>6</v>
      </c>
      <c r="AD70" s="852">
        <f t="shared" si="105"/>
        <v>627</v>
      </c>
      <c r="AE70" s="797">
        <f t="shared" si="105"/>
        <v>323</v>
      </c>
      <c r="AF70" s="66">
        <v>0</v>
      </c>
      <c r="AG70" s="21">
        <v>0</v>
      </c>
      <c r="AH70" s="21">
        <v>0</v>
      </c>
      <c r="AI70" s="22">
        <v>0</v>
      </c>
      <c r="AK70" s="18" t="s">
        <v>150</v>
      </c>
      <c r="AL70" s="627">
        <v>57</v>
      </c>
      <c r="AM70" s="21">
        <v>54</v>
      </c>
      <c r="AN70" s="21">
        <v>51</v>
      </c>
      <c r="AO70" s="21">
        <v>38</v>
      </c>
      <c r="AP70" s="21">
        <v>27</v>
      </c>
      <c r="AQ70" s="84">
        <f t="shared" si="94"/>
        <v>227</v>
      </c>
      <c r="AR70" s="21">
        <v>0</v>
      </c>
      <c r="AS70" s="22">
        <v>0</v>
      </c>
      <c r="AT70" s="627">
        <v>97</v>
      </c>
      <c r="AU70" s="21">
        <v>30</v>
      </c>
      <c r="AV70" s="733">
        <f t="shared" si="103"/>
        <v>127</v>
      </c>
      <c r="AW70" s="607">
        <v>0</v>
      </c>
      <c r="AX70" s="900">
        <v>51</v>
      </c>
      <c r="AZ70" s="345" t="s">
        <v>150</v>
      </c>
      <c r="BA70" s="21">
        <v>130</v>
      </c>
      <c r="BB70" s="73">
        <v>0</v>
      </c>
      <c r="BC70" s="385">
        <f t="shared" si="104"/>
        <v>130</v>
      </c>
      <c r="BD70" s="22">
        <v>8</v>
      </c>
    </row>
    <row r="71" spans="1:56" s="3" customFormat="1" ht="14.25" customHeight="1">
      <c r="A71" s="14" t="s">
        <v>151</v>
      </c>
      <c r="B71" s="21">
        <v>814</v>
      </c>
      <c r="C71" s="21">
        <v>430</v>
      </c>
      <c r="D71" s="21">
        <v>603</v>
      </c>
      <c r="E71" s="21">
        <v>304</v>
      </c>
      <c r="F71" s="21">
        <v>507</v>
      </c>
      <c r="G71" s="21">
        <v>248</v>
      </c>
      <c r="H71" s="21">
        <v>390</v>
      </c>
      <c r="I71" s="21">
        <v>212</v>
      </c>
      <c r="J71" s="21">
        <v>252</v>
      </c>
      <c r="K71" s="73">
        <v>135</v>
      </c>
      <c r="L71" s="852">
        <f t="shared" si="101"/>
        <v>2566</v>
      </c>
      <c r="M71" s="797">
        <f t="shared" si="101"/>
        <v>1329</v>
      </c>
      <c r="N71" s="66">
        <v>16</v>
      </c>
      <c r="O71" s="21">
        <v>6</v>
      </c>
      <c r="P71" s="21">
        <v>7</v>
      </c>
      <c r="Q71" s="22">
        <v>6</v>
      </c>
      <c r="S71" s="345" t="s">
        <v>151</v>
      </c>
      <c r="T71" s="21">
        <v>44</v>
      </c>
      <c r="U71" s="21">
        <v>21</v>
      </c>
      <c r="V71" s="21">
        <v>38</v>
      </c>
      <c r="W71" s="21">
        <v>24</v>
      </c>
      <c r="X71" s="21">
        <v>42</v>
      </c>
      <c r="Y71" s="21">
        <v>23</v>
      </c>
      <c r="Z71" s="21">
        <v>8</v>
      </c>
      <c r="AA71" s="21">
        <v>3</v>
      </c>
      <c r="AB71" s="21">
        <v>9</v>
      </c>
      <c r="AC71" s="73">
        <v>5</v>
      </c>
      <c r="AD71" s="852">
        <f t="shared" si="105"/>
        <v>141</v>
      </c>
      <c r="AE71" s="797">
        <f t="shared" si="105"/>
        <v>76</v>
      </c>
      <c r="AF71" s="66">
        <v>0</v>
      </c>
      <c r="AG71" s="21">
        <v>0</v>
      </c>
      <c r="AH71" s="21">
        <v>0</v>
      </c>
      <c r="AI71" s="22">
        <v>0</v>
      </c>
      <c r="AK71" s="18" t="s">
        <v>151</v>
      </c>
      <c r="AL71" s="627">
        <v>20</v>
      </c>
      <c r="AM71" s="21">
        <v>20</v>
      </c>
      <c r="AN71" s="21">
        <v>19</v>
      </c>
      <c r="AO71" s="21">
        <v>18</v>
      </c>
      <c r="AP71" s="21">
        <v>14</v>
      </c>
      <c r="AQ71" s="84">
        <f t="shared" si="94"/>
        <v>91</v>
      </c>
      <c r="AR71" s="21">
        <v>0</v>
      </c>
      <c r="AS71" s="22">
        <v>0</v>
      </c>
      <c r="AT71" s="627">
        <v>54</v>
      </c>
      <c r="AU71" s="21">
        <v>20</v>
      </c>
      <c r="AV71" s="733">
        <f t="shared" si="103"/>
        <v>74</v>
      </c>
      <c r="AW71" s="607">
        <v>1</v>
      </c>
      <c r="AX71" s="900">
        <v>19</v>
      </c>
      <c r="AZ71" s="345" t="s">
        <v>151</v>
      </c>
      <c r="BA71" s="21">
        <v>54</v>
      </c>
      <c r="BB71" s="73">
        <v>2</v>
      </c>
      <c r="BC71" s="385">
        <f t="shared" si="104"/>
        <v>56</v>
      </c>
      <c r="BD71" s="22">
        <v>9</v>
      </c>
    </row>
    <row r="72" spans="1:56" s="3" customFormat="1" ht="14.25" customHeight="1">
      <c r="A72" s="39" t="s">
        <v>152</v>
      </c>
      <c r="B72" s="69">
        <v>2474</v>
      </c>
      <c r="C72" s="69">
        <v>1265</v>
      </c>
      <c r="D72" s="69">
        <v>2317</v>
      </c>
      <c r="E72" s="69">
        <v>1192</v>
      </c>
      <c r="F72" s="69">
        <v>2227</v>
      </c>
      <c r="G72" s="69">
        <v>1166</v>
      </c>
      <c r="H72" s="69">
        <v>1991</v>
      </c>
      <c r="I72" s="69">
        <v>1033</v>
      </c>
      <c r="J72" s="69">
        <v>1692</v>
      </c>
      <c r="K72" s="74">
        <v>876</v>
      </c>
      <c r="L72" s="852">
        <f t="shared" si="101"/>
        <v>10701</v>
      </c>
      <c r="M72" s="797">
        <f t="shared" si="101"/>
        <v>5532</v>
      </c>
      <c r="N72" s="854">
        <v>0</v>
      </c>
      <c r="O72" s="32">
        <v>0</v>
      </c>
      <c r="P72" s="32">
        <v>0</v>
      </c>
      <c r="Q72" s="158">
        <v>0</v>
      </c>
      <c r="S72" s="345" t="s">
        <v>152</v>
      </c>
      <c r="T72" s="21">
        <v>133</v>
      </c>
      <c r="U72" s="21">
        <v>65</v>
      </c>
      <c r="V72" s="21">
        <v>125</v>
      </c>
      <c r="W72" s="21">
        <v>63</v>
      </c>
      <c r="X72" s="21">
        <v>136</v>
      </c>
      <c r="Y72" s="21">
        <v>75</v>
      </c>
      <c r="Z72" s="21">
        <v>126</v>
      </c>
      <c r="AA72" s="21">
        <v>64</v>
      </c>
      <c r="AB72" s="21">
        <v>13</v>
      </c>
      <c r="AC72" s="73">
        <v>6</v>
      </c>
      <c r="AD72" s="852">
        <f t="shared" si="105"/>
        <v>533</v>
      </c>
      <c r="AE72" s="797">
        <f t="shared" si="105"/>
        <v>273</v>
      </c>
      <c r="AF72" s="66">
        <v>0</v>
      </c>
      <c r="AG72" s="21">
        <v>0</v>
      </c>
      <c r="AH72" s="21">
        <v>0</v>
      </c>
      <c r="AI72" s="22">
        <v>0</v>
      </c>
      <c r="AK72" s="18" t="s">
        <v>152</v>
      </c>
      <c r="AL72" s="627">
        <v>73</v>
      </c>
      <c r="AM72" s="21">
        <v>72</v>
      </c>
      <c r="AN72" s="21">
        <v>70</v>
      </c>
      <c r="AO72" s="21">
        <v>68</v>
      </c>
      <c r="AP72" s="21">
        <v>67</v>
      </c>
      <c r="AQ72" s="84">
        <f t="shared" si="94"/>
        <v>350</v>
      </c>
      <c r="AR72" s="21">
        <v>0</v>
      </c>
      <c r="AS72" s="22">
        <v>0</v>
      </c>
      <c r="AT72" s="627">
        <v>458</v>
      </c>
      <c r="AU72" s="21">
        <v>7</v>
      </c>
      <c r="AV72" s="733">
        <f t="shared" si="103"/>
        <v>465</v>
      </c>
      <c r="AW72" s="607">
        <v>0</v>
      </c>
      <c r="AX72" s="900">
        <v>56</v>
      </c>
      <c r="AZ72" s="345" t="s">
        <v>152</v>
      </c>
      <c r="BA72" s="21">
        <v>335</v>
      </c>
      <c r="BB72" s="73">
        <v>0</v>
      </c>
      <c r="BC72" s="385">
        <f t="shared" si="104"/>
        <v>335</v>
      </c>
      <c r="BD72" s="22">
        <v>56</v>
      </c>
    </row>
    <row r="73" spans="1:56" s="3" customFormat="1" ht="14.25" customHeight="1">
      <c r="A73" s="163" t="s">
        <v>305</v>
      </c>
      <c r="B73" s="19">
        <v>3333</v>
      </c>
      <c r="C73" s="19">
        <v>1675</v>
      </c>
      <c r="D73" s="19">
        <v>1970</v>
      </c>
      <c r="E73" s="19">
        <v>1002</v>
      </c>
      <c r="F73" s="19">
        <v>1664</v>
      </c>
      <c r="G73" s="19">
        <v>884</v>
      </c>
      <c r="H73" s="19">
        <v>1161</v>
      </c>
      <c r="I73" s="19">
        <v>604</v>
      </c>
      <c r="J73" s="19">
        <v>899</v>
      </c>
      <c r="K73" s="853">
        <v>484</v>
      </c>
      <c r="L73" s="852">
        <f t="shared" si="101"/>
        <v>9027</v>
      </c>
      <c r="M73" s="797">
        <f t="shared" si="101"/>
        <v>4649</v>
      </c>
      <c r="N73" s="241">
        <v>0</v>
      </c>
      <c r="O73" s="16">
        <v>0</v>
      </c>
      <c r="P73" s="19">
        <v>0</v>
      </c>
      <c r="Q73" s="36">
        <v>0</v>
      </c>
      <c r="S73" s="345" t="s">
        <v>153</v>
      </c>
      <c r="T73" s="21">
        <v>409</v>
      </c>
      <c r="U73" s="21">
        <v>177</v>
      </c>
      <c r="V73" s="21">
        <v>246</v>
      </c>
      <c r="W73" s="21">
        <v>116</v>
      </c>
      <c r="X73" s="21">
        <v>207</v>
      </c>
      <c r="Y73" s="21">
        <v>96</v>
      </c>
      <c r="Z73" s="21">
        <v>97</v>
      </c>
      <c r="AA73" s="21">
        <v>51</v>
      </c>
      <c r="AB73" s="21">
        <v>7</v>
      </c>
      <c r="AC73" s="73">
        <v>3</v>
      </c>
      <c r="AD73" s="852">
        <f t="shared" si="105"/>
        <v>966</v>
      </c>
      <c r="AE73" s="797">
        <f t="shared" si="105"/>
        <v>443</v>
      </c>
      <c r="AF73" s="66">
        <v>0</v>
      </c>
      <c r="AG73" s="21">
        <v>0</v>
      </c>
      <c r="AH73" s="21">
        <v>0</v>
      </c>
      <c r="AI73" s="22">
        <v>0</v>
      </c>
      <c r="AK73" s="18" t="s">
        <v>153</v>
      </c>
      <c r="AL73" s="627">
        <v>72</v>
      </c>
      <c r="AM73" s="21">
        <v>67</v>
      </c>
      <c r="AN73" s="21">
        <v>62</v>
      </c>
      <c r="AO73" s="21">
        <v>57</v>
      </c>
      <c r="AP73" s="21">
        <v>53</v>
      </c>
      <c r="AQ73" s="84">
        <f t="shared" si="94"/>
        <v>311</v>
      </c>
      <c r="AR73" s="21">
        <v>0</v>
      </c>
      <c r="AS73" s="22">
        <v>0</v>
      </c>
      <c r="AT73" s="627">
        <v>221</v>
      </c>
      <c r="AU73" s="21">
        <v>18</v>
      </c>
      <c r="AV73" s="733">
        <f t="shared" si="103"/>
        <v>239</v>
      </c>
      <c r="AW73" s="607">
        <v>0</v>
      </c>
      <c r="AX73" s="900">
        <v>66</v>
      </c>
      <c r="AZ73" s="345" t="s">
        <v>153</v>
      </c>
      <c r="BA73" s="21">
        <v>204</v>
      </c>
      <c r="BB73" s="73">
        <v>0</v>
      </c>
      <c r="BC73" s="385">
        <f t="shared" si="104"/>
        <v>204</v>
      </c>
      <c r="BD73" s="22">
        <v>24</v>
      </c>
    </row>
    <row r="74" spans="1:56" s="3" customFormat="1" ht="14.25" customHeight="1">
      <c r="A74" s="14" t="s">
        <v>155</v>
      </c>
      <c r="B74" s="21">
        <v>24</v>
      </c>
      <c r="C74" s="21">
        <v>9</v>
      </c>
      <c r="D74" s="21">
        <v>27</v>
      </c>
      <c r="E74" s="21">
        <v>13</v>
      </c>
      <c r="F74" s="21">
        <v>34</v>
      </c>
      <c r="G74" s="21">
        <v>15</v>
      </c>
      <c r="H74" s="21">
        <v>26</v>
      </c>
      <c r="I74" s="21">
        <v>12</v>
      </c>
      <c r="J74" s="21">
        <v>15</v>
      </c>
      <c r="K74" s="73">
        <v>6</v>
      </c>
      <c r="L74" s="852">
        <f t="shared" si="101"/>
        <v>126</v>
      </c>
      <c r="M74" s="797">
        <f t="shared" si="101"/>
        <v>55</v>
      </c>
      <c r="N74" s="66">
        <v>0</v>
      </c>
      <c r="O74" s="21">
        <v>0</v>
      </c>
      <c r="P74" s="21">
        <v>0</v>
      </c>
      <c r="Q74" s="22">
        <v>0</v>
      </c>
      <c r="S74" s="345" t="s">
        <v>155</v>
      </c>
      <c r="T74" s="21">
        <v>8</v>
      </c>
      <c r="U74" s="21">
        <v>2</v>
      </c>
      <c r="V74" s="21">
        <v>8</v>
      </c>
      <c r="W74" s="21">
        <v>5</v>
      </c>
      <c r="X74" s="21">
        <v>13</v>
      </c>
      <c r="Y74" s="21">
        <v>6</v>
      </c>
      <c r="Z74" s="21">
        <v>9</v>
      </c>
      <c r="AA74" s="21">
        <v>5</v>
      </c>
      <c r="AB74" s="21">
        <v>0</v>
      </c>
      <c r="AC74" s="73">
        <v>0</v>
      </c>
      <c r="AD74" s="852">
        <f t="shared" ref="AD74:AE78" si="106">+T74+V74+X74+Z74+AB74</f>
        <v>38</v>
      </c>
      <c r="AE74" s="797">
        <f t="shared" si="106"/>
        <v>18</v>
      </c>
      <c r="AF74" s="66">
        <v>0</v>
      </c>
      <c r="AG74" s="21">
        <v>0</v>
      </c>
      <c r="AH74" s="21">
        <v>0</v>
      </c>
      <c r="AI74" s="22">
        <v>0</v>
      </c>
      <c r="AK74" s="18" t="s">
        <v>155</v>
      </c>
      <c r="AL74" s="627">
        <v>1</v>
      </c>
      <c r="AM74" s="21">
        <v>1</v>
      </c>
      <c r="AN74" s="21">
        <v>1</v>
      </c>
      <c r="AO74" s="21">
        <v>1</v>
      </c>
      <c r="AP74" s="21">
        <v>1</v>
      </c>
      <c r="AQ74" s="84">
        <f t="shared" si="94"/>
        <v>5</v>
      </c>
      <c r="AR74" s="21">
        <v>0</v>
      </c>
      <c r="AS74" s="22">
        <v>0</v>
      </c>
      <c r="AT74" s="627">
        <v>0</v>
      </c>
      <c r="AU74" s="21">
        <v>2</v>
      </c>
      <c r="AV74" s="733">
        <f t="shared" si="103"/>
        <v>2</v>
      </c>
      <c r="AW74" s="607">
        <v>0</v>
      </c>
      <c r="AX74" s="900">
        <v>1</v>
      </c>
      <c r="AZ74" s="345" t="s">
        <v>155</v>
      </c>
      <c r="BA74" s="21">
        <v>2</v>
      </c>
      <c r="BB74" s="73">
        <v>0</v>
      </c>
      <c r="BC74" s="385">
        <f t="shared" si="104"/>
        <v>2</v>
      </c>
      <c r="BD74" s="22">
        <v>0</v>
      </c>
    </row>
    <row r="75" spans="1:56" s="3" customFormat="1" ht="14.25" customHeight="1">
      <c r="A75" s="14" t="s">
        <v>156</v>
      </c>
      <c r="B75" s="21">
        <v>735</v>
      </c>
      <c r="C75" s="21">
        <v>356</v>
      </c>
      <c r="D75" s="21">
        <v>473</v>
      </c>
      <c r="E75" s="21">
        <v>251</v>
      </c>
      <c r="F75" s="21">
        <v>684</v>
      </c>
      <c r="G75" s="21">
        <v>336</v>
      </c>
      <c r="H75" s="21">
        <v>418</v>
      </c>
      <c r="I75" s="21">
        <v>221</v>
      </c>
      <c r="J75" s="21">
        <v>367</v>
      </c>
      <c r="K75" s="73">
        <v>199</v>
      </c>
      <c r="L75" s="852">
        <f t="shared" si="101"/>
        <v>2677</v>
      </c>
      <c r="M75" s="797">
        <f t="shared" si="101"/>
        <v>1363</v>
      </c>
      <c r="N75" s="66">
        <v>0</v>
      </c>
      <c r="O75" s="21">
        <v>0</v>
      </c>
      <c r="P75" s="21">
        <v>0</v>
      </c>
      <c r="Q75" s="22">
        <v>0</v>
      </c>
      <c r="S75" s="345" t="s">
        <v>156</v>
      </c>
      <c r="T75" s="21">
        <v>41</v>
      </c>
      <c r="U75" s="21">
        <v>17</v>
      </c>
      <c r="V75" s="21">
        <v>37</v>
      </c>
      <c r="W75" s="21">
        <v>12</v>
      </c>
      <c r="X75" s="21">
        <v>63</v>
      </c>
      <c r="Y75" s="21">
        <v>26</v>
      </c>
      <c r="Z75" s="21">
        <v>41</v>
      </c>
      <c r="AA75" s="21">
        <v>16</v>
      </c>
      <c r="AB75" s="21">
        <v>10</v>
      </c>
      <c r="AC75" s="73">
        <v>3</v>
      </c>
      <c r="AD75" s="852">
        <f t="shared" si="106"/>
        <v>192</v>
      </c>
      <c r="AE75" s="797">
        <f t="shared" si="106"/>
        <v>74</v>
      </c>
      <c r="AF75" s="66">
        <v>0</v>
      </c>
      <c r="AG75" s="21">
        <v>0</v>
      </c>
      <c r="AH75" s="21">
        <v>0</v>
      </c>
      <c r="AI75" s="22">
        <v>0</v>
      </c>
      <c r="AK75" s="18" t="s">
        <v>156</v>
      </c>
      <c r="AL75" s="627">
        <v>21</v>
      </c>
      <c r="AM75" s="21">
        <v>18</v>
      </c>
      <c r="AN75" s="21">
        <v>22</v>
      </c>
      <c r="AO75" s="21">
        <v>17</v>
      </c>
      <c r="AP75" s="21">
        <v>16</v>
      </c>
      <c r="AQ75" s="84">
        <f t="shared" si="94"/>
        <v>94</v>
      </c>
      <c r="AR75" s="21">
        <v>0</v>
      </c>
      <c r="AS75" s="22">
        <v>0</v>
      </c>
      <c r="AT75" s="627">
        <v>92</v>
      </c>
      <c r="AU75" s="21">
        <v>1</v>
      </c>
      <c r="AV75" s="733">
        <f t="shared" si="103"/>
        <v>93</v>
      </c>
      <c r="AW75" s="607">
        <v>0</v>
      </c>
      <c r="AX75" s="900">
        <v>14</v>
      </c>
      <c r="AZ75" s="345" t="s">
        <v>156</v>
      </c>
      <c r="BA75" s="21">
        <v>96</v>
      </c>
      <c r="BB75" s="73">
        <v>0</v>
      </c>
      <c r="BC75" s="385">
        <f t="shared" si="104"/>
        <v>96</v>
      </c>
      <c r="BD75" s="22">
        <v>9</v>
      </c>
    </row>
    <row r="76" spans="1:56" s="3" customFormat="1" ht="14.25" customHeight="1">
      <c r="A76" s="14" t="s">
        <v>157</v>
      </c>
      <c r="B76" s="21">
        <v>61</v>
      </c>
      <c r="C76" s="21">
        <v>27</v>
      </c>
      <c r="D76" s="21">
        <v>54</v>
      </c>
      <c r="E76" s="21">
        <v>26</v>
      </c>
      <c r="F76" s="21">
        <v>41</v>
      </c>
      <c r="G76" s="21">
        <v>24</v>
      </c>
      <c r="H76" s="21">
        <v>0</v>
      </c>
      <c r="I76" s="21">
        <v>0</v>
      </c>
      <c r="J76" s="21">
        <v>0</v>
      </c>
      <c r="K76" s="73">
        <v>0</v>
      </c>
      <c r="L76" s="852">
        <f t="shared" si="101"/>
        <v>156</v>
      </c>
      <c r="M76" s="797">
        <f t="shared" si="101"/>
        <v>77</v>
      </c>
      <c r="N76" s="66">
        <v>0</v>
      </c>
      <c r="O76" s="21">
        <v>0</v>
      </c>
      <c r="P76" s="21">
        <v>0</v>
      </c>
      <c r="Q76" s="22">
        <v>0</v>
      </c>
      <c r="S76" s="345" t="s">
        <v>157</v>
      </c>
      <c r="T76" s="21">
        <v>4</v>
      </c>
      <c r="U76" s="21">
        <v>2</v>
      </c>
      <c r="V76" s="21">
        <v>4</v>
      </c>
      <c r="W76" s="21">
        <v>2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73">
        <v>0</v>
      </c>
      <c r="AD76" s="852">
        <f t="shared" si="106"/>
        <v>8</v>
      </c>
      <c r="AE76" s="797">
        <f t="shared" si="106"/>
        <v>4</v>
      </c>
      <c r="AF76" s="66">
        <v>0</v>
      </c>
      <c r="AG76" s="21">
        <v>0</v>
      </c>
      <c r="AH76" s="21">
        <v>0</v>
      </c>
      <c r="AI76" s="22">
        <v>0</v>
      </c>
      <c r="AK76" s="18" t="s">
        <v>157</v>
      </c>
      <c r="AL76" s="627">
        <v>1</v>
      </c>
      <c r="AM76" s="21">
        <v>1</v>
      </c>
      <c r="AN76" s="21">
        <v>1</v>
      </c>
      <c r="AO76" s="21">
        <v>0</v>
      </c>
      <c r="AP76" s="21">
        <v>0</v>
      </c>
      <c r="AQ76" s="84">
        <f t="shared" si="94"/>
        <v>3</v>
      </c>
      <c r="AR76" s="21">
        <v>0</v>
      </c>
      <c r="AS76" s="22">
        <v>0</v>
      </c>
      <c r="AT76" s="627">
        <v>6</v>
      </c>
      <c r="AU76" s="21">
        <v>0</v>
      </c>
      <c r="AV76" s="733">
        <f t="shared" si="103"/>
        <v>6</v>
      </c>
      <c r="AW76" s="607">
        <v>0</v>
      </c>
      <c r="AX76" s="900">
        <v>1</v>
      </c>
      <c r="AZ76" s="345" t="s">
        <v>157</v>
      </c>
      <c r="BA76" s="21">
        <v>3</v>
      </c>
      <c r="BB76" s="73">
        <v>0</v>
      </c>
      <c r="BC76" s="385">
        <f t="shared" si="104"/>
        <v>3</v>
      </c>
      <c r="BD76" s="22">
        <v>0</v>
      </c>
    </row>
    <row r="77" spans="1:56" s="3" customFormat="1" ht="14.25" customHeight="1">
      <c r="A77" s="14" t="s">
        <v>158</v>
      </c>
      <c r="B77" s="21">
        <v>376</v>
      </c>
      <c r="C77" s="21">
        <v>189</v>
      </c>
      <c r="D77" s="21">
        <v>383</v>
      </c>
      <c r="E77" s="21">
        <v>183</v>
      </c>
      <c r="F77" s="21">
        <v>532</v>
      </c>
      <c r="G77" s="21">
        <v>268</v>
      </c>
      <c r="H77" s="21">
        <v>306</v>
      </c>
      <c r="I77" s="21">
        <v>164</v>
      </c>
      <c r="J77" s="21">
        <v>316</v>
      </c>
      <c r="K77" s="73">
        <v>170</v>
      </c>
      <c r="L77" s="852">
        <f t="shared" si="101"/>
        <v>1913</v>
      </c>
      <c r="M77" s="797">
        <f t="shared" si="101"/>
        <v>974</v>
      </c>
      <c r="N77" s="66">
        <v>0</v>
      </c>
      <c r="O77" s="21">
        <v>0</v>
      </c>
      <c r="P77" s="21">
        <v>0</v>
      </c>
      <c r="Q77" s="22">
        <v>0</v>
      </c>
      <c r="S77" s="345" t="s">
        <v>158</v>
      </c>
      <c r="T77" s="21">
        <v>40</v>
      </c>
      <c r="U77" s="21">
        <v>21</v>
      </c>
      <c r="V77" s="21">
        <v>17</v>
      </c>
      <c r="W77" s="21">
        <v>5</v>
      </c>
      <c r="X77" s="21">
        <v>57</v>
      </c>
      <c r="Y77" s="21">
        <v>24</v>
      </c>
      <c r="Z77" s="21">
        <v>16</v>
      </c>
      <c r="AA77" s="21">
        <v>6</v>
      </c>
      <c r="AB77" s="21">
        <v>0</v>
      </c>
      <c r="AC77" s="73">
        <v>0</v>
      </c>
      <c r="AD77" s="852">
        <f t="shared" si="106"/>
        <v>130</v>
      </c>
      <c r="AE77" s="797">
        <f t="shared" si="106"/>
        <v>56</v>
      </c>
      <c r="AF77" s="66">
        <v>0</v>
      </c>
      <c r="AG77" s="21">
        <v>0</v>
      </c>
      <c r="AH77" s="21">
        <v>0</v>
      </c>
      <c r="AI77" s="22">
        <v>0</v>
      </c>
      <c r="AK77" s="18" t="s">
        <v>158</v>
      </c>
      <c r="AL77" s="627">
        <v>9</v>
      </c>
      <c r="AM77" s="21">
        <v>8</v>
      </c>
      <c r="AN77" s="21">
        <v>11</v>
      </c>
      <c r="AO77" s="21">
        <v>7</v>
      </c>
      <c r="AP77" s="21">
        <v>7</v>
      </c>
      <c r="AQ77" s="84">
        <f t="shared" si="94"/>
        <v>42</v>
      </c>
      <c r="AR77" s="21">
        <v>0</v>
      </c>
      <c r="AS77" s="22">
        <v>0</v>
      </c>
      <c r="AT77" s="627">
        <v>43</v>
      </c>
      <c r="AU77" s="21">
        <v>3</v>
      </c>
      <c r="AV77" s="733">
        <f t="shared" si="103"/>
        <v>46</v>
      </c>
      <c r="AW77" s="607">
        <v>0</v>
      </c>
      <c r="AX77" s="900">
        <v>6</v>
      </c>
      <c r="AZ77" s="345" t="s">
        <v>158</v>
      </c>
      <c r="BA77" s="21">
        <v>42</v>
      </c>
      <c r="BB77" s="73">
        <v>0</v>
      </c>
      <c r="BC77" s="385">
        <f t="shared" si="104"/>
        <v>42</v>
      </c>
      <c r="BD77" s="22">
        <v>3</v>
      </c>
    </row>
    <row r="78" spans="1:56" s="3" customFormat="1" ht="14.25" customHeight="1">
      <c r="A78" s="14" t="s">
        <v>159</v>
      </c>
      <c r="B78" s="21">
        <v>41</v>
      </c>
      <c r="C78" s="21">
        <v>16</v>
      </c>
      <c r="D78" s="21">
        <v>42</v>
      </c>
      <c r="E78" s="21">
        <v>23</v>
      </c>
      <c r="F78" s="21">
        <v>35</v>
      </c>
      <c r="G78" s="21">
        <v>12</v>
      </c>
      <c r="H78" s="21">
        <v>32</v>
      </c>
      <c r="I78" s="21">
        <v>20</v>
      </c>
      <c r="J78" s="21">
        <v>0</v>
      </c>
      <c r="K78" s="73">
        <v>0</v>
      </c>
      <c r="L78" s="852">
        <f t="shared" si="101"/>
        <v>150</v>
      </c>
      <c r="M78" s="797">
        <f t="shared" si="101"/>
        <v>71</v>
      </c>
      <c r="N78" s="66">
        <v>0</v>
      </c>
      <c r="O78" s="21">
        <v>0</v>
      </c>
      <c r="P78" s="21">
        <v>0</v>
      </c>
      <c r="Q78" s="22">
        <v>0</v>
      </c>
      <c r="S78" s="345" t="s">
        <v>159</v>
      </c>
      <c r="T78" s="21">
        <v>3</v>
      </c>
      <c r="U78" s="21">
        <v>0</v>
      </c>
      <c r="V78" s="21">
        <v>3</v>
      </c>
      <c r="W78" s="21">
        <v>2</v>
      </c>
      <c r="X78" s="21">
        <v>6</v>
      </c>
      <c r="Y78" s="21">
        <v>2</v>
      </c>
      <c r="Z78" s="21">
        <v>0</v>
      </c>
      <c r="AA78" s="21">
        <v>0</v>
      </c>
      <c r="AB78" s="21">
        <v>0</v>
      </c>
      <c r="AC78" s="73">
        <v>0</v>
      </c>
      <c r="AD78" s="852">
        <f t="shared" si="106"/>
        <v>12</v>
      </c>
      <c r="AE78" s="797">
        <f t="shared" si="106"/>
        <v>4</v>
      </c>
      <c r="AF78" s="66">
        <v>0</v>
      </c>
      <c r="AG78" s="21">
        <v>0</v>
      </c>
      <c r="AH78" s="21">
        <v>0</v>
      </c>
      <c r="AI78" s="22">
        <v>0</v>
      </c>
      <c r="AK78" s="18" t="s">
        <v>159</v>
      </c>
      <c r="AL78" s="627">
        <v>1</v>
      </c>
      <c r="AM78" s="21">
        <v>1</v>
      </c>
      <c r="AN78" s="21">
        <v>1</v>
      </c>
      <c r="AO78" s="21">
        <v>1</v>
      </c>
      <c r="AP78" s="21">
        <v>0</v>
      </c>
      <c r="AQ78" s="84">
        <f t="shared" si="94"/>
        <v>4</v>
      </c>
      <c r="AR78" s="21">
        <v>0</v>
      </c>
      <c r="AS78" s="22">
        <v>0</v>
      </c>
      <c r="AT78" s="627">
        <v>4</v>
      </c>
      <c r="AU78" s="21">
        <v>0</v>
      </c>
      <c r="AV78" s="733">
        <f t="shared" si="103"/>
        <v>4</v>
      </c>
      <c r="AW78" s="607">
        <v>0</v>
      </c>
      <c r="AX78" s="900">
        <v>1</v>
      </c>
      <c r="AZ78" s="345" t="s">
        <v>159</v>
      </c>
      <c r="BA78" s="21">
        <v>4</v>
      </c>
      <c r="BB78" s="73">
        <v>0</v>
      </c>
      <c r="BC78" s="385">
        <f t="shared" si="104"/>
        <v>4</v>
      </c>
      <c r="BD78" s="22">
        <v>2</v>
      </c>
    </row>
    <row r="79" spans="1:56" s="3" customFormat="1" ht="14.25" customHeight="1">
      <c r="A79" s="966" t="s">
        <v>577</v>
      </c>
      <c r="B79" s="21"/>
      <c r="C79" s="21"/>
      <c r="D79" s="21"/>
      <c r="E79" s="21"/>
      <c r="F79" s="21"/>
      <c r="G79" s="21"/>
      <c r="H79" s="21"/>
      <c r="I79" s="21"/>
      <c r="J79" s="21"/>
      <c r="K79" s="73"/>
      <c r="L79" s="852"/>
      <c r="M79" s="797"/>
      <c r="N79" s="66"/>
      <c r="O79" s="21"/>
      <c r="P79" s="21"/>
      <c r="Q79" s="22"/>
      <c r="S79" s="345"/>
      <c r="T79" s="21"/>
      <c r="U79" s="21"/>
      <c r="V79" s="21"/>
      <c r="W79" s="21"/>
      <c r="X79" s="21"/>
      <c r="Y79" s="21"/>
      <c r="Z79" s="21"/>
      <c r="AA79" s="21"/>
      <c r="AB79" s="21"/>
      <c r="AC79" s="73"/>
      <c r="AD79" s="852"/>
      <c r="AE79" s="797"/>
      <c r="AF79" s="66"/>
      <c r="AG79" s="21"/>
      <c r="AH79" s="21"/>
      <c r="AI79" s="22"/>
      <c r="AK79" s="968" t="s">
        <v>577</v>
      </c>
      <c r="AL79" s="965"/>
      <c r="AM79" s="71"/>
      <c r="AN79" s="71"/>
      <c r="AO79" s="71"/>
      <c r="AP79" s="71"/>
      <c r="AQ79" s="823"/>
      <c r="AR79" s="66"/>
      <c r="AS79" s="161"/>
      <c r="AT79" s="627"/>
      <c r="AU79" s="21"/>
      <c r="AV79" s="733"/>
      <c r="AW79" s="607"/>
      <c r="AX79" s="900"/>
      <c r="AZ79" s="345"/>
      <c r="BA79" s="21"/>
      <c r="BB79" s="73"/>
      <c r="BC79" s="385"/>
      <c r="BD79" s="22"/>
    </row>
    <row r="80" spans="1:56" s="3" customFormat="1" ht="14.25" customHeight="1">
      <c r="A80" s="14" t="s">
        <v>161</v>
      </c>
      <c r="B80" s="21">
        <v>334</v>
      </c>
      <c r="C80" s="21">
        <v>157</v>
      </c>
      <c r="D80" s="21">
        <v>338</v>
      </c>
      <c r="E80" s="21">
        <v>177</v>
      </c>
      <c r="F80" s="21">
        <v>345</v>
      </c>
      <c r="G80" s="21">
        <v>184</v>
      </c>
      <c r="H80" s="21">
        <v>251</v>
      </c>
      <c r="I80" s="21">
        <v>117</v>
      </c>
      <c r="J80" s="21">
        <v>190</v>
      </c>
      <c r="K80" s="73">
        <v>96</v>
      </c>
      <c r="L80" s="852">
        <f t="shared" si="101"/>
        <v>1458</v>
      </c>
      <c r="M80" s="797">
        <f t="shared" si="101"/>
        <v>731</v>
      </c>
      <c r="N80" s="66">
        <v>0</v>
      </c>
      <c r="O80" s="21">
        <v>0</v>
      </c>
      <c r="P80" s="21">
        <v>0</v>
      </c>
      <c r="Q80" s="22">
        <v>0</v>
      </c>
      <c r="S80" s="345" t="s">
        <v>161</v>
      </c>
      <c r="T80" s="21">
        <v>7</v>
      </c>
      <c r="U80" s="21">
        <v>2</v>
      </c>
      <c r="V80" s="21">
        <v>27</v>
      </c>
      <c r="W80" s="21">
        <v>12</v>
      </c>
      <c r="X80" s="21">
        <v>23</v>
      </c>
      <c r="Y80" s="21">
        <v>9</v>
      </c>
      <c r="Z80" s="21">
        <v>16</v>
      </c>
      <c r="AA80" s="21">
        <v>5</v>
      </c>
      <c r="AB80" s="21">
        <v>1</v>
      </c>
      <c r="AC80" s="73">
        <v>1</v>
      </c>
      <c r="AD80" s="852">
        <f t="shared" ref="AD80:AE85" si="107">+T80+V80+X80+Z80+AB80</f>
        <v>74</v>
      </c>
      <c r="AE80" s="797">
        <f t="shared" si="107"/>
        <v>29</v>
      </c>
      <c r="AF80" s="66">
        <v>0</v>
      </c>
      <c r="AG80" s="21">
        <v>0</v>
      </c>
      <c r="AH80" s="21">
        <v>0</v>
      </c>
      <c r="AI80" s="22">
        <v>0</v>
      </c>
      <c r="AK80" s="18" t="s">
        <v>161</v>
      </c>
      <c r="AL80" s="519">
        <v>12</v>
      </c>
      <c r="AM80" s="194">
        <v>12</v>
      </c>
      <c r="AN80" s="194">
        <v>13</v>
      </c>
      <c r="AO80" s="194">
        <v>9</v>
      </c>
      <c r="AP80" s="194">
        <v>9</v>
      </c>
      <c r="AQ80" s="823">
        <f t="shared" si="94"/>
        <v>55</v>
      </c>
      <c r="AR80" s="66">
        <v>0</v>
      </c>
      <c r="AS80" s="161">
        <v>0</v>
      </c>
      <c r="AT80" s="627">
        <v>51</v>
      </c>
      <c r="AU80" s="21">
        <v>1</v>
      </c>
      <c r="AV80" s="733">
        <f t="shared" si="103"/>
        <v>52</v>
      </c>
      <c r="AW80" s="607">
        <v>0</v>
      </c>
      <c r="AX80" s="900">
        <v>12</v>
      </c>
      <c r="AZ80" s="345" t="s">
        <v>161</v>
      </c>
      <c r="BA80" s="21">
        <v>48</v>
      </c>
      <c r="BB80" s="73">
        <v>0</v>
      </c>
      <c r="BC80" s="385">
        <f t="shared" si="104"/>
        <v>48</v>
      </c>
      <c r="BD80" s="22">
        <v>12</v>
      </c>
    </row>
    <row r="81" spans="1:56" s="3" customFormat="1" ht="14.25" customHeight="1">
      <c r="A81" s="14" t="s">
        <v>162</v>
      </c>
      <c r="B81" s="21">
        <v>353</v>
      </c>
      <c r="C81" s="21">
        <v>178</v>
      </c>
      <c r="D81" s="21">
        <v>225</v>
      </c>
      <c r="E81" s="21">
        <v>115</v>
      </c>
      <c r="F81" s="21">
        <v>261</v>
      </c>
      <c r="G81" s="21">
        <v>138</v>
      </c>
      <c r="H81" s="21">
        <v>224</v>
      </c>
      <c r="I81" s="21">
        <v>118</v>
      </c>
      <c r="J81" s="21">
        <v>213</v>
      </c>
      <c r="K81" s="73">
        <v>122</v>
      </c>
      <c r="L81" s="852">
        <f t="shared" si="101"/>
        <v>1276</v>
      </c>
      <c r="M81" s="797">
        <f t="shared" si="101"/>
        <v>671</v>
      </c>
      <c r="N81" s="66">
        <v>0</v>
      </c>
      <c r="O81" s="21">
        <v>0</v>
      </c>
      <c r="P81" s="21">
        <v>0</v>
      </c>
      <c r="Q81" s="22">
        <v>0</v>
      </c>
      <c r="S81" s="345" t="s">
        <v>162</v>
      </c>
      <c r="T81" s="21">
        <v>23</v>
      </c>
      <c r="U81" s="21">
        <v>8</v>
      </c>
      <c r="V81" s="21">
        <v>32</v>
      </c>
      <c r="W81" s="21">
        <v>8</v>
      </c>
      <c r="X81" s="21">
        <v>34</v>
      </c>
      <c r="Y81" s="21">
        <v>14</v>
      </c>
      <c r="Z81" s="21">
        <v>26</v>
      </c>
      <c r="AA81" s="21">
        <v>11</v>
      </c>
      <c r="AB81" s="21">
        <v>24</v>
      </c>
      <c r="AC81" s="73">
        <v>11</v>
      </c>
      <c r="AD81" s="852">
        <f t="shared" si="107"/>
        <v>139</v>
      </c>
      <c r="AE81" s="797">
        <f t="shared" si="107"/>
        <v>52</v>
      </c>
      <c r="AF81" s="66">
        <v>0</v>
      </c>
      <c r="AG81" s="21">
        <v>0</v>
      </c>
      <c r="AH81" s="21">
        <v>0</v>
      </c>
      <c r="AI81" s="22">
        <v>0</v>
      </c>
      <c r="AK81" s="18" t="s">
        <v>162</v>
      </c>
      <c r="AL81" s="644">
        <v>8</v>
      </c>
      <c r="AM81" s="217">
        <v>6</v>
      </c>
      <c r="AN81" s="217">
        <v>6</v>
      </c>
      <c r="AO81" s="217">
        <v>6</v>
      </c>
      <c r="AP81" s="217">
        <v>5</v>
      </c>
      <c r="AQ81" s="823">
        <f t="shared" si="94"/>
        <v>31</v>
      </c>
      <c r="AR81" s="66">
        <v>0</v>
      </c>
      <c r="AS81" s="161">
        <v>0</v>
      </c>
      <c r="AT81" s="627">
        <v>26</v>
      </c>
      <c r="AU81" s="21">
        <v>3</v>
      </c>
      <c r="AV81" s="733">
        <f t="shared" si="103"/>
        <v>29</v>
      </c>
      <c r="AW81" s="607">
        <v>0</v>
      </c>
      <c r="AX81" s="900">
        <v>5</v>
      </c>
      <c r="AZ81" s="345" t="s">
        <v>162</v>
      </c>
      <c r="BA81" s="21">
        <v>29</v>
      </c>
      <c r="BB81" s="73">
        <v>0</v>
      </c>
      <c r="BC81" s="385">
        <f t="shared" si="104"/>
        <v>29</v>
      </c>
      <c r="BD81" s="22">
        <v>7</v>
      </c>
    </row>
    <row r="82" spans="1:56" s="3" customFormat="1" ht="14.25" customHeight="1">
      <c r="A82" s="14" t="s">
        <v>163</v>
      </c>
      <c r="B82" s="21">
        <v>14</v>
      </c>
      <c r="C82" s="21">
        <v>6</v>
      </c>
      <c r="D82" s="21">
        <v>15</v>
      </c>
      <c r="E82" s="21">
        <v>9</v>
      </c>
      <c r="F82" s="21">
        <v>21</v>
      </c>
      <c r="G82" s="21">
        <v>11</v>
      </c>
      <c r="H82" s="21">
        <v>16</v>
      </c>
      <c r="I82" s="21">
        <v>9</v>
      </c>
      <c r="J82" s="21">
        <v>19</v>
      </c>
      <c r="K82" s="73">
        <v>14</v>
      </c>
      <c r="L82" s="852">
        <f t="shared" si="101"/>
        <v>85</v>
      </c>
      <c r="M82" s="797">
        <f t="shared" si="101"/>
        <v>49</v>
      </c>
      <c r="N82" s="66">
        <v>0</v>
      </c>
      <c r="O82" s="21">
        <v>0</v>
      </c>
      <c r="P82" s="21">
        <v>0</v>
      </c>
      <c r="Q82" s="22">
        <v>0</v>
      </c>
      <c r="S82" s="345" t="s">
        <v>163</v>
      </c>
      <c r="T82" s="21">
        <v>3</v>
      </c>
      <c r="U82" s="21">
        <v>2</v>
      </c>
      <c r="V82" s="21">
        <v>2</v>
      </c>
      <c r="W82" s="21">
        <v>2</v>
      </c>
      <c r="X82" s="21">
        <v>2</v>
      </c>
      <c r="Y82" s="21">
        <v>0</v>
      </c>
      <c r="Z82" s="21">
        <v>0</v>
      </c>
      <c r="AA82" s="21">
        <v>0</v>
      </c>
      <c r="AB82" s="21">
        <v>1</v>
      </c>
      <c r="AC82" s="73">
        <v>1</v>
      </c>
      <c r="AD82" s="852">
        <f t="shared" si="107"/>
        <v>8</v>
      </c>
      <c r="AE82" s="797">
        <f t="shared" si="107"/>
        <v>5</v>
      </c>
      <c r="AF82" s="66">
        <v>0</v>
      </c>
      <c r="AG82" s="21">
        <v>0</v>
      </c>
      <c r="AH82" s="21">
        <v>0</v>
      </c>
      <c r="AI82" s="22">
        <v>0</v>
      </c>
      <c r="AK82" s="18" t="s">
        <v>163</v>
      </c>
      <c r="AL82" s="634">
        <v>1</v>
      </c>
      <c r="AM82" s="159">
        <v>1</v>
      </c>
      <c r="AN82" s="159">
        <v>1</v>
      </c>
      <c r="AO82" s="159">
        <v>1</v>
      </c>
      <c r="AP82" s="159">
        <v>2</v>
      </c>
      <c r="AQ82" s="84">
        <f t="shared" si="94"/>
        <v>6</v>
      </c>
      <c r="AR82" s="66">
        <v>0</v>
      </c>
      <c r="AS82" s="161">
        <v>0</v>
      </c>
      <c r="AT82" s="627">
        <v>3</v>
      </c>
      <c r="AU82" s="21">
        <v>1</v>
      </c>
      <c r="AV82" s="733">
        <f t="shared" si="103"/>
        <v>4</v>
      </c>
      <c r="AW82" s="607">
        <v>0</v>
      </c>
      <c r="AX82" s="900">
        <v>2</v>
      </c>
      <c r="AZ82" s="345" t="s">
        <v>163</v>
      </c>
      <c r="BA82" s="21">
        <v>3</v>
      </c>
      <c r="BB82" s="73">
        <v>0</v>
      </c>
      <c r="BC82" s="385">
        <f t="shared" si="104"/>
        <v>3</v>
      </c>
      <c r="BD82" s="22">
        <v>2</v>
      </c>
    </row>
    <row r="83" spans="1:56" s="3" customFormat="1" ht="14.25" customHeight="1">
      <c r="A83" s="14" t="s">
        <v>164</v>
      </c>
      <c r="B83" s="21">
        <v>4690</v>
      </c>
      <c r="C83" s="21">
        <v>2303</v>
      </c>
      <c r="D83" s="21">
        <v>4452</v>
      </c>
      <c r="E83" s="21">
        <v>2245</v>
      </c>
      <c r="F83" s="21">
        <v>4140</v>
      </c>
      <c r="G83" s="21">
        <v>2093</v>
      </c>
      <c r="H83" s="21">
        <v>3649</v>
      </c>
      <c r="I83" s="21">
        <v>1867</v>
      </c>
      <c r="J83" s="21">
        <v>3115</v>
      </c>
      <c r="K83" s="73">
        <v>1587</v>
      </c>
      <c r="L83" s="852">
        <f t="shared" si="101"/>
        <v>20046</v>
      </c>
      <c r="M83" s="797">
        <f t="shared" si="101"/>
        <v>10095</v>
      </c>
      <c r="N83" s="66">
        <v>0</v>
      </c>
      <c r="O83" s="21">
        <v>0</v>
      </c>
      <c r="P83" s="21">
        <v>0</v>
      </c>
      <c r="Q83" s="22">
        <v>0</v>
      </c>
      <c r="S83" s="345" t="s">
        <v>164</v>
      </c>
      <c r="T83" s="21">
        <v>188</v>
      </c>
      <c r="U83" s="21">
        <v>70</v>
      </c>
      <c r="V83" s="21">
        <v>220</v>
      </c>
      <c r="W83" s="21">
        <v>84</v>
      </c>
      <c r="X83" s="21">
        <v>226</v>
      </c>
      <c r="Y83" s="21">
        <v>103</v>
      </c>
      <c r="Z83" s="21">
        <v>170</v>
      </c>
      <c r="AA83" s="21">
        <v>83</v>
      </c>
      <c r="AB83" s="21">
        <v>82</v>
      </c>
      <c r="AC83" s="73">
        <v>37</v>
      </c>
      <c r="AD83" s="852">
        <f t="shared" si="107"/>
        <v>886</v>
      </c>
      <c r="AE83" s="797">
        <f t="shared" si="107"/>
        <v>377</v>
      </c>
      <c r="AF83" s="66">
        <v>0</v>
      </c>
      <c r="AG83" s="21">
        <v>0</v>
      </c>
      <c r="AH83" s="21">
        <v>0</v>
      </c>
      <c r="AI83" s="22">
        <v>0</v>
      </c>
      <c r="AK83" s="18" t="s">
        <v>164</v>
      </c>
      <c r="AL83" s="519">
        <v>139</v>
      </c>
      <c r="AM83" s="194">
        <v>135</v>
      </c>
      <c r="AN83" s="194">
        <v>130</v>
      </c>
      <c r="AO83" s="194">
        <v>120</v>
      </c>
      <c r="AP83" s="194">
        <v>113</v>
      </c>
      <c r="AQ83" s="823">
        <f t="shared" si="94"/>
        <v>637</v>
      </c>
      <c r="AR83" s="66">
        <v>0</v>
      </c>
      <c r="AS83" s="161">
        <v>0</v>
      </c>
      <c r="AT83" s="627">
        <v>598</v>
      </c>
      <c r="AU83" s="21">
        <v>4</v>
      </c>
      <c r="AV83" s="733">
        <f t="shared" si="103"/>
        <v>602</v>
      </c>
      <c r="AW83" s="607">
        <v>0</v>
      </c>
      <c r="AX83" s="900">
        <v>107</v>
      </c>
      <c r="AZ83" s="345" t="s">
        <v>164</v>
      </c>
      <c r="BA83" s="21">
        <v>602</v>
      </c>
      <c r="BB83" s="73">
        <v>0</v>
      </c>
      <c r="BC83" s="385">
        <f t="shared" si="104"/>
        <v>602</v>
      </c>
      <c r="BD83" s="22">
        <v>152</v>
      </c>
    </row>
    <row r="84" spans="1:56" s="3" customFormat="1" ht="14.25" customHeight="1">
      <c r="A84" s="14" t="s">
        <v>165</v>
      </c>
      <c r="B84" s="21">
        <v>422</v>
      </c>
      <c r="C84" s="21">
        <v>214</v>
      </c>
      <c r="D84" s="21">
        <v>364</v>
      </c>
      <c r="E84" s="21">
        <v>205</v>
      </c>
      <c r="F84" s="21">
        <v>347</v>
      </c>
      <c r="G84" s="21">
        <v>181</v>
      </c>
      <c r="H84" s="21">
        <v>272</v>
      </c>
      <c r="I84" s="21">
        <v>145</v>
      </c>
      <c r="J84" s="21">
        <v>204</v>
      </c>
      <c r="K84" s="73">
        <v>118</v>
      </c>
      <c r="L84" s="852">
        <f t="shared" si="101"/>
        <v>1609</v>
      </c>
      <c r="M84" s="797">
        <f t="shared" si="101"/>
        <v>863</v>
      </c>
      <c r="N84" s="66">
        <v>0</v>
      </c>
      <c r="O84" s="21">
        <v>0</v>
      </c>
      <c r="P84" s="21">
        <v>0</v>
      </c>
      <c r="Q84" s="22">
        <v>0</v>
      </c>
      <c r="S84" s="345" t="s">
        <v>165</v>
      </c>
      <c r="T84" s="21">
        <v>0</v>
      </c>
      <c r="U84" s="21">
        <v>0</v>
      </c>
      <c r="V84" s="21">
        <v>17</v>
      </c>
      <c r="W84" s="21">
        <v>10</v>
      </c>
      <c r="X84" s="21">
        <v>23</v>
      </c>
      <c r="Y84" s="21">
        <v>12</v>
      </c>
      <c r="Z84" s="21">
        <v>0</v>
      </c>
      <c r="AA84" s="21">
        <v>0</v>
      </c>
      <c r="AB84" s="21">
        <v>1</v>
      </c>
      <c r="AC84" s="73">
        <v>0</v>
      </c>
      <c r="AD84" s="852">
        <f t="shared" si="107"/>
        <v>41</v>
      </c>
      <c r="AE84" s="797">
        <f t="shared" si="107"/>
        <v>22</v>
      </c>
      <c r="AF84" s="66">
        <v>0</v>
      </c>
      <c r="AG84" s="21">
        <v>0</v>
      </c>
      <c r="AH84" s="21">
        <v>0</v>
      </c>
      <c r="AI84" s="22">
        <v>0</v>
      </c>
      <c r="AK84" s="18" t="s">
        <v>165</v>
      </c>
      <c r="AL84" s="519">
        <v>17</v>
      </c>
      <c r="AM84" s="194">
        <v>17</v>
      </c>
      <c r="AN84" s="194">
        <v>16</v>
      </c>
      <c r="AO84" s="194">
        <v>15</v>
      </c>
      <c r="AP84" s="194">
        <v>13</v>
      </c>
      <c r="AQ84" s="823">
        <f t="shared" si="94"/>
        <v>78</v>
      </c>
      <c r="AR84" s="66">
        <v>0</v>
      </c>
      <c r="AS84" s="161">
        <v>0</v>
      </c>
      <c r="AT84" s="627">
        <v>61</v>
      </c>
      <c r="AU84" s="21">
        <v>0</v>
      </c>
      <c r="AV84" s="733">
        <f t="shared" si="103"/>
        <v>61</v>
      </c>
      <c r="AW84" s="607">
        <v>0</v>
      </c>
      <c r="AX84" s="900">
        <v>18</v>
      </c>
      <c r="AZ84" s="345" t="s">
        <v>165</v>
      </c>
      <c r="BA84" s="21">
        <v>58</v>
      </c>
      <c r="BB84" s="73">
        <v>0</v>
      </c>
      <c r="BC84" s="385">
        <f t="shared" si="104"/>
        <v>58</v>
      </c>
      <c r="BD84" s="22">
        <v>14</v>
      </c>
    </row>
    <row r="85" spans="1:56" s="3" customFormat="1" ht="14.25" customHeight="1">
      <c r="A85" s="14" t="s">
        <v>166</v>
      </c>
      <c r="B85" s="21">
        <v>240</v>
      </c>
      <c r="C85" s="21">
        <v>112</v>
      </c>
      <c r="D85" s="21">
        <v>234</v>
      </c>
      <c r="E85" s="21">
        <v>115</v>
      </c>
      <c r="F85" s="21">
        <v>196</v>
      </c>
      <c r="G85" s="21">
        <v>98</v>
      </c>
      <c r="H85" s="21">
        <v>165</v>
      </c>
      <c r="I85" s="21">
        <v>89</v>
      </c>
      <c r="J85" s="21">
        <v>187</v>
      </c>
      <c r="K85" s="73">
        <v>98</v>
      </c>
      <c r="L85" s="852">
        <f t="shared" si="101"/>
        <v>1022</v>
      </c>
      <c r="M85" s="797">
        <f t="shared" si="101"/>
        <v>512</v>
      </c>
      <c r="N85" s="854">
        <v>0</v>
      </c>
      <c r="O85" s="32">
        <v>0</v>
      </c>
      <c r="P85" s="32">
        <v>0</v>
      </c>
      <c r="Q85" s="158">
        <v>0</v>
      </c>
      <c r="S85" s="345" t="s">
        <v>166</v>
      </c>
      <c r="T85" s="21">
        <v>22</v>
      </c>
      <c r="U85" s="21">
        <v>11</v>
      </c>
      <c r="V85" s="21">
        <v>21</v>
      </c>
      <c r="W85" s="21">
        <v>7</v>
      </c>
      <c r="X85" s="21">
        <v>12</v>
      </c>
      <c r="Y85" s="21">
        <v>4</v>
      </c>
      <c r="Z85" s="21">
        <v>5</v>
      </c>
      <c r="AA85" s="21">
        <v>3</v>
      </c>
      <c r="AB85" s="21">
        <v>0</v>
      </c>
      <c r="AC85" s="73">
        <v>0</v>
      </c>
      <c r="AD85" s="852">
        <f t="shared" si="107"/>
        <v>60</v>
      </c>
      <c r="AE85" s="797">
        <f t="shared" si="107"/>
        <v>25</v>
      </c>
      <c r="AF85" s="66">
        <v>0</v>
      </c>
      <c r="AG85" s="21">
        <v>0</v>
      </c>
      <c r="AH85" s="21">
        <v>0</v>
      </c>
      <c r="AI85" s="22">
        <v>0</v>
      </c>
      <c r="AK85" s="18" t="s">
        <v>166</v>
      </c>
      <c r="AL85" s="519">
        <v>11</v>
      </c>
      <c r="AM85" s="194">
        <v>10</v>
      </c>
      <c r="AN85" s="194">
        <v>9</v>
      </c>
      <c r="AO85" s="194">
        <v>9</v>
      </c>
      <c r="AP85" s="194">
        <v>10</v>
      </c>
      <c r="AQ85" s="823">
        <f>SUM(AL85:AP85)</f>
        <v>49</v>
      </c>
      <c r="AR85" s="66">
        <v>0</v>
      </c>
      <c r="AS85" s="161">
        <v>0</v>
      </c>
      <c r="AT85" s="627">
        <v>34</v>
      </c>
      <c r="AU85" s="21">
        <v>17</v>
      </c>
      <c r="AV85" s="733">
        <f t="shared" si="103"/>
        <v>51</v>
      </c>
      <c r="AW85" s="607">
        <v>0</v>
      </c>
      <c r="AX85" s="900">
        <v>10</v>
      </c>
      <c r="AZ85" s="345" t="s">
        <v>166</v>
      </c>
      <c r="BA85" s="21">
        <v>44</v>
      </c>
      <c r="BB85" s="73">
        <v>0</v>
      </c>
      <c r="BC85" s="385">
        <f t="shared" si="104"/>
        <v>44</v>
      </c>
      <c r="BD85" s="22">
        <v>5</v>
      </c>
    </row>
    <row r="86" spans="1:56" s="3" customFormat="1" ht="14.25" customHeight="1">
      <c r="A86" s="967" t="s">
        <v>67</v>
      </c>
      <c r="B86" s="21"/>
      <c r="C86" s="21"/>
      <c r="D86" s="21"/>
      <c r="E86" s="21"/>
      <c r="F86" s="21"/>
      <c r="G86" s="21"/>
      <c r="H86" s="21"/>
      <c r="I86" s="21"/>
      <c r="J86" s="21"/>
      <c r="K86" s="73"/>
      <c r="L86" s="852"/>
      <c r="M86" s="797"/>
      <c r="N86" s="854"/>
      <c r="O86" s="32"/>
      <c r="P86" s="32"/>
      <c r="Q86" s="158"/>
      <c r="S86" s="345"/>
      <c r="T86" s="21"/>
      <c r="U86" s="21"/>
      <c r="V86" s="21"/>
      <c r="W86" s="21"/>
      <c r="X86" s="21"/>
      <c r="Y86" s="21"/>
      <c r="Z86" s="21"/>
      <c r="AA86" s="21"/>
      <c r="AB86" s="21"/>
      <c r="AC86" s="73"/>
      <c r="AD86" s="852"/>
      <c r="AE86" s="797"/>
      <c r="AF86" s="66"/>
      <c r="AG86" s="21"/>
      <c r="AH86" s="21"/>
      <c r="AI86" s="22"/>
      <c r="AK86" s="968" t="s">
        <v>67</v>
      </c>
      <c r="AL86" s="519"/>
      <c r="AM86" s="194"/>
      <c r="AN86" s="194"/>
      <c r="AO86" s="194"/>
      <c r="AP86" s="194"/>
      <c r="AQ86" s="823"/>
      <c r="AR86" s="66"/>
      <c r="AS86" s="161"/>
      <c r="AT86" s="627"/>
      <c r="AU86" s="21"/>
      <c r="AV86" s="794"/>
      <c r="AW86" s="607"/>
      <c r="AX86" s="900"/>
      <c r="AZ86" s="345"/>
      <c r="BA86" s="21"/>
      <c r="BB86" s="73"/>
      <c r="BC86" s="385"/>
      <c r="BD86" s="22"/>
    </row>
    <row r="87" spans="1:56" s="3" customFormat="1" ht="14.25" customHeight="1">
      <c r="A87" s="14" t="s">
        <v>168</v>
      </c>
      <c r="B87" s="21">
        <v>821</v>
      </c>
      <c r="C87" s="21">
        <v>404</v>
      </c>
      <c r="D87" s="21">
        <v>668</v>
      </c>
      <c r="E87" s="21">
        <v>324</v>
      </c>
      <c r="F87" s="21">
        <v>642</v>
      </c>
      <c r="G87" s="21">
        <v>311</v>
      </c>
      <c r="H87" s="21">
        <v>514</v>
      </c>
      <c r="I87" s="21">
        <v>266</v>
      </c>
      <c r="J87" s="21">
        <v>443</v>
      </c>
      <c r="K87" s="73">
        <v>223</v>
      </c>
      <c r="L87" s="852">
        <f t="shared" si="101"/>
        <v>3088</v>
      </c>
      <c r="M87" s="797">
        <f t="shared" si="101"/>
        <v>1528</v>
      </c>
      <c r="N87" s="66">
        <v>0</v>
      </c>
      <c r="O87" s="21">
        <v>0</v>
      </c>
      <c r="P87" s="21">
        <v>0</v>
      </c>
      <c r="Q87" s="22">
        <v>0</v>
      </c>
      <c r="S87" s="345" t="s">
        <v>168</v>
      </c>
      <c r="T87" s="21">
        <v>104</v>
      </c>
      <c r="U87" s="21">
        <v>44</v>
      </c>
      <c r="V87" s="21">
        <v>90</v>
      </c>
      <c r="W87" s="21">
        <v>51</v>
      </c>
      <c r="X87" s="21">
        <v>95</v>
      </c>
      <c r="Y87" s="21">
        <v>45</v>
      </c>
      <c r="Z87" s="21">
        <v>76</v>
      </c>
      <c r="AA87" s="21">
        <v>34</v>
      </c>
      <c r="AB87" s="21">
        <v>24</v>
      </c>
      <c r="AC87" s="73">
        <v>15</v>
      </c>
      <c r="AD87" s="852">
        <f t="shared" ref="AD87:AE88" si="108">+T87+V87+X87+Z87+AB87</f>
        <v>389</v>
      </c>
      <c r="AE87" s="797">
        <f t="shared" si="108"/>
        <v>189</v>
      </c>
      <c r="AF87" s="66">
        <v>0</v>
      </c>
      <c r="AG87" s="21">
        <v>0</v>
      </c>
      <c r="AH87" s="21">
        <v>0</v>
      </c>
      <c r="AI87" s="22">
        <v>0</v>
      </c>
      <c r="AK87" s="18" t="s">
        <v>168</v>
      </c>
      <c r="AL87" s="762">
        <v>20</v>
      </c>
      <c r="AM87" s="191">
        <v>18</v>
      </c>
      <c r="AN87" s="191">
        <v>17</v>
      </c>
      <c r="AO87" s="191">
        <v>15</v>
      </c>
      <c r="AP87" s="191">
        <v>15</v>
      </c>
      <c r="AQ87" s="823">
        <f t="shared" si="94"/>
        <v>85</v>
      </c>
      <c r="AR87" s="66">
        <v>0</v>
      </c>
      <c r="AS87" s="161">
        <v>0</v>
      </c>
      <c r="AT87" s="627">
        <v>78</v>
      </c>
      <c r="AU87" s="21">
        <v>10</v>
      </c>
      <c r="AV87" s="794">
        <f t="shared" si="103"/>
        <v>88</v>
      </c>
      <c r="AW87" s="607">
        <v>0</v>
      </c>
      <c r="AX87" s="900">
        <v>17</v>
      </c>
      <c r="AZ87" s="345" t="s">
        <v>168</v>
      </c>
      <c r="BA87" s="21">
        <v>73</v>
      </c>
      <c r="BB87" s="73">
        <v>0</v>
      </c>
      <c r="BC87" s="385">
        <f t="shared" si="104"/>
        <v>73</v>
      </c>
      <c r="BD87" s="22">
        <v>9</v>
      </c>
    </row>
    <row r="88" spans="1:56" s="3" customFormat="1" ht="14.25" customHeight="1" thickBot="1">
      <c r="A88" s="25" t="s">
        <v>169</v>
      </c>
      <c r="B88" s="26">
        <v>371</v>
      </c>
      <c r="C88" s="26">
        <v>190</v>
      </c>
      <c r="D88" s="26">
        <v>343</v>
      </c>
      <c r="E88" s="26">
        <v>155</v>
      </c>
      <c r="F88" s="26">
        <v>314</v>
      </c>
      <c r="G88" s="26">
        <v>155</v>
      </c>
      <c r="H88" s="26">
        <v>281</v>
      </c>
      <c r="I88" s="26">
        <v>162</v>
      </c>
      <c r="J88" s="26">
        <v>195</v>
      </c>
      <c r="K88" s="83">
        <v>81</v>
      </c>
      <c r="L88" s="789">
        <f t="shared" si="101"/>
        <v>1504</v>
      </c>
      <c r="M88" s="795">
        <f t="shared" si="101"/>
        <v>743</v>
      </c>
      <c r="N88" s="170">
        <v>0</v>
      </c>
      <c r="O88" s="26">
        <v>0</v>
      </c>
      <c r="P88" s="26">
        <v>0</v>
      </c>
      <c r="Q88" s="27">
        <v>0</v>
      </c>
      <c r="S88" s="348" t="s">
        <v>169</v>
      </c>
      <c r="T88" s="26">
        <v>42</v>
      </c>
      <c r="U88" s="26">
        <v>22</v>
      </c>
      <c r="V88" s="26">
        <v>70</v>
      </c>
      <c r="W88" s="26">
        <v>22</v>
      </c>
      <c r="X88" s="26">
        <v>51</v>
      </c>
      <c r="Y88" s="26">
        <v>22</v>
      </c>
      <c r="Z88" s="26">
        <v>53</v>
      </c>
      <c r="AA88" s="26">
        <v>26</v>
      </c>
      <c r="AB88" s="26">
        <v>1</v>
      </c>
      <c r="AC88" s="83">
        <v>1</v>
      </c>
      <c r="AD88" s="789">
        <f t="shared" si="108"/>
        <v>217</v>
      </c>
      <c r="AE88" s="795">
        <f t="shared" si="108"/>
        <v>93</v>
      </c>
      <c r="AF88" s="170">
        <v>0</v>
      </c>
      <c r="AG88" s="26">
        <v>0</v>
      </c>
      <c r="AH88" s="26">
        <v>0</v>
      </c>
      <c r="AI88" s="27">
        <v>0</v>
      </c>
      <c r="AK88" s="29" t="s">
        <v>169</v>
      </c>
      <c r="AL88" s="763">
        <v>9</v>
      </c>
      <c r="AM88" s="164">
        <v>8</v>
      </c>
      <c r="AN88" s="164">
        <v>7</v>
      </c>
      <c r="AO88" s="164">
        <v>7</v>
      </c>
      <c r="AP88" s="164">
        <v>5</v>
      </c>
      <c r="AQ88" s="807">
        <f t="shared" si="94"/>
        <v>36</v>
      </c>
      <c r="AR88" s="26">
        <v>0</v>
      </c>
      <c r="AS88" s="27">
        <v>0</v>
      </c>
      <c r="AT88" s="630">
        <v>44</v>
      </c>
      <c r="AU88" s="26">
        <v>6</v>
      </c>
      <c r="AV88" s="795">
        <f t="shared" si="103"/>
        <v>50</v>
      </c>
      <c r="AW88" s="617">
        <v>0</v>
      </c>
      <c r="AX88" s="901">
        <v>9</v>
      </c>
      <c r="AZ88" s="348" t="s">
        <v>169</v>
      </c>
      <c r="BA88" s="26">
        <v>35</v>
      </c>
      <c r="BB88" s="83">
        <v>0</v>
      </c>
      <c r="BC88" s="839">
        <f t="shared" si="104"/>
        <v>35</v>
      </c>
      <c r="BD88" s="349">
        <v>3</v>
      </c>
    </row>
    <row r="89" spans="1:56" s="3" customFormat="1" ht="14.25" customHeight="1">
      <c r="A89" s="345" t="s">
        <v>59</v>
      </c>
      <c r="B89" s="21">
        <v>967</v>
      </c>
      <c r="C89" s="21">
        <v>457</v>
      </c>
      <c r="D89" s="21">
        <v>739</v>
      </c>
      <c r="E89" s="21">
        <v>383</v>
      </c>
      <c r="F89" s="21">
        <v>720</v>
      </c>
      <c r="G89" s="21">
        <v>351</v>
      </c>
      <c r="H89" s="21">
        <v>691</v>
      </c>
      <c r="I89" s="21">
        <v>351</v>
      </c>
      <c r="J89" s="21">
        <v>598</v>
      </c>
      <c r="K89" s="73">
        <v>303</v>
      </c>
      <c r="L89" s="852">
        <f t="shared" ref="L89:M119" si="109">+B89+D89+F89+H89+J89</f>
        <v>3715</v>
      </c>
      <c r="M89" s="797">
        <f t="shared" si="109"/>
        <v>1845</v>
      </c>
      <c r="N89" s="66">
        <v>0</v>
      </c>
      <c r="O89" s="21">
        <v>0</v>
      </c>
      <c r="P89" s="21">
        <v>0</v>
      </c>
      <c r="Q89" s="22">
        <v>0</v>
      </c>
      <c r="S89" s="345" t="s">
        <v>59</v>
      </c>
      <c r="T89" s="21">
        <v>20</v>
      </c>
      <c r="U89" s="21">
        <v>9</v>
      </c>
      <c r="V89" s="21">
        <v>55</v>
      </c>
      <c r="W89" s="21">
        <v>29</v>
      </c>
      <c r="X89" s="21">
        <v>85</v>
      </c>
      <c r="Y89" s="21">
        <v>35</v>
      </c>
      <c r="Z89" s="21">
        <v>0</v>
      </c>
      <c r="AA89" s="21">
        <v>0</v>
      </c>
      <c r="AB89" s="21">
        <v>29</v>
      </c>
      <c r="AC89" s="73">
        <v>12</v>
      </c>
      <c r="AD89" s="852">
        <f t="shared" ref="AD89:AE94" si="110">+T89+V89+X89+Z89+AB89</f>
        <v>189</v>
      </c>
      <c r="AE89" s="797">
        <f t="shared" si="110"/>
        <v>85</v>
      </c>
      <c r="AF89" s="66">
        <v>0</v>
      </c>
      <c r="AG89" s="21">
        <v>0</v>
      </c>
      <c r="AH89" s="21">
        <v>2</v>
      </c>
      <c r="AI89" s="22">
        <v>0</v>
      </c>
      <c r="AK89" s="18" t="s">
        <v>59</v>
      </c>
      <c r="AL89" s="627">
        <v>29</v>
      </c>
      <c r="AM89" s="21">
        <v>29</v>
      </c>
      <c r="AN89" s="21">
        <v>28</v>
      </c>
      <c r="AO89" s="21">
        <v>27</v>
      </c>
      <c r="AP89" s="21">
        <v>25</v>
      </c>
      <c r="AQ89" s="84">
        <f t="shared" si="94"/>
        <v>138</v>
      </c>
      <c r="AR89" s="21">
        <v>0</v>
      </c>
      <c r="AS89" s="754">
        <v>0</v>
      </c>
      <c r="AT89" s="627">
        <v>86</v>
      </c>
      <c r="AU89" s="21">
        <v>18</v>
      </c>
      <c r="AV89" s="733">
        <f t="shared" ref="AV89:AV119" si="111">+AT89+AU89</f>
        <v>104</v>
      </c>
      <c r="AW89" s="607">
        <v>0</v>
      </c>
      <c r="AX89" s="900">
        <v>26</v>
      </c>
      <c r="AZ89" s="345" t="s">
        <v>59</v>
      </c>
      <c r="BA89" s="21">
        <v>112</v>
      </c>
      <c r="BB89" s="73">
        <v>0</v>
      </c>
      <c r="BC89" s="385">
        <f t="shared" ref="BC89:BC119" si="112">+BA89+BB89</f>
        <v>112</v>
      </c>
      <c r="BD89" s="22">
        <v>17</v>
      </c>
    </row>
    <row r="90" spans="1:56" s="3" customFormat="1" ht="14.25" customHeight="1">
      <c r="A90" s="345" t="s">
        <v>57</v>
      </c>
      <c r="B90" s="21">
        <v>4385</v>
      </c>
      <c r="C90" s="21">
        <v>2210</v>
      </c>
      <c r="D90" s="21">
        <v>3792</v>
      </c>
      <c r="E90" s="21">
        <v>1916</v>
      </c>
      <c r="F90" s="21">
        <v>3646</v>
      </c>
      <c r="G90" s="21">
        <v>1815</v>
      </c>
      <c r="H90" s="21">
        <v>3187</v>
      </c>
      <c r="I90" s="21">
        <v>1598</v>
      </c>
      <c r="J90" s="21">
        <v>2671</v>
      </c>
      <c r="K90" s="73">
        <v>1326</v>
      </c>
      <c r="L90" s="852">
        <f t="shared" si="109"/>
        <v>17681</v>
      </c>
      <c r="M90" s="797">
        <f t="shared" si="109"/>
        <v>8865</v>
      </c>
      <c r="N90" s="854">
        <v>0</v>
      </c>
      <c r="O90" s="32">
        <v>0</v>
      </c>
      <c r="P90" s="32">
        <v>0</v>
      </c>
      <c r="Q90" s="158">
        <v>0</v>
      </c>
      <c r="S90" s="345" t="s">
        <v>57</v>
      </c>
      <c r="T90" s="21">
        <v>165</v>
      </c>
      <c r="U90" s="21">
        <v>65</v>
      </c>
      <c r="V90" s="21">
        <v>228</v>
      </c>
      <c r="W90" s="21">
        <v>91</v>
      </c>
      <c r="X90" s="21">
        <v>262</v>
      </c>
      <c r="Y90" s="21">
        <v>102</v>
      </c>
      <c r="Z90" s="21">
        <v>199</v>
      </c>
      <c r="AA90" s="21">
        <v>80</v>
      </c>
      <c r="AB90" s="21">
        <v>67</v>
      </c>
      <c r="AC90" s="73">
        <v>32</v>
      </c>
      <c r="AD90" s="852">
        <f t="shared" si="110"/>
        <v>921</v>
      </c>
      <c r="AE90" s="797">
        <f t="shared" si="110"/>
        <v>370</v>
      </c>
      <c r="AF90" s="66">
        <v>0</v>
      </c>
      <c r="AG90" s="21">
        <v>0</v>
      </c>
      <c r="AH90" s="21">
        <v>0</v>
      </c>
      <c r="AI90" s="22">
        <v>0</v>
      </c>
      <c r="AK90" s="18" t="s">
        <v>57</v>
      </c>
      <c r="AL90" s="627">
        <v>125</v>
      </c>
      <c r="AM90" s="21">
        <v>120</v>
      </c>
      <c r="AN90" s="21">
        <v>124</v>
      </c>
      <c r="AO90" s="21">
        <v>116</v>
      </c>
      <c r="AP90" s="21">
        <v>109</v>
      </c>
      <c r="AQ90" s="84">
        <f t="shared" ref="AQ90:AQ142" si="113">SUM(AL90:AP90)</f>
        <v>594</v>
      </c>
      <c r="AR90" s="21">
        <v>0</v>
      </c>
      <c r="AS90" s="22">
        <v>0</v>
      </c>
      <c r="AT90" s="627">
        <v>498</v>
      </c>
      <c r="AU90" s="21">
        <v>37</v>
      </c>
      <c r="AV90" s="733">
        <f t="shared" si="111"/>
        <v>535</v>
      </c>
      <c r="AW90" s="607">
        <v>0</v>
      </c>
      <c r="AX90" s="900">
        <v>102</v>
      </c>
      <c r="AZ90" s="345" t="s">
        <v>57</v>
      </c>
      <c r="BA90" s="21">
        <v>533</v>
      </c>
      <c r="BB90" s="73">
        <v>0</v>
      </c>
      <c r="BC90" s="385">
        <f t="shared" si="112"/>
        <v>533</v>
      </c>
      <c r="BD90" s="22">
        <v>132</v>
      </c>
    </row>
    <row r="91" spans="1:56" s="3" customFormat="1" ht="14.25" customHeight="1">
      <c r="A91" s="345" t="s">
        <v>58</v>
      </c>
      <c r="B91" s="21">
        <v>368</v>
      </c>
      <c r="C91" s="21">
        <v>194</v>
      </c>
      <c r="D91" s="21">
        <v>299</v>
      </c>
      <c r="E91" s="21">
        <v>153</v>
      </c>
      <c r="F91" s="21">
        <v>261</v>
      </c>
      <c r="G91" s="21">
        <v>140</v>
      </c>
      <c r="H91" s="21">
        <v>241</v>
      </c>
      <c r="I91" s="21">
        <v>111</v>
      </c>
      <c r="J91" s="21">
        <v>191</v>
      </c>
      <c r="K91" s="73">
        <v>82</v>
      </c>
      <c r="L91" s="852">
        <f t="shared" si="109"/>
        <v>1360</v>
      </c>
      <c r="M91" s="797">
        <f t="shared" si="109"/>
        <v>680</v>
      </c>
      <c r="N91" s="66">
        <v>0</v>
      </c>
      <c r="O91" s="21">
        <v>0</v>
      </c>
      <c r="P91" s="21">
        <v>0</v>
      </c>
      <c r="Q91" s="22">
        <v>0</v>
      </c>
      <c r="S91" s="345" t="s">
        <v>58</v>
      </c>
      <c r="T91" s="21">
        <v>41</v>
      </c>
      <c r="U91" s="21">
        <v>18</v>
      </c>
      <c r="V91" s="21">
        <v>23</v>
      </c>
      <c r="W91" s="21">
        <v>9</v>
      </c>
      <c r="X91" s="21">
        <v>26</v>
      </c>
      <c r="Y91" s="21">
        <v>13</v>
      </c>
      <c r="Z91" s="21">
        <v>21</v>
      </c>
      <c r="AA91" s="21">
        <v>14</v>
      </c>
      <c r="AB91" s="21">
        <v>12</v>
      </c>
      <c r="AC91" s="73">
        <v>6</v>
      </c>
      <c r="AD91" s="852">
        <f t="shared" si="110"/>
        <v>123</v>
      </c>
      <c r="AE91" s="797">
        <f t="shared" si="110"/>
        <v>60</v>
      </c>
      <c r="AF91" s="66">
        <v>0</v>
      </c>
      <c r="AG91" s="21">
        <v>0</v>
      </c>
      <c r="AH91" s="21">
        <v>0</v>
      </c>
      <c r="AI91" s="22">
        <v>0</v>
      </c>
      <c r="AK91" s="18" t="s">
        <v>58</v>
      </c>
      <c r="AL91" s="627">
        <v>12</v>
      </c>
      <c r="AM91" s="21">
        <v>12</v>
      </c>
      <c r="AN91" s="21">
        <v>12</v>
      </c>
      <c r="AO91" s="21">
        <v>12</v>
      </c>
      <c r="AP91" s="21">
        <v>11</v>
      </c>
      <c r="AQ91" s="84">
        <f t="shared" si="113"/>
        <v>59</v>
      </c>
      <c r="AR91" s="21">
        <v>0</v>
      </c>
      <c r="AS91" s="22">
        <v>0</v>
      </c>
      <c r="AT91" s="627">
        <v>38</v>
      </c>
      <c r="AU91" s="21">
        <v>3</v>
      </c>
      <c r="AV91" s="733">
        <f t="shared" si="111"/>
        <v>41</v>
      </c>
      <c r="AW91" s="607">
        <v>0</v>
      </c>
      <c r="AX91" s="900">
        <v>11</v>
      </c>
      <c r="AZ91" s="345" t="s">
        <v>58</v>
      </c>
      <c r="BA91" s="21">
        <v>42</v>
      </c>
      <c r="BB91" s="73">
        <v>0</v>
      </c>
      <c r="BC91" s="385">
        <f t="shared" si="112"/>
        <v>42</v>
      </c>
      <c r="BD91" s="22">
        <v>2</v>
      </c>
    </row>
    <row r="92" spans="1:56" s="3" customFormat="1" ht="14.25" customHeight="1">
      <c r="A92" s="345" t="s">
        <v>68</v>
      </c>
      <c r="B92" s="21">
        <v>638</v>
      </c>
      <c r="C92" s="21">
        <v>330</v>
      </c>
      <c r="D92" s="21">
        <v>657</v>
      </c>
      <c r="E92" s="21">
        <v>319</v>
      </c>
      <c r="F92" s="21">
        <v>545</v>
      </c>
      <c r="G92" s="21">
        <v>271</v>
      </c>
      <c r="H92" s="21">
        <v>449</v>
      </c>
      <c r="I92" s="21">
        <v>226</v>
      </c>
      <c r="J92" s="21">
        <v>409</v>
      </c>
      <c r="K92" s="73">
        <v>192</v>
      </c>
      <c r="L92" s="852">
        <f t="shared" si="109"/>
        <v>2698</v>
      </c>
      <c r="M92" s="797">
        <f t="shared" si="109"/>
        <v>1338</v>
      </c>
      <c r="N92" s="66">
        <v>0</v>
      </c>
      <c r="O92" s="21">
        <v>0</v>
      </c>
      <c r="P92" s="21">
        <v>0</v>
      </c>
      <c r="Q92" s="22">
        <v>0</v>
      </c>
      <c r="S92" s="345" t="s">
        <v>68</v>
      </c>
      <c r="T92" s="21">
        <v>40</v>
      </c>
      <c r="U92" s="21">
        <v>17</v>
      </c>
      <c r="V92" s="21">
        <v>47</v>
      </c>
      <c r="W92" s="21">
        <v>18</v>
      </c>
      <c r="X92" s="21">
        <v>49</v>
      </c>
      <c r="Y92" s="21">
        <v>18</v>
      </c>
      <c r="Z92" s="21">
        <v>31</v>
      </c>
      <c r="AA92" s="21">
        <v>14</v>
      </c>
      <c r="AB92" s="21">
        <v>4</v>
      </c>
      <c r="AC92" s="73">
        <v>2</v>
      </c>
      <c r="AD92" s="852">
        <f t="shared" si="110"/>
        <v>171</v>
      </c>
      <c r="AE92" s="797">
        <f t="shared" si="110"/>
        <v>69</v>
      </c>
      <c r="AF92" s="66">
        <v>0</v>
      </c>
      <c r="AG92" s="21">
        <v>0</v>
      </c>
      <c r="AH92" s="21">
        <v>0</v>
      </c>
      <c r="AI92" s="22">
        <v>0</v>
      </c>
      <c r="AK92" s="18" t="s">
        <v>68</v>
      </c>
      <c r="AL92" s="627">
        <v>19</v>
      </c>
      <c r="AM92" s="21">
        <v>19</v>
      </c>
      <c r="AN92" s="21">
        <v>19</v>
      </c>
      <c r="AO92" s="21">
        <v>17</v>
      </c>
      <c r="AP92" s="21">
        <v>18</v>
      </c>
      <c r="AQ92" s="84">
        <f t="shared" si="113"/>
        <v>92</v>
      </c>
      <c r="AR92" s="21">
        <v>0</v>
      </c>
      <c r="AS92" s="22">
        <v>0</v>
      </c>
      <c r="AT92" s="627">
        <v>74</v>
      </c>
      <c r="AU92" s="21">
        <v>13</v>
      </c>
      <c r="AV92" s="733">
        <f t="shared" si="111"/>
        <v>87</v>
      </c>
      <c r="AW92" s="607">
        <v>0</v>
      </c>
      <c r="AX92" s="900">
        <v>17</v>
      </c>
      <c r="AZ92" s="345" t="s">
        <v>68</v>
      </c>
      <c r="BA92" s="21">
        <v>87</v>
      </c>
      <c r="BB92" s="73">
        <v>0</v>
      </c>
      <c r="BC92" s="385">
        <f t="shared" si="112"/>
        <v>87</v>
      </c>
      <c r="BD92" s="22">
        <v>10</v>
      </c>
    </row>
    <row r="93" spans="1:56" s="3" customFormat="1" ht="14.25" customHeight="1">
      <c r="A93" s="345" t="s">
        <v>69</v>
      </c>
      <c r="B93" s="21">
        <v>354</v>
      </c>
      <c r="C93" s="21">
        <v>180</v>
      </c>
      <c r="D93" s="21">
        <v>306</v>
      </c>
      <c r="E93" s="21">
        <v>157</v>
      </c>
      <c r="F93" s="21">
        <v>285</v>
      </c>
      <c r="G93" s="21">
        <v>138</v>
      </c>
      <c r="H93" s="21">
        <v>246</v>
      </c>
      <c r="I93" s="21">
        <v>123</v>
      </c>
      <c r="J93" s="21">
        <v>229</v>
      </c>
      <c r="K93" s="73">
        <v>106</v>
      </c>
      <c r="L93" s="852">
        <f t="shared" si="109"/>
        <v>1420</v>
      </c>
      <c r="M93" s="797">
        <f t="shared" si="109"/>
        <v>704</v>
      </c>
      <c r="N93" s="66">
        <v>0</v>
      </c>
      <c r="O93" s="21">
        <v>0</v>
      </c>
      <c r="P93" s="21">
        <v>0</v>
      </c>
      <c r="Q93" s="22">
        <v>0</v>
      </c>
      <c r="S93" s="345" t="s">
        <v>69</v>
      </c>
      <c r="T93" s="21">
        <v>49</v>
      </c>
      <c r="U93" s="21">
        <v>23</v>
      </c>
      <c r="V93" s="21">
        <v>42</v>
      </c>
      <c r="W93" s="21">
        <v>14</v>
      </c>
      <c r="X93" s="21">
        <v>52</v>
      </c>
      <c r="Y93" s="21">
        <v>26</v>
      </c>
      <c r="Z93" s="21">
        <v>30</v>
      </c>
      <c r="AA93" s="21">
        <v>9</v>
      </c>
      <c r="AB93" s="21">
        <v>8</v>
      </c>
      <c r="AC93" s="73">
        <v>2</v>
      </c>
      <c r="AD93" s="852">
        <f t="shared" si="110"/>
        <v>181</v>
      </c>
      <c r="AE93" s="797">
        <f t="shared" si="110"/>
        <v>74</v>
      </c>
      <c r="AF93" s="66">
        <v>0</v>
      </c>
      <c r="AG93" s="21">
        <v>0</v>
      </c>
      <c r="AH93" s="21">
        <v>0</v>
      </c>
      <c r="AI93" s="22">
        <v>0</v>
      </c>
      <c r="AK93" s="18" t="s">
        <v>69</v>
      </c>
      <c r="AL93" s="627">
        <v>10</v>
      </c>
      <c r="AM93" s="21">
        <v>9</v>
      </c>
      <c r="AN93" s="21">
        <v>9</v>
      </c>
      <c r="AO93" s="21">
        <v>9</v>
      </c>
      <c r="AP93" s="21">
        <v>9</v>
      </c>
      <c r="AQ93" s="84">
        <f t="shared" si="113"/>
        <v>46</v>
      </c>
      <c r="AR93" s="21">
        <v>0</v>
      </c>
      <c r="AS93" s="22">
        <v>0</v>
      </c>
      <c r="AT93" s="627">
        <v>28</v>
      </c>
      <c r="AU93" s="21">
        <v>9</v>
      </c>
      <c r="AV93" s="733">
        <f t="shared" si="111"/>
        <v>37</v>
      </c>
      <c r="AW93" s="607">
        <v>0</v>
      </c>
      <c r="AX93" s="900">
        <v>8</v>
      </c>
      <c r="AZ93" s="345" t="s">
        <v>69</v>
      </c>
      <c r="BA93" s="21">
        <v>34</v>
      </c>
      <c r="BB93" s="73">
        <v>0</v>
      </c>
      <c r="BC93" s="385">
        <f t="shared" si="112"/>
        <v>34</v>
      </c>
      <c r="BD93" s="22">
        <v>10</v>
      </c>
    </row>
    <row r="94" spans="1:56" s="3" customFormat="1" ht="14.25" customHeight="1">
      <c r="A94" s="345" t="s">
        <v>72</v>
      </c>
      <c r="B94" s="21">
        <v>147</v>
      </c>
      <c r="C94" s="21">
        <v>73</v>
      </c>
      <c r="D94" s="21">
        <v>133</v>
      </c>
      <c r="E94" s="21">
        <v>72</v>
      </c>
      <c r="F94" s="21">
        <v>121</v>
      </c>
      <c r="G94" s="21">
        <v>67</v>
      </c>
      <c r="H94" s="21">
        <v>65</v>
      </c>
      <c r="I94" s="21">
        <v>35</v>
      </c>
      <c r="J94" s="21">
        <v>56</v>
      </c>
      <c r="K94" s="73">
        <v>30</v>
      </c>
      <c r="L94" s="852">
        <f t="shared" si="109"/>
        <v>522</v>
      </c>
      <c r="M94" s="797">
        <f t="shared" si="109"/>
        <v>277</v>
      </c>
      <c r="N94" s="66">
        <v>0</v>
      </c>
      <c r="O94" s="21">
        <v>0</v>
      </c>
      <c r="P94" s="21">
        <v>0</v>
      </c>
      <c r="Q94" s="22">
        <v>0</v>
      </c>
      <c r="S94" s="345" t="s">
        <v>72</v>
      </c>
      <c r="T94" s="21">
        <v>19</v>
      </c>
      <c r="U94" s="21">
        <v>9</v>
      </c>
      <c r="V94" s="21">
        <v>15</v>
      </c>
      <c r="W94" s="21">
        <v>3</v>
      </c>
      <c r="X94" s="21">
        <v>7</v>
      </c>
      <c r="Y94" s="21">
        <v>3</v>
      </c>
      <c r="Z94" s="21">
        <v>0</v>
      </c>
      <c r="AA94" s="21">
        <v>0</v>
      </c>
      <c r="AB94" s="21">
        <v>0</v>
      </c>
      <c r="AC94" s="73">
        <v>0</v>
      </c>
      <c r="AD94" s="852">
        <f t="shared" si="110"/>
        <v>41</v>
      </c>
      <c r="AE94" s="797">
        <f t="shared" si="110"/>
        <v>15</v>
      </c>
      <c r="AF94" s="66">
        <v>0</v>
      </c>
      <c r="AG94" s="21">
        <v>0</v>
      </c>
      <c r="AH94" s="21">
        <v>0</v>
      </c>
      <c r="AI94" s="22">
        <v>0</v>
      </c>
      <c r="AK94" s="18" t="s">
        <v>72</v>
      </c>
      <c r="AL94" s="627">
        <v>6</v>
      </c>
      <c r="AM94" s="21">
        <v>6</v>
      </c>
      <c r="AN94" s="21">
        <v>6</v>
      </c>
      <c r="AO94" s="21">
        <v>5</v>
      </c>
      <c r="AP94" s="21">
        <v>6</v>
      </c>
      <c r="AQ94" s="84">
        <f t="shared" si="113"/>
        <v>29</v>
      </c>
      <c r="AR94" s="21">
        <v>0</v>
      </c>
      <c r="AS94" s="22">
        <v>0</v>
      </c>
      <c r="AT94" s="627">
        <v>14</v>
      </c>
      <c r="AU94" s="21">
        <v>4</v>
      </c>
      <c r="AV94" s="733">
        <f t="shared" si="111"/>
        <v>18</v>
      </c>
      <c r="AW94" s="607">
        <v>0</v>
      </c>
      <c r="AX94" s="900">
        <v>6</v>
      </c>
      <c r="AZ94" s="345" t="s">
        <v>72</v>
      </c>
      <c r="BA94" s="21">
        <v>19</v>
      </c>
      <c r="BB94" s="73">
        <v>0</v>
      </c>
      <c r="BC94" s="385">
        <f t="shared" si="112"/>
        <v>19</v>
      </c>
      <c r="BD94" s="22">
        <v>2</v>
      </c>
    </row>
    <row r="95" spans="1:56" s="3" customFormat="1" ht="14.25" customHeight="1">
      <c r="A95" s="393" t="s">
        <v>21</v>
      </c>
      <c r="B95" s="165">
        <v>2481</v>
      </c>
      <c r="C95" s="165">
        <v>1171</v>
      </c>
      <c r="D95" s="165">
        <v>1453</v>
      </c>
      <c r="E95" s="165">
        <v>715</v>
      </c>
      <c r="F95" s="165">
        <v>1215</v>
      </c>
      <c r="G95" s="165">
        <v>574</v>
      </c>
      <c r="H95" s="165">
        <v>978</v>
      </c>
      <c r="I95" s="165">
        <v>492</v>
      </c>
      <c r="J95" s="165">
        <v>688</v>
      </c>
      <c r="K95" s="855">
        <v>347</v>
      </c>
      <c r="L95" s="852">
        <f t="shared" si="109"/>
        <v>6815</v>
      </c>
      <c r="M95" s="797">
        <f t="shared" si="109"/>
        <v>3299</v>
      </c>
      <c r="N95" s="856">
        <v>0</v>
      </c>
      <c r="O95" s="166">
        <v>0</v>
      </c>
      <c r="P95" s="166">
        <v>0</v>
      </c>
      <c r="Q95" s="167">
        <v>0</v>
      </c>
      <c r="S95" s="345" t="s">
        <v>21</v>
      </c>
      <c r="T95" s="21">
        <v>349</v>
      </c>
      <c r="U95" s="21">
        <v>150</v>
      </c>
      <c r="V95" s="21">
        <v>225</v>
      </c>
      <c r="W95" s="21">
        <v>100</v>
      </c>
      <c r="X95" s="21">
        <v>228</v>
      </c>
      <c r="Y95" s="21">
        <v>94</v>
      </c>
      <c r="Z95" s="21">
        <v>161</v>
      </c>
      <c r="AA95" s="21">
        <v>77</v>
      </c>
      <c r="AB95" s="21">
        <v>56</v>
      </c>
      <c r="AC95" s="73">
        <v>31</v>
      </c>
      <c r="AD95" s="852">
        <f t="shared" ref="AD95:AE96" si="114">+T95+V95+X95+Z95+AB95</f>
        <v>1019</v>
      </c>
      <c r="AE95" s="797">
        <f t="shared" si="114"/>
        <v>452</v>
      </c>
      <c r="AF95" s="66">
        <v>0</v>
      </c>
      <c r="AG95" s="21">
        <v>0</v>
      </c>
      <c r="AH95" s="21">
        <v>0</v>
      </c>
      <c r="AI95" s="22">
        <v>0</v>
      </c>
      <c r="AK95" s="18" t="s">
        <v>21</v>
      </c>
      <c r="AL95" s="519">
        <v>80</v>
      </c>
      <c r="AM95" s="194">
        <v>71</v>
      </c>
      <c r="AN95" s="194">
        <v>67</v>
      </c>
      <c r="AO95" s="194">
        <v>64</v>
      </c>
      <c r="AP95" s="194">
        <v>55</v>
      </c>
      <c r="AQ95" s="823">
        <f t="shared" si="113"/>
        <v>337</v>
      </c>
      <c r="AR95" s="66">
        <v>0</v>
      </c>
      <c r="AS95" s="161">
        <v>0</v>
      </c>
      <c r="AT95" s="627">
        <v>153</v>
      </c>
      <c r="AU95" s="21">
        <v>32</v>
      </c>
      <c r="AV95" s="733">
        <f t="shared" si="111"/>
        <v>185</v>
      </c>
      <c r="AW95" s="607">
        <v>0</v>
      </c>
      <c r="AX95" s="900">
        <v>70</v>
      </c>
      <c r="AZ95" s="345" t="s">
        <v>21</v>
      </c>
      <c r="BA95" s="21">
        <v>174</v>
      </c>
      <c r="BB95" s="73">
        <v>0</v>
      </c>
      <c r="BC95" s="385">
        <f t="shared" si="112"/>
        <v>174</v>
      </c>
      <c r="BD95" s="22">
        <v>7</v>
      </c>
    </row>
    <row r="96" spans="1:56" s="3" customFormat="1" ht="14.25" customHeight="1">
      <c r="A96" s="394" t="s">
        <v>24</v>
      </c>
      <c r="B96" s="16">
        <v>6421</v>
      </c>
      <c r="C96" s="16">
        <v>3125</v>
      </c>
      <c r="D96" s="16">
        <v>5007</v>
      </c>
      <c r="E96" s="16">
        <v>2443</v>
      </c>
      <c r="F96" s="16">
        <v>4477</v>
      </c>
      <c r="G96" s="16">
        <v>2221</v>
      </c>
      <c r="H96" s="16">
        <v>3581</v>
      </c>
      <c r="I96" s="16">
        <v>1727</v>
      </c>
      <c r="J96" s="16">
        <v>2683</v>
      </c>
      <c r="K96" s="625">
        <v>1388</v>
      </c>
      <c r="L96" s="852">
        <f t="shared" si="109"/>
        <v>22169</v>
      </c>
      <c r="M96" s="797">
        <f t="shared" si="109"/>
        <v>10904</v>
      </c>
      <c r="N96" s="241">
        <v>0</v>
      </c>
      <c r="O96" s="16">
        <v>0</v>
      </c>
      <c r="P96" s="16">
        <v>0</v>
      </c>
      <c r="Q96" s="17">
        <v>0</v>
      </c>
      <c r="S96" s="345" t="s">
        <v>24</v>
      </c>
      <c r="T96" s="21">
        <v>1024</v>
      </c>
      <c r="U96" s="21">
        <v>471</v>
      </c>
      <c r="V96" s="21">
        <v>817</v>
      </c>
      <c r="W96" s="21">
        <v>352</v>
      </c>
      <c r="X96" s="21">
        <v>800</v>
      </c>
      <c r="Y96" s="21">
        <v>346</v>
      </c>
      <c r="Z96" s="21">
        <v>487</v>
      </c>
      <c r="AA96" s="21">
        <v>213</v>
      </c>
      <c r="AB96" s="21">
        <v>125</v>
      </c>
      <c r="AC96" s="73">
        <v>57</v>
      </c>
      <c r="AD96" s="852">
        <f t="shared" si="114"/>
        <v>3253</v>
      </c>
      <c r="AE96" s="797">
        <f t="shared" si="114"/>
        <v>1439</v>
      </c>
      <c r="AF96" s="66">
        <v>0</v>
      </c>
      <c r="AG96" s="21">
        <v>0</v>
      </c>
      <c r="AH96" s="21">
        <v>0</v>
      </c>
      <c r="AI96" s="22">
        <v>0</v>
      </c>
      <c r="AK96" s="18" t="s">
        <v>24</v>
      </c>
      <c r="AL96" s="519">
        <v>191</v>
      </c>
      <c r="AM96" s="194">
        <v>182</v>
      </c>
      <c r="AN96" s="194">
        <v>179</v>
      </c>
      <c r="AO96" s="194">
        <v>170</v>
      </c>
      <c r="AP96" s="194">
        <v>163</v>
      </c>
      <c r="AQ96" s="823">
        <f t="shared" si="113"/>
        <v>885</v>
      </c>
      <c r="AR96" s="66">
        <v>0</v>
      </c>
      <c r="AS96" s="161">
        <v>0</v>
      </c>
      <c r="AT96" s="627">
        <v>530</v>
      </c>
      <c r="AU96" s="21">
        <v>55</v>
      </c>
      <c r="AV96" s="733">
        <f t="shared" si="111"/>
        <v>585</v>
      </c>
      <c r="AW96" s="607">
        <v>0</v>
      </c>
      <c r="AX96" s="900">
        <v>195</v>
      </c>
      <c r="AZ96" s="345" t="s">
        <v>24</v>
      </c>
      <c r="BA96" s="21">
        <v>543</v>
      </c>
      <c r="BB96" s="73">
        <v>0</v>
      </c>
      <c r="BC96" s="385">
        <f t="shared" si="112"/>
        <v>543</v>
      </c>
      <c r="BD96" s="22">
        <v>38</v>
      </c>
    </row>
    <row r="97" spans="1:56" s="3" customFormat="1" ht="14.25" customHeight="1">
      <c r="A97" s="345" t="s">
        <v>28</v>
      </c>
      <c r="B97" s="21">
        <v>2130</v>
      </c>
      <c r="C97" s="21">
        <v>1101</v>
      </c>
      <c r="D97" s="21">
        <v>1925</v>
      </c>
      <c r="E97" s="21">
        <v>958</v>
      </c>
      <c r="F97" s="21">
        <v>1835</v>
      </c>
      <c r="G97" s="21">
        <v>958</v>
      </c>
      <c r="H97" s="21">
        <v>1742</v>
      </c>
      <c r="I97" s="21">
        <v>873</v>
      </c>
      <c r="J97" s="21">
        <v>1635</v>
      </c>
      <c r="K97" s="73">
        <v>862</v>
      </c>
      <c r="L97" s="852">
        <f t="shared" si="109"/>
        <v>9267</v>
      </c>
      <c r="M97" s="797">
        <f t="shared" si="109"/>
        <v>4752</v>
      </c>
      <c r="N97" s="854">
        <v>0</v>
      </c>
      <c r="O97" s="32">
        <v>0</v>
      </c>
      <c r="P97" s="32">
        <v>0</v>
      </c>
      <c r="Q97" s="158">
        <v>0</v>
      </c>
      <c r="S97" s="345" t="s">
        <v>28</v>
      </c>
      <c r="T97" s="21">
        <v>172</v>
      </c>
      <c r="U97" s="21">
        <v>72</v>
      </c>
      <c r="V97" s="21">
        <v>211</v>
      </c>
      <c r="W97" s="21">
        <v>95</v>
      </c>
      <c r="X97" s="21">
        <v>213</v>
      </c>
      <c r="Y97" s="21">
        <v>102</v>
      </c>
      <c r="Z97" s="21">
        <v>173</v>
      </c>
      <c r="AA97" s="21">
        <v>79</v>
      </c>
      <c r="AB97" s="21">
        <v>150</v>
      </c>
      <c r="AC97" s="73">
        <v>73</v>
      </c>
      <c r="AD97" s="852">
        <f t="shared" ref="AD97:AE101" si="115">+T97+V97+X97+Z97+AB97</f>
        <v>919</v>
      </c>
      <c r="AE97" s="797">
        <f t="shared" si="115"/>
        <v>421</v>
      </c>
      <c r="AF97" s="854">
        <v>0</v>
      </c>
      <c r="AG97" s="32">
        <v>0</v>
      </c>
      <c r="AH97" s="32">
        <v>0</v>
      </c>
      <c r="AI97" s="158">
        <v>0</v>
      </c>
      <c r="AK97" s="18" t="s">
        <v>28</v>
      </c>
      <c r="AL97" s="644">
        <v>57</v>
      </c>
      <c r="AM97" s="217">
        <v>58</v>
      </c>
      <c r="AN97" s="217">
        <v>54</v>
      </c>
      <c r="AO97" s="217">
        <v>52</v>
      </c>
      <c r="AP97" s="217">
        <v>55</v>
      </c>
      <c r="AQ97" s="823">
        <f>SUM(AL97:AP97)</f>
        <v>276</v>
      </c>
      <c r="AR97" s="66">
        <v>0</v>
      </c>
      <c r="AS97" s="161">
        <v>0</v>
      </c>
      <c r="AT97" s="627">
        <v>216</v>
      </c>
      <c r="AU97" s="21">
        <v>33</v>
      </c>
      <c r="AV97" s="733">
        <f t="shared" si="111"/>
        <v>249</v>
      </c>
      <c r="AW97" s="607">
        <v>0</v>
      </c>
      <c r="AX97" s="900">
        <v>51</v>
      </c>
      <c r="AZ97" s="345" t="s">
        <v>28</v>
      </c>
      <c r="BA97" s="21">
        <v>238</v>
      </c>
      <c r="BB97" s="73">
        <v>0</v>
      </c>
      <c r="BC97" s="385">
        <f t="shared" si="112"/>
        <v>238</v>
      </c>
      <c r="BD97" s="22">
        <v>21</v>
      </c>
    </row>
    <row r="98" spans="1:56" s="3" customFormat="1" ht="14.25" customHeight="1">
      <c r="A98" s="345" t="s">
        <v>29</v>
      </c>
      <c r="B98" s="21">
        <v>2437</v>
      </c>
      <c r="C98" s="21">
        <v>1264</v>
      </c>
      <c r="D98" s="21">
        <v>2169</v>
      </c>
      <c r="E98" s="21">
        <v>1128</v>
      </c>
      <c r="F98" s="21">
        <v>2019</v>
      </c>
      <c r="G98" s="21">
        <v>1037</v>
      </c>
      <c r="H98" s="21">
        <v>1813</v>
      </c>
      <c r="I98" s="21">
        <v>1015</v>
      </c>
      <c r="J98" s="21">
        <v>1515</v>
      </c>
      <c r="K98" s="73">
        <v>827</v>
      </c>
      <c r="L98" s="852">
        <f t="shared" si="109"/>
        <v>9953</v>
      </c>
      <c r="M98" s="797">
        <f t="shared" si="109"/>
        <v>5271</v>
      </c>
      <c r="N98" s="66">
        <v>0</v>
      </c>
      <c r="O98" s="21">
        <v>0</v>
      </c>
      <c r="P98" s="21">
        <v>0</v>
      </c>
      <c r="Q98" s="22">
        <v>0</v>
      </c>
      <c r="S98" s="345" t="s">
        <v>29</v>
      </c>
      <c r="T98" s="21">
        <v>175</v>
      </c>
      <c r="U98" s="21">
        <v>80</v>
      </c>
      <c r="V98" s="21">
        <v>197</v>
      </c>
      <c r="W98" s="21">
        <v>99</v>
      </c>
      <c r="X98" s="21">
        <v>197</v>
      </c>
      <c r="Y98" s="21">
        <v>75</v>
      </c>
      <c r="Z98" s="21">
        <v>112</v>
      </c>
      <c r="AA98" s="21">
        <v>57</v>
      </c>
      <c r="AB98" s="21">
        <v>74</v>
      </c>
      <c r="AC98" s="73">
        <v>37</v>
      </c>
      <c r="AD98" s="852">
        <f t="shared" si="115"/>
        <v>755</v>
      </c>
      <c r="AE98" s="797">
        <f t="shared" si="115"/>
        <v>348</v>
      </c>
      <c r="AF98" s="66">
        <v>0</v>
      </c>
      <c r="AG98" s="21">
        <v>0</v>
      </c>
      <c r="AH98" s="21">
        <v>0</v>
      </c>
      <c r="AI98" s="22">
        <v>0</v>
      </c>
      <c r="AK98" s="18" t="s">
        <v>29</v>
      </c>
      <c r="AL98" s="519">
        <v>63</v>
      </c>
      <c r="AM98" s="194">
        <v>60</v>
      </c>
      <c r="AN98" s="194">
        <v>58</v>
      </c>
      <c r="AO98" s="194">
        <v>55</v>
      </c>
      <c r="AP98" s="194">
        <v>49</v>
      </c>
      <c r="AQ98" s="823">
        <f t="shared" si="113"/>
        <v>285</v>
      </c>
      <c r="AR98" s="66">
        <v>0</v>
      </c>
      <c r="AS98" s="161">
        <v>0</v>
      </c>
      <c r="AT98" s="627">
        <v>215</v>
      </c>
      <c r="AU98" s="21">
        <v>33</v>
      </c>
      <c r="AV98" s="733">
        <f t="shared" si="111"/>
        <v>248</v>
      </c>
      <c r="AW98" s="607">
        <v>0</v>
      </c>
      <c r="AX98" s="900">
        <v>53</v>
      </c>
      <c r="AZ98" s="345" t="s">
        <v>29</v>
      </c>
      <c r="BA98" s="21">
        <v>234</v>
      </c>
      <c r="BB98" s="73">
        <v>0</v>
      </c>
      <c r="BC98" s="385">
        <f t="shared" si="112"/>
        <v>234</v>
      </c>
      <c r="BD98" s="22">
        <v>23</v>
      </c>
    </row>
    <row r="99" spans="1:56" s="3" customFormat="1" ht="14.25" customHeight="1">
      <c r="A99" s="345" t="s">
        <v>170</v>
      </c>
      <c r="B99" s="21">
        <v>2476</v>
      </c>
      <c r="C99" s="21">
        <v>1287</v>
      </c>
      <c r="D99" s="21">
        <v>2218</v>
      </c>
      <c r="E99" s="21">
        <v>1088</v>
      </c>
      <c r="F99" s="21">
        <v>2273</v>
      </c>
      <c r="G99" s="21">
        <v>1219</v>
      </c>
      <c r="H99" s="21">
        <v>1817</v>
      </c>
      <c r="I99" s="21">
        <v>944</v>
      </c>
      <c r="J99" s="21">
        <v>1547</v>
      </c>
      <c r="K99" s="73">
        <v>847</v>
      </c>
      <c r="L99" s="852">
        <f t="shared" si="109"/>
        <v>10331</v>
      </c>
      <c r="M99" s="797">
        <f t="shared" si="109"/>
        <v>5385</v>
      </c>
      <c r="N99" s="66">
        <v>0</v>
      </c>
      <c r="O99" s="21">
        <v>0</v>
      </c>
      <c r="P99" s="21">
        <v>0</v>
      </c>
      <c r="Q99" s="22">
        <v>0</v>
      </c>
      <c r="S99" s="345" t="s">
        <v>170</v>
      </c>
      <c r="T99" s="21">
        <v>235</v>
      </c>
      <c r="U99" s="21">
        <v>102</v>
      </c>
      <c r="V99" s="21">
        <v>223</v>
      </c>
      <c r="W99" s="21">
        <v>90</v>
      </c>
      <c r="X99" s="21">
        <v>183</v>
      </c>
      <c r="Y99" s="21">
        <v>76</v>
      </c>
      <c r="Z99" s="21">
        <v>137</v>
      </c>
      <c r="AA99" s="21">
        <v>71</v>
      </c>
      <c r="AB99" s="21">
        <v>18</v>
      </c>
      <c r="AC99" s="73">
        <v>8</v>
      </c>
      <c r="AD99" s="852">
        <f t="shared" si="115"/>
        <v>796</v>
      </c>
      <c r="AE99" s="797">
        <f t="shared" si="115"/>
        <v>347</v>
      </c>
      <c r="AF99" s="66">
        <v>0</v>
      </c>
      <c r="AG99" s="21">
        <v>0</v>
      </c>
      <c r="AH99" s="21">
        <v>0</v>
      </c>
      <c r="AI99" s="22">
        <v>0</v>
      </c>
      <c r="AK99" s="18" t="s">
        <v>170</v>
      </c>
      <c r="AL99" s="519">
        <v>77</v>
      </c>
      <c r="AM99" s="194">
        <v>75</v>
      </c>
      <c r="AN99" s="194">
        <v>74</v>
      </c>
      <c r="AO99" s="194">
        <v>67</v>
      </c>
      <c r="AP99" s="194">
        <v>62</v>
      </c>
      <c r="AQ99" s="823">
        <f t="shared" si="113"/>
        <v>355</v>
      </c>
      <c r="AR99" s="66">
        <v>0</v>
      </c>
      <c r="AS99" s="161">
        <v>0</v>
      </c>
      <c r="AT99" s="627">
        <v>256</v>
      </c>
      <c r="AU99" s="21">
        <v>8</v>
      </c>
      <c r="AV99" s="733">
        <f t="shared" si="111"/>
        <v>264</v>
      </c>
      <c r="AW99" s="607">
        <v>0</v>
      </c>
      <c r="AX99" s="900">
        <v>64</v>
      </c>
      <c r="AZ99" s="345" t="s">
        <v>170</v>
      </c>
      <c r="BA99" s="21">
        <v>325</v>
      </c>
      <c r="BB99" s="73">
        <v>0</v>
      </c>
      <c r="BC99" s="385">
        <f t="shared" si="112"/>
        <v>325</v>
      </c>
      <c r="BD99" s="22">
        <v>45</v>
      </c>
    </row>
    <row r="100" spans="1:56" s="3" customFormat="1" ht="14.25" customHeight="1">
      <c r="A100" s="345" t="s">
        <v>27</v>
      </c>
      <c r="B100" s="21">
        <v>1005</v>
      </c>
      <c r="C100" s="21">
        <v>494</v>
      </c>
      <c r="D100" s="21">
        <v>812</v>
      </c>
      <c r="E100" s="21">
        <v>411</v>
      </c>
      <c r="F100" s="21">
        <v>729</v>
      </c>
      <c r="G100" s="21">
        <v>362</v>
      </c>
      <c r="H100" s="21">
        <v>576</v>
      </c>
      <c r="I100" s="21">
        <v>313</v>
      </c>
      <c r="J100" s="21">
        <v>426</v>
      </c>
      <c r="K100" s="73">
        <v>215</v>
      </c>
      <c r="L100" s="852">
        <f t="shared" si="109"/>
        <v>3548</v>
      </c>
      <c r="M100" s="797">
        <f t="shared" si="109"/>
        <v>1795</v>
      </c>
      <c r="N100" s="66">
        <v>0</v>
      </c>
      <c r="O100" s="21">
        <v>0</v>
      </c>
      <c r="P100" s="21">
        <v>0</v>
      </c>
      <c r="Q100" s="22">
        <v>0</v>
      </c>
      <c r="S100" s="345" t="s">
        <v>27</v>
      </c>
      <c r="T100" s="21">
        <v>82</v>
      </c>
      <c r="U100" s="21">
        <v>38</v>
      </c>
      <c r="V100" s="21">
        <v>87</v>
      </c>
      <c r="W100" s="21">
        <v>41</v>
      </c>
      <c r="X100" s="21">
        <v>113</v>
      </c>
      <c r="Y100" s="21">
        <v>54</v>
      </c>
      <c r="Z100" s="21">
        <v>57</v>
      </c>
      <c r="AA100" s="21">
        <v>28</v>
      </c>
      <c r="AB100" s="21">
        <v>24</v>
      </c>
      <c r="AC100" s="73">
        <v>13</v>
      </c>
      <c r="AD100" s="852">
        <f t="shared" si="115"/>
        <v>363</v>
      </c>
      <c r="AE100" s="797">
        <f t="shared" si="115"/>
        <v>174</v>
      </c>
      <c r="AF100" s="66">
        <v>0</v>
      </c>
      <c r="AG100" s="21">
        <v>0</v>
      </c>
      <c r="AH100" s="21">
        <v>0</v>
      </c>
      <c r="AI100" s="22">
        <v>0</v>
      </c>
      <c r="AK100" s="18" t="s">
        <v>27</v>
      </c>
      <c r="AL100" s="519">
        <v>35</v>
      </c>
      <c r="AM100" s="194">
        <v>35</v>
      </c>
      <c r="AN100" s="194">
        <v>34</v>
      </c>
      <c r="AO100" s="194">
        <v>29</v>
      </c>
      <c r="AP100" s="194">
        <v>27</v>
      </c>
      <c r="AQ100" s="823">
        <f t="shared" si="113"/>
        <v>160</v>
      </c>
      <c r="AR100" s="66">
        <v>0</v>
      </c>
      <c r="AS100" s="161">
        <v>0</v>
      </c>
      <c r="AT100" s="627">
        <v>79</v>
      </c>
      <c r="AU100" s="21">
        <v>32</v>
      </c>
      <c r="AV100" s="733">
        <f t="shared" si="111"/>
        <v>111</v>
      </c>
      <c r="AW100" s="607">
        <v>0</v>
      </c>
      <c r="AX100" s="900">
        <v>33</v>
      </c>
      <c r="AZ100" s="345" t="s">
        <v>27</v>
      </c>
      <c r="BA100" s="21">
        <v>108</v>
      </c>
      <c r="BB100" s="73">
        <v>0</v>
      </c>
      <c r="BC100" s="385">
        <f t="shared" si="112"/>
        <v>108</v>
      </c>
      <c r="BD100" s="22">
        <v>7</v>
      </c>
    </row>
    <row r="101" spans="1:56" s="3" customFormat="1" ht="14.25" customHeight="1">
      <c r="A101" s="345" t="s">
        <v>33</v>
      </c>
      <c r="B101" s="21">
        <v>1239</v>
      </c>
      <c r="C101" s="21">
        <v>635</v>
      </c>
      <c r="D101" s="21">
        <v>1022</v>
      </c>
      <c r="E101" s="21">
        <v>524</v>
      </c>
      <c r="F101" s="21">
        <v>1031</v>
      </c>
      <c r="G101" s="21">
        <v>520</v>
      </c>
      <c r="H101" s="21">
        <v>949</v>
      </c>
      <c r="I101" s="21">
        <v>505</v>
      </c>
      <c r="J101" s="21">
        <v>734</v>
      </c>
      <c r="K101" s="73">
        <v>386</v>
      </c>
      <c r="L101" s="852">
        <f t="shared" si="109"/>
        <v>4975</v>
      </c>
      <c r="M101" s="797">
        <f t="shared" si="109"/>
        <v>2570</v>
      </c>
      <c r="N101" s="66">
        <v>0</v>
      </c>
      <c r="O101" s="21">
        <v>0</v>
      </c>
      <c r="P101" s="21">
        <v>0</v>
      </c>
      <c r="Q101" s="22">
        <v>0</v>
      </c>
      <c r="S101" s="345" t="s">
        <v>33</v>
      </c>
      <c r="T101" s="21">
        <v>100</v>
      </c>
      <c r="U101" s="21">
        <v>49</v>
      </c>
      <c r="V101" s="21">
        <v>87</v>
      </c>
      <c r="W101" s="21">
        <v>34</v>
      </c>
      <c r="X101" s="21">
        <v>73</v>
      </c>
      <c r="Y101" s="21">
        <v>34</v>
      </c>
      <c r="Z101" s="21">
        <v>136</v>
      </c>
      <c r="AA101" s="21">
        <v>70</v>
      </c>
      <c r="AB101" s="21">
        <v>25</v>
      </c>
      <c r="AC101" s="73">
        <v>10</v>
      </c>
      <c r="AD101" s="852">
        <f t="shared" si="115"/>
        <v>421</v>
      </c>
      <c r="AE101" s="797">
        <f t="shared" si="115"/>
        <v>197</v>
      </c>
      <c r="AF101" s="66">
        <v>0</v>
      </c>
      <c r="AG101" s="21">
        <v>0</v>
      </c>
      <c r="AH101" s="21">
        <v>0</v>
      </c>
      <c r="AI101" s="22">
        <v>0</v>
      </c>
      <c r="AK101" s="18" t="s">
        <v>33</v>
      </c>
      <c r="AL101" s="519">
        <v>31</v>
      </c>
      <c r="AM101" s="194">
        <v>33</v>
      </c>
      <c r="AN101" s="194">
        <v>30</v>
      </c>
      <c r="AO101" s="194">
        <v>28</v>
      </c>
      <c r="AP101" s="194">
        <v>27</v>
      </c>
      <c r="AQ101" s="823">
        <f t="shared" si="113"/>
        <v>149</v>
      </c>
      <c r="AR101" s="66">
        <v>0</v>
      </c>
      <c r="AS101" s="161">
        <v>0</v>
      </c>
      <c r="AT101" s="627">
        <v>130</v>
      </c>
      <c r="AU101" s="21">
        <v>1</v>
      </c>
      <c r="AV101" s="733">
        <f t="shared" si="111"/>
        <v>131</v>
      </c>
      <c r="AW101" s="607">
        <v>0</v>
      </c>
      <c r="AX101" s="900">
        <v>24</v>
      </c>
      <c r="AZ101" s="345" t="s">
        <v>33</v>
      </c>
      <c r="BA101" s="21">
        <v>138</v>
      </c>
      <c r="BB101" s="73">
        <v>0</v>
      </c>
      <c r="BC101" s="385">
        <f t="shared" si="112"/>
        <v>138</v>
      </c>
      <c r="BD101" s="22">
        <v>9</v>
      </c>
    </row>
    <row r="102" spans="1:56" s="3" customFormat="1" ht="12" customHeight="1">
      <c r="A102" s="345" t="s">
        <v>9</v>
      </c>
      <c r="B102" s="21">
        <v>2526</v>
      </c>
      <c r="C102" s="21">
        <v>1283</v>
      </c>
      <c r="D102" s="21">
        <v>2460</v>
      </c>
      <c r="E102" s="21">
        <v>1198</v>
      </c>
      <c r="F102" s="21">
        <v>2288</v>
      </c>
      <c r="G102" s="21">
        <v>1169</v>
      </c>
      <c r="H102" s="21">
        <v>1933</v>
      </c>
      <c r="I102" s="21">
        <v>1004</v>
      </c>
      <c r="J102" s="21">
        <v>1350</v>
      </c>
      <c r="K102" s="73">
        <v>743</v>
      </c>
      <c r="L102" s="852">
        <f t="shared" si="109"/>
        <v>10557</v>
      </c>
      <c r="M102" s="797">
        <f t="shared" si="109"/>
        <v>5397</v>
      </c>
      <c r="N102" s="854">
        <v>0</v>
      </c>
      <c r="O102" s="32">
        <v>0</v>
      </c>
      <c r="P102" s="32">
        <v>0</v>
      </c>
      <c r="Q102" s="158">
        <v>0</v>
      </c>
      <c r="S102" s="345" t="s">
        <v>9</v>
      </c>
      <c r="T102" s="21">
        <v>208</v>
      </c>
      <c r="U102" s="21">
        <v>94</v>
      </c>
      <c r="V102" s="21">
        <v>447</v>
      </c>
      <c r="W102" s="21">
        <v>186</v>
      </c>
      <c r="X102" s="21">
        <v>390</v>
      </c>
      <c r="Y102" s="21">
        <v>179</v>
      </c>
      <c r="Z102" s="21">
        <v>241</v>
      </c>
      <c r="AA102" s="21">
        <v>118</v>
      </c>
      <c r="AB102" s="21">
        <v>45</v>
      </c>
      <c r="AC102" s="73">
        <v>30</v>
      </c>
      <c r="AD102" s="852">
        <f t="shared" ref="AD102:AE108" si="116">+T102+V102+X102+Z102+AB102</f>
        <v>1331</v>
      </c>
      <c r="AE102" s="797">
        <f t="shared" si="116"/>
        <v>607</v>
      </c>
      <c r="AF102" s="66">
        <v>0</v>
      </c>
      <c r="AG102" s="21">
        <v>0</v>
      </c>
      <c r="AH102" s="21">
        <v>0</v>
      </c>
      <c r="AI102" s="22">
        <v>0</v>
      </c>
      <c r="AK102" s="18" t="s">
        <v>9</v>
      </c>
      <c r="AL102" s="627">
        <v>84</v>
      </c>
      <c r="AM102" s="21">
        <v>83</v>
      </c>
      <c r="AN102" s="21">
        <v>82</v>
      </c>
      <c r="AO102" s="21">
        <v>77</v>
      </c>
      <c r="AP102" s="21">
        <v>71</v>
      </c>
      <c r="AQ102" s="84">
        <f t="shared" si="113"/>
        <v>397</v>
      </c>
      <c r="AR102" s="21">
        <v>0</v>
      </c>
      <c r="AS102" s="22">
        <v>0</v>
      </c>
      <c r="AT102" s="627">
        <v>244</v>
      </c>
      <c r="AU102" s="21">
        <v>29</v>
      </c>
      <c r="AV102" s="733">
        <f t="shared" si="111"/>
        <v>273</v>
      </c>
      <c r="AW102" s="607">
        <v>0</v>
      </c>
      <c r="AX102" s="900">
        <v>76</v>
      </c>
      <c r="AZ102" s="345" t="s">
        <v>9</v>
      </c>
      <c r="BA102" s="21">
        <v>267</v>
      </c>
      <c r="BB102" s="73">
        <v>0</v>
      </c>
      <c r="BC102" s="385">
        <f t="shared" si="112"/>
        <v>267</v>
      </c>
      <c r="BD102" s="22">
        <v>11</v>
      </c>
    </row>
    <row r="103" spans="1:56" s="3" customFormat="1" ht="12" customHeight="1">
      <c r="A103" s="345" t="s">
        <v>41</v>
      </c>
      <c r="B103" s="21">
        <v>4403</v>
      </c>
      <c r="C103" s="21">
        <v>2226</v>
      </c>
      <c r="D103" s="21">
        <v>2841</v>
      </c>
      <c r="E103" s="21">
        <v>1379</v>
      </c>
      <c r="F103" s="21">
        <v>2371</v>
      </c>
      <c r="G103" s="21">
        <v>1199</v>
      </c>
      <c r="H103" s="21">
        <v>1797</v>
      </c>
      <c r="I103" s="21">
        <v>933</v>
      </c>
      <c r="J103" s="21">
        <v>1224</v>
      </c>
      <c r="K103" s="73">
        <v>651</v>
      </c>
      <c r="L103" s="852">
        <f t="shared" si="109"/>
        <v>12636</v>
      </c>
      <c r="M103" s="797">
        <f t="shared" si="109"/>
        <v>6388</v>
      </c>
      <c r="N103" s="66">
        <v>0</v>
      </c>
      <c r="O103" s="21">
        <v>0</v>
      </c>
      <c r="P103" s="21">
        <v>0</v>
      </c>
      <c r="Q103" s="22">
        <v>0</v>
      </c>
      <c r="S103" s="345" t="s">
        <v>41</v>
      </c>
      <c r="T103" s="21">
        <v>805</v>
      </c>
      <c r="U103" s="21">
        <v>379</v>
      </c>
      <c r="V103" s="21">
        <v>555</v>
      </c>
      <c r="W103" s="21">
        <v>250</v>
      </c>
      <c r="X103" s="21">
        <v>424</v>
      </c>
      <c r="Y103" s="21">
        <v>195</v>
      </c>
      <c r="Z103" s="21">
        <v>259</v>
      </c>
      <c r="AA103" s="21">
        <v>130</v>
      </c>
      <c r="AB103" s="21">
        <v>87</v>
      </c>
      <c r="AC103" s="73">
        <v>56</v>
      </c>
      <c r="AD103" s="852">
        <f t="shared" si="116"/>
        <v>2130</v>
      </c>
      <c r="AE103" s="797">
        <f t="shared" si="116"/>
        <v>1010</v>
      </c>
      <c r="AF103" s="66">
        <v>0</v>
      </c>
      <c r="AG103" s="21">
        <v>0</v>
      </c>
      <c r="AH103" s="21">
        <v>0</v>
      </c>
      <c r="AI103" s="22">
        <v>0</v>
      </c>
      <c r="AK103" s="18" t="s">
        <v>41</v>
      </c>
      <c r="AL103" s="627">
        <v>107</v>
      </c>
      <c r="AM103" s="21">
        <v>104</v>
      </c>
      <c r="AN103" s="21">
        <v>97</v>
      </c>
      <c r="AO103" s="21">
        <v>86</v>
      </c>
      <c r="AP103" s="21">
        <v>78</v>
      </c>
      <c r="AQ103" s="84">
        <f t="shared" si="113"/>
        <v>472</v>
      </c>
      <c r="AR103" s="21">
        <v>0</v>
      </c>
      <c r="AS103" s="22">
        <v>0</v>
      </c>
      <c r="AT103" s="627">
        <v>215</v>
      </c>
      <c r="AU103" s="21">
        <v>45</v>
      </c>
      <c r="AV103" s="733">
        <f t="shared" si="111"/>
        <v>260</v>
      </c>
      <c r="AW103" s="607">
        <v>0</v>
      </c>
      <c r="AX103" s="900">
        <v>100</v>
      </c>
      <c r="AZ103" s="345" t="s">
        <v>41</v>
      </c>
      <c r="BA103" s="21">
        <v>241</v>
      </c>
      <c r="BB103" s="73">
        <v>0</v>
      </c>
      <c r="BC103" s="385">
        <f t="shared" si="112"/>
        <v>241</v>
      </c>
      <c r="BD103" s="22">
        <v>6</v>
      </c>
    </row>
    <row r="104" spans="1:56" s="3" customFormat="1" ht="12" customHeight="1">
      <c r="A104" s="345" t="s">
        <v>37</v>
      </c>
      <c r="B104" s="21">
        <v>2563</v>
      </c>
      <c r="C104" s="21">
        <v>1211</v>
      </c>
      <c r="D104" s="21">
        <v>2204</v>
      </c>
      <c r="E104" s="21">
        <v>1078</v>
      </c>
      <c r="F104" s="21">
        <v>2087</v>
      </c>
      <c r="G104" s="21">
        <v>1021</v>
      </c>
      <c r="H104" s="21">
        <v>1961</v>
      </c>
      <c r="I104" s="21">
        <v>988</v>
      </c>
      <c r="J104" s="21">
        <v>1685</v>
      </c>
      <c r="K104" s="73">
        <v>872</v>
      </c>
      <c r="L104" s="852">
        <f t="shared" si="109"/>
        <v>10500</v>
      </c>
      <c r="M104" s="797">
        <f t="shared" si="109"/>
        <v>5170</v>
      </c>
      <c r="N104" s="66">
        <v>0</v>
      </c>
      <c r="O104" s="21">
        <v>0</v>
      </c>
      <c r="P104" s="21">
        <v>0</v>
      </c>
      <c r="Q104" s="22">
        <v>0</v>
      </c>
      <c r="S104" s="345" t="s">
        <v>37</v>
      </c>
      <c r="T104" s="21">
        <v>109</v>
      </c>
      <c r="U104" s="21">
        <v>36</v>
      </c>
      <c r="V104" s="21">
        <v>134</v>
      </c>
      <c r="W104" s="21">
        <v>52</v>
      </c>
      <c r="X104" s="21">
        <v>138</v>
      </c>
      <c r="Y104" s="21">
        <v>62</v>
      </c>
      <c r="Z104" s="21">
        <v>113</v>
      </c>
      <c r="AA104" s="21">
        <v>50</v>
      </c>
      <c r="AB104" s="21">
        <v>70</v>
      </c>
      <c r="AC104" s="73">
        <v>27</v>
      </c>
      <c r="AD104" s="852">
        <f t="shared" si="116"/>
        <v>564</v>
      </c>
      <c r="AE104" s="797">
        <f t="shared" si="116"/>
        <v>227</v>
      </c>
      <c r="AF104" s="66">
        <v>0</v>
      </c>
      <c r="AG104" s="21">
        <v>0</v>
      </c>
      <c r="AH104" s="21">
        <v>0</v>
      </c>
      <c r="AI104" s="22">
        <v>0</v>
      </c>
      <c r="AK104" s="18" t="s">
        <v>37</v>
      </c>
      <c r="AL104" s="627">
        <v>95</v>
      </c>
      <c r="AM104" s="21">
        <v>75</v>
      </c>
      <c r="AN104" s="21">
        <v>74</v>
      </c>
      <c r="AO104" s="21">
        <v>71</v>
      </c>
      <c r="AP104" s="21">
        <v>71</v>
      </c>
      <c r="AQ104" s="84">
        <f t="shared" si="113"/>
        <v>386</v>
      </c>
      <c r="AR104" s="21">
        <v>0</v>
      </c>
      <c r="AS104" s="22">
        <v>0</v>
      </c>
      <c r="AT104" s="627">
        <v>361</v>
      </c>
      <c r="AU104" s="21">
        <v>26</v>
      </c>
      <c r="AV104" s="733">
        <f t="shared" si="111"/>
        <v>387</v>
      </c>
      <c r="AW104" s="607">
        <v>0</v>
      </c>
      <c r="AX104" s="900">
        <v>68</v>
      </c>
      <c r="AZ104" s="345" t="s">
        <v>37</v>
      </c>
      <c r="BA104" s="21">
        <v>370</v>
      </c>
      <c r="BB104" s="73">
        <v>0</v>
      </c>
      <c r="BC104" s="385">
        <f t="shared" si="112"/>
        <v>370</v>
      </c>
      <c r="BD104" s="22">
        <v>57</v>
      </c>
    </row>
    <row r="105" spans="1:56" s="3" customFormat="1" ht="12" customHeight="1">
      <c r="A105" s="345" t="s">
        <v>48</v>
      </c>
      <c r="B105" s="21">
        <v>663</v>
      </c>
      <c r="C105" s="21">
        <v>340</v>
      </c>
      <c r="D105" s="21">
        <v>419</v>
      </c>
      <c r="E105" s="21">
        <v>211</v>
      </c>
      <c r="F105" s="21">
        <v>343</v>
      </c>
      <c r="G105" s="21">
        <v>173</v>
      </c>
      <c r="H105" s="21">
        <v>212</v>
      </c>
      <c r="I105" s="21">
        <v>119</v>
      </c>
      <c r="J105" s="21">
        <v>192</v>
      </c>
      <c r="K105" s="73">
        <v>107</v>
      </c>
      <c r="L105" s="852">
        <f t="shared" si="109"/>
        <v>1829</v>
      </c>
      <c r="M105" s="797">
        <f t="shared" si="109"/>
        <v>950</v>
      </c>
      <c r="N105" s="66">
        <v>0</v>
      </c>
      <c r="O105" s="21">
        <v>0</v>
      </c>
      <c r="P105" s="21">
        <v>0</v>
      </c>
      <c r="Q105" s="22">
        <v>0</v>
      </c>
      <c r="S105" s="345" t="s">
        <v>48</v>
      </c>
      <c r="T105" s="21">
        <v>65</v>
      </c>
      <c r="U105" s="21">
        <v>26</v>
      </c>
      <c r="V105" s="21">
        <v>59</v>
      </c>
      <c r="W105" s="21">
        <v>32</v>
      </c>
      <c r="X105" s="21">
        <v>47</v>
      </c>
      <c r="Y105" s="21">
        <v>20</v>
      </c>
      <c r="Z105" s="21">
        <v>13</v>
      </c>
      <c r="AA105" s="21">
        <v>6</v>
      </c>
      <c r="AB105" s="21">
        <v>12</v>
      </c>
      <c r="AC105" s="73">
        <v>8</v>
      </c>
      <c r="AD105" s="852">
        <f t="shared" si="116"/>
        <v>196</v>
      </c>
      <c r="AE105" s="797">
        <f t="shared" si="116"/>
        <v>92</v>
      </c>
      <c r="AF105" s="66">
        <v>0</v>
      </c>
      <c r="AG105" s="21">
        <v>0</v>
      </c>
      <c r="AH105" s="21">
        <v>0</v>
      </c>
      <c r="AI105" s="22">
        <v>0</v>
      </c>
      <c r="AK105" s="18" t="s">
        <v>48</v>
      </c>
      <c r="AL105" s="627">
        <v>19</v>
      </c>
      <c r="AM105" s="21">
        <v>18</v>
      </c>
      <c r="AN105" s="21">
        <v>19</v>
      </c>
      <c r="AO105" s="21">
        <v>15</v>
      </c>
      <c r="AP105" s="21">
        <v>15</v>
      </c>
      <c r="AQ105" s="84">
        <f t="shared" si="113"/>
        <v>86</v>
      </c>
      <c r="AR105" s="21">
        <v>0</v>
      </c>
      <c r="AS105" s="22">
        <v>0</v>
      </c>
      <c r="AT105" s="627">
        <v>45</v>
      </c>
      <c r="AU105" s="21">
        <v>7</v>
      </c>
      <c r="AV105" s="733">
        <f t="shared" si="111"/>
        <v>52</v>
      </c>
      <c r="AW105" s="607">
        <v>0</v>
      </c>
      <c r="AX105" s="900">
        <v>18</v>
      </c>
      <c r="AZ105" s="345" t="s">
        <v>48</v>
      </c>
      <c r="BA105" s="21">
        <v>47</v>
      </c>
      <c r="BB105" s="73">
        <v>0</v>
      </c>
      <c r="BC105" s="385">
        <f t="shared" si="112"/>
        <v>47</v>
      </c>
      <c r="BD105" s="22">
        <v>0</v>
      </c>
    </row>
    <row r="106" spans="1:56" s="3" customFormat="1" ht="12" customHeight="1">
      <c r="A106" s="345" t="s">
        <v>54</v>
      </c>
      <c r="B106" s="21">
        <v>2158</v>
      </c>
      <c r="C106" s="21">
        <v>1088</v>
      </c>
      <c r="D106" s="21">
        <v>1721</v>
      </c>
      <c r="E106" s="21">
        <v>843</v>
      </c>
      <c r="F106" s="21">
        <v>1599</v>
      </c>
      <c r="G106" s="21">
        <v>820</v>
      </c>
      <c r="H106" s="21">
        <v>1186</v>
      </c>
      <c r="I106" s="21">
        <v>638</v>
      </c>
      <c r="J106" s="21">
        <v>810</v>
      </c>
      <c r="K106" s="73">
        <v>419</v>
      </c>
      <c r="L106" s="852">
        <f t="shared" si="109"/>
        <v>7474</v>
      </c>
      <c r="M106" s="797">
        <f t="shared" si="109"/>
        <v>3808</v>
      </c>
      <c r="N106" s="66">
        <v>0</v>
      </c>
      <c r="O106" s="21">
        <v>0</v>
      </c>
      <c r="P106" s="21">
        <v>0</v>
      </c>
      <c r="Q106" s="22">
        <v>0</v>
      </c>
      <c r="S106" s="345" t="s">
        <v>54</v>
      </c>
      <c r="T106" s="21">
        <v>192</v>
      </c>
      <c r="U106" s="21">
        <v>89</v>
      </c>
      <c r="V106" s="21">
        <v>297</v>
      </c>
      <c r="W106" s="21">
        <v>132</v>
      </c>
      <c r="X106" s="21">
        <v>290</v>
      </c>
      <c r="Y106" s="21">
        <v>157</v>
      </c>
      <c r="Z106" s="21">
        <v>97</v>
      </c>
      <c r="AA106" s="21">
        <v>47</v>
      </c>
      <c r="AB106" s="21">
        <v>80</v>
      </c>
      <c r="AC106" s="73">
        <v>45</v>
      </c>
      <c r="AD106" s="852">
        <f t="shared" si="116"/>
        <v>956</v>
      </c>
      <c r="AE106" s="797">
        <f t="shared" si="116"/>
        <v>470</v>
      </c>
      <c r="AF106" s="66">
        <v>0</v>
      </c>
      <c r="AG106" s="21">
        <v>0</v>
      </c>
      <c r="AH106" s="21">
        <v>0</v>
      </c>
      <c r="AI106" s="22">
        <v>0</v>
      </c>
      <c r="AK106" s="18" t="s">
        <v>54</v>
      </c>
      <c r="AL106" s="627">
        <v>55</v>
      </c>
      <c r="AM106" s="21">
        <v>54</v>
      </c>
      <c r="AN106" s="21">
        <v>55</v>
      </c>
      <c r="AO106" s="21">
        <v>50</v>
      </c>
      <c r="AP106" s="21">
        <v>45</v>
      </c>
      <c r="AQ106" s="84">
        <f t="shared" si="113"/>
        <v>259</v>
      </c>
      <c r="AR106" s="21">
        <v>0</v>
      </c>
      <c r="AS106" s="22">
        <v>0</v>
      </c>
      <c r="AT106" s="627">
        <v>151</v>
      </c>
      <c r="AU106" s="21">
        <v>15</v>
      </c>
      <c r="AV106" s="733">
        <f t="shared" si="111"/>
        <v>166</v>
      </c>
      <c r="AW106" s="607">
        <v>0</v>
      </c>
      <c r="AX106" s="900">
        <v>52</v>
      </c>
      <c r="AZ106" s="345" t="s">
        <v>54</v>
      </c>
      <c r="BA106" s="21">
        <v>166</v>
      </c>
      <c r="BB106" s="73">
        <v>0</v>
      </c>
      <c r="BC106" s="385">
        <f t="shared" si="112"/>
        <v>166</v>
      </c>
      <c r="BD106" s="22">
        <v>4</v>
      </c>
    </row>
    <row r="107" spans="1:56" s="3" customFormat="1" ht="12" customHeight="1">
      <c r="A107" s="345" t="s">
        <v>171</v>
      </c>
      <c r="B107" s="21">
        <v>2375</v>
      </c>
      <c r="C107" s="21">
        <v>1133</v>
      </c>
      <c r="D107" s="21">
        <v>2248</v>
      </c>
      <c r="E107" s="21">
        <v>1124</v>
      </c>
      <c r="F107" s="21">
        <v>2058</v>
      </c>
      <c r="G107" s="21">
        <v>1037</v>
      </c>
      <c r="H107" s="21">
        <v>1477</v>
      </c>
      <c r="I107" s="21">
        <v>760</v>
      </c>
      <c r="J107" s="21">
        <v>932</v>
      </c>
      <c r="K107" s="73">
        <v>491</v>
      </c>
      <c r="L107" s="852">
        <f t="shared" si="109"/>
        <v>9090</v>
      </c>
      <c r="M107" s="797">
        <f t="shared" si="109"/>
        <v>4545</v>
      </c>
      <c r="N107" s="66">
        <v>0</v>
      </c>
      <c r="O107" s="21">
        <v>0</v>
      </c>
      <c r="P107" s="21">
        <v>0</v>
      </c>
      <c r="Q107" s="22">
        <v>0</v>
      </c>
      <c r="S107" s="345" t="s">
        <v>171</v>
      </c>
      <c r="T107" s="21">
        <v>304</v>
      </c>
      <c r="U107" s="21">
        <v>118</v>
      </c>
      <c r="V107" s="21">
        <v>473</v>
      </c>
      <c r="W107" s="21">
        <v>207</v>
      </c>
      <c r="X107" s="21">
        <v>483</v>
      </c>
      <c r="Y107" s="21">
        <v>221</v>
      </c>
      <c r="Z107" s="21">
        <v>207</v>
      </c>
      <c r="AA107" s="21">
        <v>104</v>
      </c>
      <c r="AB107" s="21">
        <v>91</v>
      </c>
      <c r="AC107" s="73">
        <v>51</v>
      </c>
      <c r="AD107" s="852">
        <f t="shared" si="116"/>
        <v>1558</v>
      </c>
      <c r="AE107" s="797">
        <f t="shared" si="116"/>
        <v>701</v>
      </c>
      <c r="AF107" s="66">
        <v>0</v>
      </c>
      <c r="AG107" s="21">
        <v>0</v>
      </c>
      <c r="AH107" s="21">
        <v>0</v>
      </c>
      <c r="AI107" s="22">
        <v>0</v>
      </c>
      <c r="AK107" s="18" t="s">
        <v>171</v>
      </c>
      <c r="AL107" s="627">
        <v>87</v>
      </c>
      <c r="AM107" s="21">
        <v>84</v>
      </c>
      <c r="AN107" s="21">
        <v>80</v>
      </c>
      <c r="AO107" s="21">
        <v>79</v>
      </c>
      <c r="AP107" s="21">
        <v>68</v>
      </c>
      <c r="AQ107" s="84">
        <f t="shared" si="113"/>
        <v>398</v>
      </c>
      <c r="AR107" s="21">
        <v>0</v>
      </c>
      <c r="AS107" s="22">
        <v>0</v>
      </c>
      <c r="AT107" s="627">
        <v>188</v>
      </c>
      <c r="AU107" s="21">
        <v>31</v>
      </c>
      <c r="AV107" s="733">
        <f t="shared" si="111"/>
        <v>219</v>
      </c>
      <c r="AW107" s="607">
        <v>0</v>
      </c>
      <c r="AX107" s="900">
        <v>83</v>
      </c>
      <c r="AZ107" s="345" t="s">
        <v>171</v>
      </c>
      <c r="BA107" s="21">
        <v>215</v>
      </c>
      <c r="BB107" s="73">
        <v>0</v>
      </c>
      <c r="BC107" s="385">
        <f t="shared" si="112"/>
        <v>215</v>
      </c>
      <c r="BD107" s="22">
        <v>12</v>
      </c>
    </row>
    <row r="108" spans="1:56" s="3" customFormat="1" ht="12" customHeight="1">
      <c r="A108" s="345" t="s">
        <v>55</v>
      </c>
      <c r="B108" s="21">
        <v>3628</v>
      </c>
      <c r="C108" s="21">
        <v>1778</v>
      </c>
      <c r="D108" s="21">
        <v>2282</v>
      </c>
      <c r="E108" s="21">
        <v>1119</v>
      </c>
      <c r="F108" s="21">
        <v>1972</v>
      </c>
      <c r="G108" s="21">
        <v>1000</v>
      </c>
      <c r="H108" s="21">
        <v>1402</v>
      </c>
      <c r="I108" s="21">
        <v>749</v>
      </c>
      <c r="J108" s="21">
        <v>984</v>
      </c>
      <c r="K108" s="73">
        <v>565</v>
      </c>
      <c r="L108" s="852">
        <f t="shared" si="109"/>
        <v>10268</v>
      </c>
      <c r="M108" s="797">
        <f t="shared" si="109"/>
        <v>5211</v>
      </c>
      <c r="N108" s="854">
        <v>0</v>
      </c>
      <c r="O108" s="32">
        <v>0</v>
      </c>
      <c r="P108" s="32">
        <v>0</v>
      </c>
      <c r="Q108" s="22">
        <v>0</v>
      </c>
      <c r="S108" s="345" t="s">
        <v>55</v>
      </c>
      <c r="T108" s="21">
        <v>449</v>
      </c>
      <c r="U108" s="21">
        <v>193</v>
      </c>
      <c r="V108" s="21">
        <v>435</v>
      </c>
      <c r="W108" s="21">
        <v>186</v>
      </c>
      <c r="X108" s="21">
        <v>334</v>
      </c>
      <c r="Y108" s="21">
        <v>147</v>
      </c>
      <c r="Z108" s="21">
        <v>173</v>
      </c>
      <c r="AA108" s="21">
        <v>88</v>
      </c>
      <c r="AB108" s="21">
        <v>78</v>
      </c>
      <c r="AC108" s="73">
        <v>49</v>
      </c>
      <c r="AD108" s="852">
        <f t="shared" si="116"/>
        <v>1469</v>
      </c>
      <c r="AE108" s="797">
        <f t="shared" si="116"/>
        <v>663</v>
      </c>
      <c r="AF108" s="66">
        <v>2</v>
      </c>
      <c r="AG108" s="21">
        <v>2</v>
      </c>
      <c r="AH108" s="21">
        <v>0</v>
      </c>
      <c r="AI108" s="22">
        <v>0</v>
      </c>
      <c r="AK108" s="18" t="s">
        <v>55</v>
      </c>
      <c r="AL108" s="627">
        <v>105</v>
      </c>
      <c r="AM108" s="21">
        <v>97</v>
      </c>
      <c r="AN108" s="21">
        <v>95</v>
      </c>
      <c r="AO108" s="21">
        <v>89</v>
      </c>
      <c r="AP108" s="21">
        <v>82</v>
      </c>
      <c r="AQ108" s="84">
        <f t="shared" si="113"/>
        <v>468</v>
      </c>
      <c r="AR108" s="21">
        <v>0</v>
      </c>
      <c r="AS108" s="22">
        <v>0</v>
      </c>
      <c r="AT108" s="627">
        <v>253</v>
      </c>
      <c r="AU108" s="21">
        <v>28</v>
      </c>
      <c r="AV108" s="733">
        <f t="shared" si="111"/>
        <v>281</v>
      </c>
      <c r="AW108" s="607">
        <v>0</v>
      </c>
      <c r="AX108" s="900">
        <v>98</v>
      </c>
      <c r="AZ108" s="345" t="s">
        <v>55</v>
      </c>
      <c r="BA108" s="21">
        <v>268</v>
      </c>
      <c r="BB108" s="73">
        <v>0</v>
      </c>
      <c r="BC108" s="385">
        <f t="shared" si="112"/>
        <v>268</v>
      </c>
      <c r="BD108" s="22">
        <v>12</v>
      </c>
    </row>
    <row r="109" spans="1:56" s="3" customFormat="1" ht="13.5" customHeight="1">
      <c r="A109" s="345" t="s">
        <v>45</v>
      </c>
      <c r="B109" s="21">
        <v>379</v>
      </c>
      <c r="C109" s="21">
        <v>176</v>
      </c>
      <c r="D109" s="21">
        <v>153</v>
      </c>
      <c r="E109" s="21">
        <v>69</v>
      </c>
      <c r="F109" s="21">
        <v>111</v>
      </c>
      <c r="G109" s="21">
        <v>51</v>
      </c>
      <c r="H109" s="21">
        <v>71</v>
      </c>
      <c r="I109" s="21">
        <v>29</v>
      </c>
      <c r="J109" s="21">
        <v>44</v>
      </c>
      <c r="K109" s="73">
        <v>23</v>
      </c>
      <c r="L109" s="852">
        <f t="shared" si="109"/>
        <v>758</v>
      </c>
      <c r="M109" s="797">
        <f t="shared" si="109"/>
        <v>348</v>
      </c>
      <c r="N109" s="66">
        <v>0</v>
      </c>
      <c r="O109" s="21">
        <v>0</v>
      </c>
      <c r="P109" s="21">
        <v>0</v>
      </c>
      <c r="Q109" s="22">
        <v>0</v>
      </c>
      <c r="S109" s="345" t="s">
        <v>45</v>
      </c>
      <c r="T109" s="21">
        <v>56</v>
      </c>
      <c r="U109" s="21">
        <v>22</v>
      </c>
      <c r="V109" s="21">
        <v>30</v>
      </c>
      <c r="W109" s="21">
        <v>11</v>
      </c>
      <c r="X109" s="21">
        <v>20</v>
      </c>
      <c r="Y109" s="21">
        <v>8</v>
      </c>
      <c r="Z109" s="21">
        <v>7</v>
      </c>
      <c r="AA109" s="21">
        <v>2</v>
      </c>
      <c r="AB109" s="21">
        <v>3</v>
      </c>
      <c r="AC109" s="73">
        <v>2</v>
      </c>
      <c r="AD109" s="852">
        <f t="shared" ref="AD109:AE111" si="117">+T109+V109+X109+Z109+AB109</f>
        <v>116</v>
      </c>
      <c r="AE109" s="797">
        <f t="shared" si="117"/>
        <v>45</v>
      </c>
      <c r="AF109" s="66">
        <v>0</v>
      </c>
      <c r="AG109" s="21">
        <v>0</v>
      </c>
      <c r="AH109" s="21">
        <v>0</v>
      </c>
      <c r="AI109" s="22">
        <v>0</v>
      </c>
      <c r="AK109" s="18" t="s">
        <v>45</v>
      </c>
      <c r="AL109" s="519">
        <v>11</v>
      </c>
      <c r="AM109" s="194">
        <v>7</v>
      </c>
      <c r="AN109" s="194">
        <v>7</v>
      </c>
      <c r="AO109" s="194">
        <v>5</v>
      </c>
      <c r="AP109" s="194">
        <v>4</v>
      </c>
      <c r="AQ109" s="823">
        <f>SUM(AL109:AP109)</f>
        <v>34</v>
      </c>
      <c r="AR109" s="66">
        <v>0</v>
      </c>
      <c r="AS109" s="161">
        <v>0</v>
      </c>
      <c r="AT109" s="627">
        <v>22</v>
      </c>
      <c r="AU109" s="21">
        <v>2</v>
      </c>
      <c r="AV109" s="733">
        <f t="shared" si="111"/>
        <v>24</v>
      </c>
      <c r="AW109" s="607">
        <v>0</v>
      </c>
      <c r="AX109" s="900">
        <v>9</v>
      </c>
      <c r="AZ109" s="345" t="s">
        <v>45</v>
      </c>
      <c r="BA109" s="21">
        <v>24</v>
      </c>
      <c r="BB109" s="73">
        <v>0</v>
      </c>
      <c r="BC109" s="385">
        <f t="shared" si="112"/>
        <v>24</v>
      </c>
      <c r="BD109" s="22">
        <v>1</v>
      </c>
    </row>
    <row r="110" spans="1:56" s="3" customFormat="1" ht="13.5" customHeight="1">
      <c r="A110" s="345" t="s">
        <v>47</v>
      </c>
      <c r="B110" s="21">
        <v>2562</v>
      </c>
      <c r="C110" s="21">
        <v>1265</v>
      </c>
      <c r="D110" s="21">
        <v>1979</v>
      </c>
      <c r="E110" s="21">
        <v>1017</v>
      </c>
      <c r="F110" s="21">
        <v>2011</v>
      </c>
      <c r="G110" s="21">
        <v>998</v>
      </c>
      <c r="H110" s="21">
        <v>1418</v>
      </c>
      <c r="I110" s="21">
        <v>714</v>
      </c>
      <c r="J110" s="21">
        <v>1069</v>
      </c>
      <c r="K110" s="73">
        <v>546</v>
      </c>
      <c r="L110" s="852">
        <f t="shared" si="109"/>
        <v>9039</v>
      </c>
      <c r="M110" s="797">
        <f t="shared" si="109"/>
        <v>4540</v>
      </c>
      <c r="N110" s="66">
        <v>0</v>
      </c>
      <c r="O110" s="21">
        <v>0</v>
      </c>
      <c r="P110" s="21">
        <v>0</v>
      </c>
      <c r="Q110" s="22">
        <v>0</v>
      </c>
      <c r="S110" s="345" t="s">
        <v>47</v>
      </c>
      <c r="T110" s="21">
        <v>207</v>
      </c>
      <c r="U110" s="21">
        <v>86</v>
      </c>
      <c r="V110" s="21">
        <v>148</v>
      </c>
      <c r="W110" s="21">
        <v>65</v>
      </c>
      <c r="X110" s="21">
        <v>163</v>
      </c>
      <c r="Y110" s="21">
        <v>76</v>
      </c>
      <c r="Z110" s="21">
        <v>129</v>
      </c>
      <c r="AA110" s="21">
        <v>61</v>
      </c>
      <c r="AB110" s="21">
        <v>46</v>
      </c>
      <c r="AC110" s="73">
        <v>24</v>
      </c>
      <c r="AD110" s="852">
        <f t="shared" si="117"/>
        <v>693</v>
      </c>
      <c r="AE110" s="797">
        <f t="shared" si="117"/>
        <v>312</v>
      </c>
      <c r="AF110" s="66">
        <v>0</v>
      </c>
      <c r="AG110" s="21">
        <v>0</v>
      </c>
      <c r="AH110" s="21">
        <v>0</v>
      </c>
      <c r="AI110" s="22">
        <v>0</v>
      </c>
      <c r="AK110" s="18" t="s">
        <v>47</v>
      </c>
      <c r="AL110" s="519">
        <v>61</v>
      </c>
      <c r="AM110" s="194">
        <v>54</v>
      </c>
      <c r="AN110" s="194">
        <v>61</v>
      </c>
      <c r="AO110" s="194">
        <v>46</v>
      </c>
      <c r="AP110" s="194">
        <v>40</v>
      </c>
      <c r="AQ110" s="823">
        <f t="shared" si="113"/>
        <v>262</v>
      </c>
      <c r="AR110" s="66">
        <v>0</v>
      </c>
      <c r="AS110" s="161">
        <v>0</v>
      </c>
      <c r="AT110" s="627">
        <v>212</v>
      </c>
      <c r="AU110" s="21">
        <v>10</v>
      </c>
      <c r="AV110" s="733">
        <f t="shared" si="111"/>
        <v>222</v>
      </c>
      <c r="AW110" s="607">
        <v>0</v>
      </c>
      <c r="AX110" s="900">
        <v>49</v>
      </c>
      <c r="AZ110" s="345" t="s">
        <v>47</v>
      </c>
      <c r="BA110" s="21">
        <v>215</v>
      </c>
      <c r="BB110" s="73">
        <v>0</v>
      </c>
      <c r="BC110" s="385">
        <f t="shared" si="112"/>
        <v>215</v>
      </c>
      <c r="BD110" s="22">
        <v>16</v>
      </c>
    </row>
    <row r="111" spans="1:56" s="3" customFormat="1" ht="13.5" customHeight="1">
      <c r="A111" s="345" t="s">
        <v>172</v>
      </c>
      <c r="B111" s="21">
        <v>225</v>
      </c>
      <c r="C111" s="21">
        <v>122</v>
      </c>
      <c r="D111" s="21">
        <v>150</v>
      </c>
      <c r="E111" s="21">
        <v>72</v>
      </c>
      <c r="F111" s="21">
        <v>98</v>
      </c>
      <c r="G111" s="21">
        <v>48</v>
      </c>
      <c r="H111" s="21">
        <v>84</v>
      </c>
      <c r="I111" s="21">
        <v>50</v>
      </c>
      <c r="J111" s="21">
        <v>82</v>
      </c>
      <c r="K111" s="73">
        <v>42</v>
      </c>
      <c r="L111" s="852">
        <f t="shared" si="109"/>
        <v>639</v>
      </c>
      <c r="M111" s="797">
        <f t="shared" si="109"/>
        <v>334</v>
      </c>
      <c r="N111" s="174">
        <v>0</v>
      </c>
      <c r="O111" s="69">
        <v>0</v>
      </c>
      <c r="P111" s="69">
        <v>0</v>
      </c>
      <c r="Q111" s="33">
        <v>0</v>
      </c>
      <c r="S111" s="345" t="s">
        <v>172</v>
      </c>
      <c r="T111" s="21">
        <v>9</v>
      </c>
      <c r="U111" s="21">
        <v>3</v>
      </c>
      <c r="V111" s="21">
        <v>21</v>
      </c>
      <c r="W111" s="21">
        <v>9</v>
      </c>
      <c r="X111" s="21">
        <v>16</v>
      </c>
      <c r="Y111" s="21">
        <v>9</v>
      </c>
      <c r="Z111" s="21">
        <v>3</v>
      </c>
      <c r="AA111" s="21">
        <v>1</v>
      </c>
      <c r="AB111" s="21">
        <v>18</v>
      </c>
      <c r="AC111" s="73">
        <v>5</v>
      </c>
      <c r="AD111" s="852">
        <f t="shared" si="117"/>
        <v>67</v>
      </c>
      <c r="AE111" s="797">
        <f t="shared" si="117"/>
        <v>27</v>
      </c>
      <c r="AF111" s="66">
        <v>0</v>
      </c>
      <c r="AG111" s="21">
        <v>0</v>
      </c>
      <c r="AH111" s="21">
        <v>0</v>
      </c>
      <c r="AI111" s="22">
        <v>0</v>
      </c>
      <c r="AK111" s="18" t="s">
        <v>172</v>
      </c>
      <c r="AL111" s="519">
        <v>5</v>
      </c>
      <c r="AM111" s="194">
        <v>5</v>
      </c>
      <c r="AN111" s="194">
        <v>5</v>
      </c>
      <c r="AO111" s="194">
        <v>5</v>
      </c>
      <c r="AP111" s="194">
        <v>5</v>
      </c>
      <c r="AQ111" s="823">
        <f t="shared" si="113"/>
        <v>25</v>
      </c>
      <c r="AR111" s="66">
        <v>0</v>
      </c>
      <c r="AS111" s="161">
        <v>0</v>
      </c>
      <c r="AT111" s="627">
        <v>17</v>
      </c>
      <c r="AU111" s="21">
        <v>0</v>
      </c>
      <c r="AV111" s="733">
        <f t="shared" si="111"/>
        <v>17</v>
      </c>
      <c r="AW111" s="607">
        <v>0</v>
      </c>
      <c r="AX111" s="900">
        <v>5</v>
      </c>
      <c r="AZ111" s="345" t="s">
        <v>172</v>
      </c>
      <c r="BA111" s="21">
        <v>17</v>
      </c>
      <c r="BB111" s="73">
        <v>0</v>
      </c>
      <c r="BC111" s="385">
        <f t="shared" si="112"/>
        <v>17</v>
      </c>
      <c r="BD111" s="22">
        <v>1</v>
      </c>
    </row>
    <row r="112" spans="1:56" s="3" customFormat="1" ht="13.5" customHeight="1">
      <c r="A112" s="345" t="s">
        <v>173</v>
      </c>
      <c r="B112" s="21">
        <v>5279</v>
      </c>
      <c r="C112" s="21">
        <v>2536</v>
      </c>
      <c r="D112" s="21">
        <v>4524</v>
      </c>
      <c r="E112" s="21">
        <v>2254</v>
      </c>
      <c r="F112" s="21">
        <v>4265</v>
      </c>
      <c r="G112" s="21">
        <v>2084</v>
      </c>
      <c r="H112" s="21">
        <v>3447</v>
      </c>
      <c r="I112" s="21">
        <v>1716</v>
      </c>
      <c r="J112" s="21">
        <v>2497</v>
      </c>
      <c r="K112" s="73">
        <v>1307</v>
      </c>
      <c r="L112" s="852">
        <f t="shared" si="109"/>
        <v>20012</v>
      </c>
      <c r="M112" s="797">
        <f t="shared" si="109"/>
        <v>9897</v>
      </c>
      <c r="N112" s="64">
        <v>0</v>
      </c>
      <c r="O112" s="65">
        <v>0</v>
      </c>
      <c r="P112" s="65">
        <v>0</v>
      </c>
      <c r="Q112" s="34">
        <v>0</v>
      </c>
      <c r="S112" s="345" t="s">
        <v>173</v>
      </c>
      <c r="T112" s="21">
        <v>997</v>
      </c>
      <c r="U112" s="21">
        <v>434</v>
      </c>
      <c r="V112" s="21">
        <v>749</v>
      </c>
      <c r="W112" s="21">
        <v>329</v>
      </c>
      <c r="X112" s="21">
        <v>957</v>
      </c>
      <c r="Y112" s="21">
        <v>428</v>
      </c>
      <c r="Z112" s="21">
        <v>598</v>
      </c>
      <c r="AA112" s="21">
        <v>264</v>
      </c>
      <c r="AB112" s="21">
        <v>197</v>
      </c>
      <c r="AC112" s="73">
        <v>105</v>
      </c>
      <c r="AD112" s="852">
        <f t="shared" ref="AD112:AE114" si="118">+T112+V112+X112+Z112+AB112</f>
        <v>3498</v>
      </c>
      <c r="AE112" s="797">
        <f t="shared" si="118"/>
        <v>1560</v>
      </c>
      <c r="AF112" s="66">
        <v>0</v>
      </c>
      <c r="AG112" s="21">
        <v>0</v>
      </c>
      <c r="AH112" s="21">
        <v>0</v>
      </c>
      <c r="AI112" s="22">
        <v>0</v>
      </c>
      <c r="AK112" s="18" t="s">
        <v>173</v>
      </c>
      <c r="AL112" s="627">
        <v>188</v>
      </c>
      <c r="AM112" s="21">
        <v>185</v>
      </c>
      <c r="AN112" s="21">
        <v>180</v>
      </c>
      <c r="AO112" s="21">
        <v>175</v>
      </c>
      <c r="AP112" s="21">
        <v>170</v>
      </c>
      <c r="AQ112" s="84">
        <f t="shared" si="113"/>
        <v>898</v>
      </c>
      <c r="AR112" s="21">
        <v>0</v>
      </c>
      <c r="AS112" s="22">
        <v>0</v>
      </c>
      <c r="AT112" s="627">
        <v>531</v>
      </c>
      <c r="AU112" s="21">
        <v>37</v>
      </c>
      <c r="AV112" s="733">
        <f t="shared" si="111"/>
        <v>568</v>
      </c>
      <c r="AW112" s="607">
        <v>0</v>
      </c>
      <c r="AX112" s="900">
        <v>186</v>
      </c>
      <c r="AZ112" s="345" t="s">
        <v>173</v>
      </c>
      <c r="BA112" s="21">
        <v>499</v>
      </c>
      <c r="BB112" s="73">
        <v>0</v>
      </c>
      <c r="BC112" s="385">
        <f t="shared" si="112"/>
        <v>499</v>
      </c>
      <c r="BD112" s="22">
        <v>36</v>
      </c>
    </row>
    <row r="113" spans="1:56" s="3" customFormat="1" ht="13.5" customHeight="1">
      <c r="A113" s="345" t="s">
        <v>23</v>
      </c>
      <c r="B113" s="21">
        <v>5858</v>
      </c>
      <c r="C113" s="21">
        <v>2843</v>
      </c>
      <c r="D113" s="21">
        <v>4520</v>
      </c>
      <c r="E113" s="21">
        <v>2279</v>
      </c>
      <c r="F113" s="21">
        <v>4224</v>
      </c>
      <c r="G113" s="21">
        <v>2075</v>
      </c>
      <c r="H113" s="21">
        <v>3434</v>
      </c>
      <c r="I113" s="21">
        <v>1727</v>
      </c>
      <c r="J113" s="21">
        <v>2244</v>
      </c>
      <c r="K113" s="73">
        <v>1113</v>
      </c>
      <c r="L113" s="852">
        <f t="shared" si="109"/>
        <v>20280</v>
      </c>
      <c r="M113" s="797">
        <f t="shared" si="109"/>
        <v>10037</v>
      </c>
      <c r="N113" s="66">
        <v>0</v>
      </c>
      <c r="O113" s="21">
        <v>0</v>
      </c>
      <c r="P113" s="21">
        <v>0</v>
      </c>
      <c r="Q113" s="22">
        <v>0</v>
      </c>
      <c r="S113" s="345" t="s">
        <v>23</v>
      </c>
      <c r="T113" s="21">
        <v>906</v>
      </c>
      <c r="U113" s="21">
        <v>377</v>
      </c>
      <c r="V113" s="21">
        <v>637</v>
      </c>
      <c r="W113" s="21">
        <v>272</v>
      </c>
      <c r="X113" s="21">
        <v>685</v>
      </c>
      <c r="Y113" s="21">
        <v>305</v>
      </c>
      <c r="Z113" s="21">
        <v>471</v>
      </c>
      <c r="AA113" s="21">
        <v>215</v>
      </c>
      <c r="AB113" s="21">
        <v>129</v>
      </c>
      <c r="AC113" s="73">
        <v>66</v>
      </c>
      <c r="AD113" s="852">
        <f t="shared" si="118"/>
        <v>2828</v>
      </c>
      <c r="AE113" s="797">
        <f t="shared" si="118"/>
        <v>1235</v>
      </c>
      <c r="AF113" s="66">
        <v>0</v>
      </c>
      <c r="AG113" s="21">
        <v>0</v>
      </c>
      <c r="AH113" s="21">
        <v>0</v>
      </c>
      <c r="AI113" s="22">
        <v>0</v>
      </c>
      <c r="AK113" s="18" t="s">
        <v>23</v>
      </c>
      <c r="AL113" s="627">
        <v>193</v>
      </c>
      <c r="AM113" s="21">
        <v>186</v>
      </c>
      <c r="AN113" s="21">
        <v>184</v>
      </c>
      <c r="AO113" s="21">
        <v>180</v>
      </c>
      <c r="AP113" s="21">
        <v>168</v>
      </c>
      <c r="AQ113" s="84">
        <f t="shared" si="113"/>
        <v>911</v>
      </c>
      <c r="AR113" s="21">
        <v>0</v>
      </c>
      <c r="AS113" s="22">
        <v>0</v>
      </c>
      <c r="AT113" s="627">
        <v>514</v>
      </c>
      <c r="AU113" s="21">
        <v>53</v>
      </c>
      <c r="AV113" s="733">
        <f t="shared" si="111"/>
        <v>567</v>
      </c>
      <c r="AW113" s="607">
        <v>0</v>
      </c>
      <c r="AX113" s="900">
        <v>186</v>
      </c>
      <c r="AZ113" s="345" t="s">
        <v>23</v>
      </c>
      <c r="BA113" s="21">
        <v>533</v>
      </c>
      <c r="BB113" s="73">
        <v>0</v>
      </c>
      <c r="BC113" s="385">
        <f t="shared" si="112"/>
        <v>533</v>
      </c>
      <c r="BD113" s="22">
        <v>46</v>
      </c>
    </row>
    <row r="114" spans="1:56" s="3" customFormat="1" ht="13.5" customHeight="1">
      <c r="A114" s="345" t="s">
        <v>12</v>
      </c>
      <c r="B114" s="21">
        <v>3407</v>
      </c>
      <c r="C114" s="21">
        <v>1692</v>
      </c>
      <c r="D114" s="21">
        <v>2628</v>
      </c>
      <c r="E114" s="21">
        <v>1267</v>
      </c>
      <c r="F114" s="21">
        <v>2343</v>
      </c>
      <c r="G114" s="21">
        <v>1137</v>
      </c>
      <c r="H114" s="21">
        <v>1862</v>
      </c>
      <c r="I114" s="21">
        <v>929</v>
      </c>
      <c r="J114" s="21">
        <v>1352</v>
      </c>
      <c r="K114" s="73">
        <v>679</v>
      </c>
      <c r="L114" s="852">
        <f t="shared" si="109"/>
        <v>11592</v>
      </c>
      <c r="M114" s="797">
        <f t="shared" si="109"/>
        <v>5704</v>
      </c>
      <c r="N114" s="66">
        <v>0</v>
      </c>
      <c r="O114" s="21">
        <v>0</v>
      </c>
      <c r="P114" s="21">
        <v>0</v>
      </c>
      <c r="Q114" s="22">
        <v>0</v>
      </c>
      <c r="S114" s="345" t="s">
        <v>12</v>
      </c>
      <c r="T114" s="21">
        <v>439</v>
      </c>
      <c r="U114" s="21">
        <v>206</v>
      </c>
      <c r="V114" s="21">
        <v>386</v>
      </c>
      <c r="W114" s="21">
        <v>164</v>
      </c>
      <c r="X114" s="21">
        <v>357</v>
      </c>
      <c r="Y114" s="21">
        <v>136</v>
      </c>
      <c r="Z114" s="21">
        <v>202</v>
      </c>
      <c r="AA114" s="21">
        <v>91</v>
      </c>
      <c r="AB114" s="21">
        <v>136</v>
      </c>
      <c r="AC114" s="73">
        <v>64</v>
      </c>
      <c r="AD114" s="852">
        <f t="shared" si="118"/>
        <v>1520</v>
      </c>
      <c r="AE114" s="797">
        <f t="shared" si="118"/>
        <v>661</v>
      </c>
      <c r="AF114" s="66">
        <v>0</v>
      </c>
      <c r="AG114" s="21">
        <v>0</v>
      </c>
      <c r="AH114" s="21">
        <v>0</v>
      </c>
      <c r="AI114" s="22">
        <v>0</v>
      </c>
      <c r="AK114" s="18" t="s">
        <v>12</v>
      </c>
      <c r="AL114" s="627">
        <v>116</v>
      </c>
      <c r="AM114" s="21">
        <v>116</v>
      </c>
      <c r="AN114" s="21">
        <v>115</v>
      </c>
      <c r="AO114" s="21">
        <v>112</v>
      </c>
      <c r="AP114" s="21">
        <v>101</v>
      </c>
      <c r="AQ114" s="84">
        <f t="shared" si="113"/>
        <v>560</v>
      </c>
      <c r="AR114" s="21">
        <v>0</v>
      </c>
      <c r="AS114" s="22">
        <v>0</v>
      </c>
      <c r="AT114" s="627">
        <v>270</v>
      </c>
      <c r="AU114" s="21">
        <v>54</v>
      </c>
      <c r="AV114" s="733">
        <f t="shared" si="111"/>
        <v>324</v>
      </c>
      <c r="AW114" s="607">
        <v>0</v>
      </c>
      <c r="AX114" s="900">
        <v>115</v>
      </c>
      <c r="AZ114" s="345" t="s">
        <v>12</v>
      </c>
      <c r="BA114" s="21">
        <v>307</v>
      </c>
      <c r="BB114" s="73">
        <v>0</v>
      </c>
      <c r="BC114" s="385">
        <f t="shared" si="112"/>
        <v>307</v>
      </c>
      <c r="BD114" s="22">
        <v>35</v>
      </c>
    </row>
    <row r="115" spans="1:56" s="3" customFormat="1" ht="13.5" customHeight="1">
      <c r="A115" s="205" t="s">
        <v>49</v>
      </c>
      <c r="B115" s="21">
        <v>65</v>
      </c>
      <c r="C115" s="21">
        <v>42</v>
      </c>
      <c r="D115" s="21">
        <v>53</v>
      </c>
      <c r="E115" s="21">
        <v>28</v>
      </c>
      <c r="F115" s="21">
        <v>63</v>
      </c>
      <c r="G115" s="21">
        <v>26</v>
      </c>
      <c r="H115" s="21">
        <v>28</v>
      </c>
      <c r="I115" s="21">
        <v>14</v>
      </c>
      <c r="J115" s="21">
        <v>37</v>
      </c>
      <c r="K115" s="73">
        <v>14</v>
      </c>
      <c r="L115" s="852">
        <f t="shared" si="109"/>
        <v>246</v>
      </c>
      <c r="M115" s="797">
        <f t="shared" si="109"/>
        <v>124</v>
      </c>
      <c r="N115" s="66">
        <v>0</v>
      </c>
      <c r="O115" s="21">
        <v>0</v>
      </c>
      <c r="P115" s="21">
        <v>0</v>
      </c>
      <c r="Q115" s="22">
        <v>0</v>
      </c>
      <c r="S115" s="205" t="s">
        <v>49</v>
      </c>
      <c r="T115" s="21">
        <v>9</v>
      </c>
      <c r="U115" s="21">
        <v>4</v>
      </c>
      <c r="V115" s="21">
        <v>5</v>
      </c>
      <c r="W115" s="21">
        <v>1</v>
      </c>
      <c r="X115" s="21">
        <v>13</v>
      </c>
      <c r="Y115" s="21">
        <v>6</v>
      </c>
      <c r="Z115" s="21">
        <v>2</v>
      </c>
      <c r="AA115" s="21">
        <v>1</v>
      </c>
      <c r="AB115" s="21">
        <v>0</v>
      </c>
      <c r="AC115" s="73">
        <v>0</v>
      </c>
      <c r="AD115" s="852">
        <f t="shared" ref="AD115:AE119" si="119">+T115+V115+X115+Z115+AB115</f>
        <v>29</v>
      </c>
      <c r="AE115" s="797">
        <f t="shared" si="119"/>
        <v>12</v>
      </c>
      <c r="AF115" s="66">
        <v>0</v>
      </c>
      <c r="AG115" s="21">
        <v>0</v>
      </c>
      <c r="AH115" s="21">
        <v>0</v>
      </c>
      <c r="AI115" s="22">
        <v>0</v>
      </c>
      <c r="AK115" s="89" t="s">
        <v>49</v>
      </c>
      <c r="AL115" s="627">
        <v>1</v>
      </c>
      <c r="AM115" s="21">
        <v>1</v>
      </c>
      <c r="AN115" s="21">
        <v>1</v>
      </c>
      <c r="AO115" s="21">
        <v>1</v>
      </c>
      <c r="AP115" s="21">
        <v>1</v>
      </c>
      <c r="AQ115" s="84">
        <f>SUM(AL115:AP115)</f>
        <v>5</v>
      </c>
      <c r="AR115" s="21">
        <v>0</v>
      </c>
      <c r="AS115" s="22">
        <v>0</v>
      </c>
      <c r="AT115" s="627">
        <v>6</v>
      </c>
      <c r="AU115" s="21">
        <v>0</v>
      </c>
      <c r="AV115" s="733">
        <f t="shared" si="111"/>
        <v>6</v>
      </c>
      <c r="AW115" s="607">
        <v>0</v>
      </c>
      <c r="AX115" s="900">
        <v>1</v>
      </c>
      <c r="AZ115" s="205" t="s">
        <v>49</v>
      </c>
      <c r="BA115" s="21">
        <v>6</v>
      </c>
      <c r="BB115" s="73">
        <v>0</v>
      </c>
      <c r="BC115" s="385">
        <f t="shared" si="112"/>
        <v>6</v>
      </c>
      <c r="BD115" s="22">
        <v>1</v>
      </c>
    </row>
    <row r="116" spans="1:56" s="3" customFormat="1" ht="13.5" customHeight="1">
      <c r="A116" s="345" t="s">
        <v>63</v>
      </c>
      <c r="B116" s="21">
        <v>105</v>
      </c>
      <c r="C116" s="21">
        <v>50</v>
      </c>
      <c r="D116" s="21">
        <v>117</v>
      </c>
      <c r="E116" s="21">
        <v>55</v>
      </c>
      <c r="F116" s="21">
        <v>109</v>
      </c>
      <c r="G116" s="21">
        <v>50</v>
      </c>
      <c r="H116" s="21">
        <v>92</v>
      </c>
      <c r="I116" s="21">
        <v>48</v>
      </c>
      <c r="J116" s="21">
        <v>56</v>
      </c>
      <c r="K116" s="73">
        <v>29</v>
      </c>
      <c r="L116" s="852">
        <f t="shared" si="109"/>
        <v>479</v>
      </c>
      <c r="M116" s="797">
        <f t="shared" si="109"/>
        <v>232</v>
      </c>
      <c r="N116" s="66">
        <v>0</v>
      </c>
      <c r="O116" s="21">
        <v>0</v>
      </c>
      <c r="P116" s="21">
        <v>0</v>
      </c>
      <c r="Q116" s="22">
        <v>0</v>
      </c>
      <c r="S116" s="345" t="s">
        <v>63</v>
      </c>
      <c r="T116" s="21">
        <v>7</v>
      </c>
      <c r="U116" s="21">
        <v>2</v>
      </c>
      <c r="V116" s="21">
        <v>15</v>
      </c>
      <c r="W116" s="21">
        <v>5</v>
      </c>
      <c r="X116" s="21">
        <v>12</v>
      </c>
      <c r="Y116" s="21">
        <v>8</v>
      </c>
      <c r="Z116" s="21">
        <v>5</v>
      </c>
      <c r="AA116" s="21">
        <v>3</v>
      </c>
      <c r="AB116" s="21">
        <v>0</v>
      </c>
      <c r="AC116" s="73">
        <v>0</v>
      </c>
      <c r="AD116" s="852">
        <f t="shared" si="119"/>
        <v>39</v>
      </c>
      <c r="AE116" s="797">
        <f t="shared" si="119"/>
        <v>18</v>
      </c>
      <c r="AF116" s="66">
        <v>0</v>
      </c>
      <c r="AG116" s="21">
        <v>0</v>
      </c>
      <c r="AH116" s="21">
        <v>0</v>
      </c>
      <c r="AI116" s="22">
        <v>0</v>
      </c>
      <c r="AK116" s="18" t="s">
        <v>63</v>
      </c>
      <c r="AL116" s="627">
        <v>3</v>
      </c>
      <c r="AM116" s="21">
        <v>3</v>
      </c>
      <c r="AN116" s="21">
        <v>3</v>
      </c>
      <c r="AO116" s="21">
        <v>2</v>
      </c>
      <c r="AP116" s="21">
        <v>1</v>
      </c>
      <c r="AQ116" s="84">
        <f>SUM(AL116:AP116)</f>
        <v>12</v>
      </c>
      <c r="AR116" s="21">
        <v>0</v>
      </c>
      <c r="AS116" s="22">
        <v>0</v>
      </c>
      <c r="AT116" s="627">
        <v>8</v>
      </c>
      <c r="AU116" s="21">
        <v>4</v>
      </c>
      <c r="AV116" s="733">
        <f t="shared" si="111"/>
        <v>12</v>
      </c>
      <c r="AW116" s="607">
        <v>0</v>
      </c>
      <c r="AX116" s="900">
        <v>2</v>
      </c>
      <c r="AZ116" s="345" t="s">
        <v>63</v>
      </c>
      <c r="BA116" s="21">
        <v>11</v>
      </c>
      <c r="BB116" s="73">
        <v>0</v>
      </c>
      <c r="BC116" s="385">
        <f t="shared" si="112"/>
        <v>11</v>
      </c>
      <c r="BD116" s="22">
        <v>0</v>
      </c>
    </row>
    <row r="117" spans="1:56" s="3" customFormat="1" ht="13.5" customHeight="1">
      <c r="A117" s="345" t="s">
        <v>65</v>
      </c>
      <c r="B117" s="21">
        <v>158</v>
      </c>
      <c r="C117" s="21">
        <v>72</v>
      </c>
      <c r="D117" s="21">
        <v>114</v>
      </c>
      <c r="E117" s="21">
        <v>57</v>
      </c>
      <c r="F117" s="21">
        <v>107</v>
      </c>
      <c r="G117" s="21">
        <v>58</v>
      </c>
      <c r="H117" s="21">
        <v>88</v>
      </c>
      <c r="I117" s="21">
        <v>44</v>
      </c>
      <c r="J117" s="21">
        <v>77</v>
      </c>
      <c r="K117" s="73">
        <v>40</v>
      </c>
      <c r="L117" s="852">
        <f t="shared" si="109"/>
        <v>544</v>
      </c>
      <c r="M117" s="797">
        <f t="shared" si="109"/>
        <v>271</v>
      </c>
      <c r="N117" s="66">
        <v>0</v>
      </c>
      <c r="O117" s="21">
        <v>0</v>
      </c>
      <c r="P117" s="21">
        <v>0</v>
      </c>
      <c r="Q117" s="22">
        <v>0</v>
      </c>
      <c r="S117" s="345" t="s">
        <v>65</v>
      </c>
      <c r="T117" s="21">
        <v>5</v>
      </c>
      <c r="U117" s="21">
        <v>3</v>
      </c>
      <c r="V117" s="21">
        <v>20</v>
      </c>
      <c r="W117" s="21">
        <v>4</v>
      </c>
      <c r="X117" s="21">
        <v>18</v>
      </c>
      <c r="Y117" s="21">
        <v>9</v>
      </c>
      <c r="Z117" s="21">
        <v>20</v>
      </c>
      <c r="AA117" s="21">
        <v>8</v>
      </c>
      <c r="AB117" s="21">
        <v>0</v>
      </c>
      <c r="AC117" s="73">
        <v>0</v>
      </c>
      <c r="AD117" s="852">
        <f t="shared" si="119"/>
        <v>63</v>
      </c>
      <c r="AE117" s="797">
        <f t="shared" si="119"/>
        <v>24</v>
      </c>
      <c r="AF117" s="66">
        <v>0</v>
      </c>
      <c r="AG117" s="21">
        <v>0</v>
      </c>
      <c r="AH117" s="21">
        <v>0</v>
      </c>
      <c r="AI117" s="22">
        <v>0</v>
      </c>
      <c r="AK117" s="18" t="s">
        <v>65</v>
      </c>
      <c r="AL117" s="627">
        <v>3</v>
      </c>
      <c r="AM117" s="21">
        <v>3</v>
      </c>
      <c r="AN117" s="21">
        <v>3</v>
      </c>
      <c r="AO117" s="21">
        <v>3</v>
      </c>
      <c r="AP117" s="21">
        <v>2</v>
      </c>
      <c r="AQ117" s="84">
        <f>SUM(AL117:AP117)</f>
        <v>14</v>
      </c>
      <c r="AR117" s="21">
        <v>0</v>
      </c>
      <c r="AS117" s="22">
        <v>0</v>
      </c>
      <c r="AT117" s="627">
        <v>11</v>
      </c>
      <c r="AU117" s="21">
        <v>2</v>
      </c>
      <c r="AV117" s="733">
        <f t="shared" si="111"/>
        <v>13</v>
      </c>
      <c r="AW117" s="607">
        <v>0</v>
      </c>
      <c r="AX117" s="900">
        <v>2</v>
      </c>
      <c r="AZ117" s="345" t="s">
        <v>65</v>
      </c>
      <c r="BA117" s="21">
        <v>10</v>
      </c>
      <c r="BB117" s="73">
        <v>0</v>
      </c>
      <c r="BC117" s="385">
        <f t="shared" si="112"/>
        <v>10</v>
      </c>
      <c r="BD117" s="22">
        <v>2</v>
      </c>
    </row>
    <row r="118" spans="1:56" s="3" customFormat="1" ht="12" customHeight="1">
      <c r="A118" s="879" t="s">
        <v>322</v>
      </c>
      <c r="B118" s="21">
        <v>392</v>
      </c>
      <c r="C118" s="21">
        <v>191</v>
      </c>
      <c r="D118" s="21">
        <v>328</v>
      </c>
      <c r="E118" s="21">
        <v>154</v>
      </c>
      <c r="F118" s="21">
        <v>274</v>
      </c>
      <c r="G118" s="21">
        <v>140</v>
      </c>
      <c r="H118" s="21">
        <v>176</v>
      </c>
      <c r="I118" s="21">
        <v>93</v>
      </c>
      <c r="J118" s="21">
        <v>139</v>
      </c>
      <c r="K118" s="73">
        <v>71</v>
      </c>
      <c r="L118" s="852">
        <f t="shared" si="109"/>
        <v>1309</v>
      </c>
      <c r="M118" s="797">
        <f t="shared" si="109"/>
        <v>649</v>
      </c>
      <c r="N118" s="66">
        <v>0</v>
      </c>
      <c r="O118" s="21">
        <v>0</v>
      </c>
      <c r="P118" s="21">
        <v>0</v>
      </c>
      <c r="Q118" s="22">
        <v>0</v>
      </c>
      <c r="S118" s="345" t="s">
        <v>322</v>
      </c>
      <c r="T118" s="21">
        <v>42</v>
      </c>
      <c r="U118" s="21">
        <v>21</v>
      </c>
      <c r="V118" s="21">
        <v>65</v>
      </c>
      <c r="W118" s="21">
        <v>25</v>
      </c>
      <c r="X118" s="21">
        <v>31</v>
      </c>
      <c r="Y118" s="21">
        <v>9</v>
      </c>
      <c r="Z118" s="21">
        <v>10</v>
      </c>
      <c r="AA118" s="21">
        <v>1</v>
      </c>
      <c r="AB118" s="21">
        <v>1</v>
      </c>
      <c r="AC118" s="73">
        <v>1</v>
      </c>
      <c r="AD118" s="852">
        <f t="shared" si="119"/>
        <v>149</v>
      </c>
      <c r="AE118" s="797">
        <f t="shared" si="119"/>
        <v>57</v>
      </c>
      <c r="AF118" s="66">
        <v>0</v>
      </c>
      <c r="AG118" s="21">
        <v>0</v>
      </c>
      <c r="AH118" s="21">
        <v>0</v>
      </c>
      <c r="AI118" s="22">
        <v>0</v>
      </c>
      <c r="AK118" s="18" t="s">
        <v>322</v>
      </c>
      <c r="AL118" s="628">
        <v>13</v>
      </c>
      <c r="AM118" s="69">
        <v>12</v>
      </c>
      <c r="AN118" s="69">
        <v>11</v>
      </c>
      <c r="AO118" s="69">
        <v>9</v>
      </c>
      <c r="AP118" s="69">
        <v>8</v>
      </c>
      <c r="AQ118" s="84">
        <f>SUM(AL118:AP118)</f>
        <v>53</v>
      </c>
      <c r="AR118" s="21">
        <v>0</v>
      </c>
      <c r="AS118" s="22">
        <v>0</v>
      </c>
      <c r="AT118" s="627">
        <v>43</v>
      </c>
      <c r="AU118" s="21">
        <v>3</v>
      </c>
      <c r="AV118" s="794">
        <f t="shared" si="111"/>
        <v>46</v>
      </c>
      <c r="AW118" s="607">
        <v>0</v>
      </c>
      <c r="AX118" s="900">
        <v>11</v>
      </c>
      <c r="AZ118" s="345" t="s">
        <v>322</v>
      </c>
      <c r="BA118" s="21">
        <v>40</v>
      </c>
      <c r="BB118" s="73">
        <v>0</v>
      </c>
      <c r="BC118" s="385">
        <f t="shared" si="112"/>
        <v>40</v>
      </c>
      <c r="BD118" s="22">
        <v>6</v>
      </c>
    </row>
    <row r="119" spans="1:56" s="3" customFormat="1" ht="14.25" customHeight="1" thickBot="1">
      <c r="A119" s="25" t="s">
        <v>70</v>
      </c>
      <c r="B119" s="26">
        <v>94</v>
      </c>
      <c r="C119" s="26">
        <v>51</v>
      </c>
      <c r="D119" s="26">
        <v>69</v>
      </c>
      <c r="E119" s="26">
        <v>38</v>
      </c>
      <c r="F119" s="26">
        <v>67</v>
      </c>
      <c r="G119" s="26">
        <v>33</v>
      </c>
      <c r="H119" s="26">
        <v>39</v>
      </c>
      <c r="I119" s="26">
        <v>17</v>
      </c>
      <c r="J119" s="26">
        <v>41</v>
      </c>
      <c r="K119" s="83">
        <v>18</v>
      </c>
      <c r="L119" s="789">
        <f t="shared" si="109"/>
        <v>310</v>
      </c>
      <c r="M119" s="795">
        <f t="shared" si="109"/>
        <v>157</v>
      </c>
      <c r="N119" s="170">
        <v>0</v>
      </c>
      <c r="O119" s="26">
        <v>0</v>
      </c>
      <c r="P119" s="26">
        <v>0</v>
      </c>
      <c r="Q119" s="27">
        <v>0</v>
      </c>
      <c r="S119" s="348" t="s">
        <v>70</v>
      </c>
      <c r="T119" s="26">
        <v>7</v>
      </c>
      <c r="U119" s="26">
        <v>3</v>
      </c>
      <c r="V119" s="26">
        <v>5</v>
      </c>
      <c r="W119" s="26">
        <v>2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83">
        <v>0</v>
      </c>
      <c r="AD119" s="789">
        <f t="shared" si="119"/>
        <v>12</v>
      </c>
      <c r="AE119" s="795">
        <f t="shared" si="119"/>
        <v>5</v>
      </c>
      <c r="AF119" s="170">
        <v>0</v>
      </c>
      <c r="AG119" s="26">
        <v>0</v>
      </c>
      <c r="AH119" s="26">
        <v>0</v>
      </c>
      <c r="AI119" s="27">
        <v>0</v>
      </c>
      <c r="AK119" s="29" t="s">
        <v>70</v>
      </c>
      <c r="AL119" s="610">
        <v>2</v>
      </c>
      <c r="AM119" s="200">
        <v>2</v>
      </c>
      <c r="AN119" s="200">
        <v>2</v>
      </c>
      <c r="AO119" s="200">
        <v>2</v>
      </c>
      <c r="AP119" s="200">
        <v>2</v>
      </c>
      <c r="AQ119" s="827">
        <f>SUM(AL119:AP119)</f>
        <v>10</v>
      </c>
      <c r="AR119" s="170">
        <v>0</v>
      </c>
      <c r="AS119" s="349">
        <v>0</v>
      </c>
      <c r="AT119" s="630">
        <v>7</v>
      </c>
      <c r="AU119" s="26">
        <v>0</v>
      </c>
      <c r="AV119" s="795">
        <f t="shared" si="111"/>
        <v>7</v>
      </c>
      <c r="AW119" s="617">
        <v>0</v>
      </c>
      <c r="AX119" s="901">
        <v>2</v>
      </c>
      <c r="AZ119" s="348" t="s">
        <v>70</v>
      </c>
      <c r="BA119" s="26">
        <v>7</v>
      </c>
      <c r="BB119" s="83">
        <v>0</v>
      </c>
      <c r="BC119" s="839">
        <f t="shared" si="112"/>
        <v>7</v>
      </c>
      <c r="BD119" s="349">
        <v>1</v>
      </c>
    </row>
    <row r="120" spans="1:56" s="3" customFormat="1" ht="14.25" customHeight="1">
      <c r="A120" s="14" t="s">
        <v>176</v>
      </c>
      <c r="B120" s="21">
        <v>716</v>
      </c>
      <c r="C120" s="21">
        <v>362</v>
      </c>
      <c r="D120" s="21">
        <v>681</v>
      </c>
      <c r="E120" s="21">
        <v>335</v>
      </c>
      <c r="F120" s="21">
        <v>588</v>
      </c>
      <c r="G120" s="21">
        <v>287</v>
      </c>
      <c r="H120" s="21">
        <v>455</v>
      </c>
      <c r="I120" s="21">
        <v>228</v>
      </c>
      <c r="J120" s="21">
        <v>363</v>
      </c>
      <c r="K120" s="73">
        <v>192</v>
      </c>
      <c r="L120" s="852">
        <f t="shared" ref="L120:M148" si="120">+B120+D120+F120+H120+J120</f>
        <v>2803</v>
      </c>
      <c r="M120" s="797">
        <f t="shared" si="120"/>
        <v>1404</v>
      </c>
      <c r="N120" s="66">
        <v>0</v>
      </c>
      <c r="O120" s="21">
        <v>0</v>
      </c>
      <c r="P120" s="21">
        <v>0</v>
      </c>
      <c r="Q120" s="22">
        <v>0</v>
      </c>
      <c r="S120" s="14" t="s">
        <v>176</v>
      </c>
      <c r="T120" s="21">
        <v>62</v>
      </c>
      <c r="U120" s="21">
        <v>29</v>
      </c>
      <c r="V120" s="21">
        <v>60</v>
      </c>
      <c r="W120" s="21">
        <v>23</v>
      </c>
      <c r="X120" s="21">
        <v>74</v>
      </c>
      <c r="Y120" s="21">
        <v>26</v>
      </c>
      <c r="Z120" s="21">
        <v>53</v>
      </c>
      <c r="AA120" s="21">
        <v>22</v>
      </c>
      <c r="AB120" s="21">
        <v>21</v>
      </c>
      <c r="AC120" s="73">
        <v>9</v>
      </c>
      <c r="AD120" s="852">
        <f t="shared" ref="AD120:AE124" si="121">+T120+V120+X120+Z120+AB120</f>
        <v>270</v>
      </c>
      <c r="AE120" s="797">
        <f t="shared" si="121"/>
        <v>109</v>
      </c>
      <c r="AF120" s="66">
        <v>0</v>
      </c>
      <c r="AG120" s="21">
        <v>0</v>
      </c>
      <c r="AH120" s="21">
        <v>0</v>
      </c>
      <c r="AI120" s="22">
        <v>0</v>
      </c>
      <c r="AK120" s="18" t="s">
        <v>176</v>
      </c>
      <c r="AL120" s="627">
        <v>23</v>
      </c>
      <c r="AM120" s="21">
        <v>23</v>
      </c>
      <c r="AN120" s="21">
        <v>21</v>
      </c>
      <c r="AO120" s="21">
        <v>19</v>
      </c>
      <c r="AP120" s="21">
        <v>18</v>
      </c>
      <c r="AQ120" s="84">
        <f t="shared" si="113"/>
        <v>104</v>
      </c>
      <c r="AR120" s="21">
        <v>0</v>
      </c>
      <c r="AS120" s="34">
        <v>0</v>
      </c>
      <c r="AT120" s="627">
        <v>67</v>
      </c>
      <c r="AU120" s="21">
        <v>15</v>
      </c>
      <c r="AV120" s="733">
        <f t="shared" ref="AV120:AV148" si="122">+AT120+AU120</f>
        <v>82</v>
      </c>
      <c r="AW120" s="751">
        <v>0</v>
      </c>
      <c r="AX120" s="900">
        <v>19</v>
      </c>
      <c r="AZ120" s="345" t="s">
        <v>176</v>
      </c>
      <c r="BA120" s="21">
        <v>68</v>
      </c>
      <c r="BB120" s="73">
        <v>0</v>
      </c>
      <c r="BC120" s="385">
        <f t="shared" ref="BC120:BC148" si="123">+BA120+BB120</f>
        <v>68</v>
      </c>
      <c r="BD120" s="22">
        <v>1</v>
      </c>
    </row>
    <row r="121" spans="1:56" s="3" customFormat="1" ht="14.25" customHeight="1">
      <c r="A121" s="14" t="s">
        <v>177</v>
      </c>
      <c r="B121" s="21">
        <v>735</v>
      </c>
      <c r="C121" s="21">
        <v>369</v>
      </c>
      <c r="D121" s="21">
        <v>594</v>
      </c>
      <c r="E121" s="21">
        <v>278</v>
      </c>
      <c r="F121" s="21">
        <v>581</v>
      </c>
      <c r="G121" s="21">
        <v>282</v>
      </c>
      <c r="H121" s="21">
        <v>391</v>
      </c>
      <c r="I121" s="21">
        <v>206</v>
      </c>
      <c r="J121" s="21">
        <v>339</v>
      </c>
      <c r="K121" s="73">
        <v>172</v>
      </c>
      <c r="L121" s="852">
        <f t="shared" si="120"/>
        <v>2640</v>
      </c>
      <c r="M121" s="797">
        <f t="shared" si="120"/>
        <v>1307</v>
      </c>
      <c r="N121" s="66">
        <v>0</v>
      </c>
      <c r="O121" s="21">
        <v>0</v>
      </c>
      <c r="P121" s="21">
        <v>0</v>
      </c>
      <c r="Q121" s="22">
        <v>0</v>
      </c>
      <c r="S121" s="14" t="s">
        <v>177</v>
      </c>
      <c r="T121" s="21">
        <v>94</v>
      </c>
      <c r="U121" s="21">
        <v>41</v>
      </c>
      <c r="V121" s="21">
        <v>55</v>
      </c>
      <c r="W121" s="21">
        <v>26</v>
      </c>
      <c r="X121" s="21">
        <v>70</v>
      </c>
      <c r="Y121" s="21">
        <v>27</v>
      </c>
      <c r="Z121" s="21">
        <v>29</v>
      </c>
      <c r="AA121" s="21">
        <v>14</v>
      </c>
      <c r="AB121" s="21">
        <v>19</v>
      </c>
      <c r="AC121" s="73">
        <v>11</v>
      </c>
      <c r="AD121" s="852">
        <f t="shared" si="121"/>
        <v>267</v>
      </c>
      <c r="AE121" s="797">
        <f t="shared" si="121"/>
        <v>119</v>
      </c>
      <c r="AF121" s="66">
        <v>0</v>
      </c>
      <c r="AG121" s="21">
        <v>0</v>
      </c>
      <c r="AH121" s="21">
        <v>0</v>
      </c>
      <c r="AI121" s="22">
        <v>0</v>
      </c>
      <c r="AK121" s="18" t="s">
        <v>177</v>
      </c>
      <c r="AL121" s="627">
        <v>20</v>
      </c>
      <c r="AM121" s="21">
        <v>18</v>
      </c>
      <c r="AN121" s="21">
        <v>19</v>
      </c>
      <c r="AO121" s="21">
        <v>17</v>
      </c>
      <c r="AP121" s="21">
        <v>16</v>
      </c>
      <c r="AQ121" s="84">
        <f t="shared" si="113"/>
        <v>90</v>
      </c>
      <c r="AR121" s="21">
        <v>0</v>
      </c>
      <c r="AS121" s="22">
        <v>0</v>
      </c>
      <c r="AT121" s="627">
        <v>49</v>
      </c>
      <c r="AU121" s="21">
        <v>15</v>
      </c>
      <c r="AV121" s="733">
        <f t="shared" si="122"/>
        <v>64</v>
      </c>
      <c r="AW121" s="607">
        <v>0</v>
      </c>
      <c r="AX121" s="900">
        <v>16</v>
      </c>
      <c r="AZ121" s="345" t="s">
        <v>177</v>
      </c>
      <c r="BA121" s="21">
        <v>63</v>
      </c>
      <c r="BB121" s="73">
        <v>0</v>
      </c>
      <c r="BC121" s="385">
        <f t="shared" si="123"/>
        <v>63</v>
      </c>
      <c r="BD121" s="22">
        <v>5</v>
      </c>
    </row>
    <row r="122" spans="1:56" s="3" customFormat="1" ht="14.25" customHeight="1">
      <c r="A122" s="14" t="s">
        <v>79</v>
      </c>
      <c r="B122" s="21">
        <v>320</v>
      </c>
      <c r="C122" s="21">
        <v>144</v>
      </c>
      <c r="D122" s="21">
        <v>205</v>
      </c>
      <c r="E122" s="21">
        <v>106</v>
      </c>
      <c r="F122" s="21">
        <v>182</v>
      </c>
      <c r="G122" s="21">
        <v>91</v>
      </c>
      <c r="H122" s="21">
        <v>166</v>
      </c>
      <c r="I122" s="21">
        <v>87</v>
      </c>
      <c r="J122" s="21">
        <v>104</v>
      </c>
      <c r="K122" s="73">
        <v>54</v>
      </c>
      <c r="L122" s="852">
        <f t="shared" si="120"/>
        <v>977</v>
      </c>
      <c r="M122" s="797">
        <f t="shared" si="120"/>
        <v>482</v>
      </c>
      <c r="N122" s="66">
        <v>0</v>
      </c>
      <c r="O122" s="21">
        <v>0</v>
      </c>
      <c r="P122" s="21">
        <v>0</v>
      </c>
      <c r="Q122" s="22">
        <v>0</v>
      </c>
      <c r="S122" s="14" t="s">
        <v>79</v>
      </c>
      <c r="T122" s="21">
        <v>65</v>
      </c>
      <c r="U122" s="21">
        <v>28</v>
      </c>
      <c r="V122" s="21">
        <v>40</v>
      </c>
      <c r="W122" s="21">
        <v>13</v>
      </c>
      <c r="X122" s="21">
        <v>21</v>
      </c>
      <c r="Y122" s="21">
        <v>9</v>
      </c>
      <c r="Z122" s="21">
        <v>24</v>
      </c>
      <c r="AA122" s="21">
        <v>15</v>
      </c>
      <c r="AB122" s="21">
        <v>1</v>
      </c>
      <c r="AC122" s="73">
        <v>1</v>
      </c>
      <c r="AD122" s="852">
        <f t="shared" si="121"/>
        <v>151</v>
      </c>
      <c r="AE122" s="797">
        <f t="shared" si="121"/>
        <v>66</v>
      </c>
      <c r="AF122" s="66">
        <v>0</v>
      </c>
      <c r="AG122" s="21">
        <v>0</v>
      </c>
      <c r="AH122" s="21">
        <v>0</v>
      </c>
      <c r="AI122" s="22">
        <v>0</v>
      </c>
      <c r="AK122" s="18" t="s">
        <v>79</v>
      </c>
      <c r="AL122" s="627">
        <v>6</v>
      </c>
      <c r="AM122" s="21">
        <v>6</v>
      </c>
      <c r="AN122" s="21">
        <v>6</v>
      </c>
      <c r="AO122" s="21">
        <v>6</v>
      </c>
      <c r="AP122" s="21">
        <v>5</v>
      </c>
      <c r="AQ122" s="84">
        <f t="shared" si="113"/>
        <v>29</v>
      </c>
      <c r="AR122" s="21">
        <v>0</v>
      </c>
      <c r="AS122" s="22">
        <v>0</v>
      </c>
      <c r="AT122" s="627">
        <v>14</v>
      </c>
      <c r="AU122" s="21">
        <v>4</v>
      </c>
      <c r="AV122" s="733">
        <f t="shared" si="122"/>
        <v>18</v>
      </c>
      <c r="AW122" s="607">
        <v>0</v>
      </c>
      <c r="AX122" s="900">
        <v>5</v>
      </c>
      <c r="AZ122" s="345" t="s">
        <v>79</v>
      </c>
      <c r="BA122" s="21">
        <v>23</v>
      </c>
      <c r="BB122" s="73">
        <v>0</v>
      </c>
      <c r="BC122" s="385">
        <f t="shared" si="123"/>
        <v>23</v>
      </c>
      <c r="BD122" s="22">
        <v>3</v>
      </c>
    </row>
    <row r="123" spans="1:56" s="3" customFormat="1" ht="14.25" customHeight="1">
      <c r="A123" s="14" t="s">
        <v>80</v>
      </c>
      <c r="B123" s="21">
        <v>897</v>
      </c>
      <c r="C123" s="21">
        <v>440</v>
      </c>
      <c r="D123" s="21">
        <v>638</v>
      </c>
      <c r="E123" s="21">
        <v>310</v>
      </c>
      <c r="F123" s="21">
        <v>550</v>
      </c>
      <c r="G123" s="21">
        <v>271</v>
      </c>
      <c r="H123" s="21">
        <v>484</v>
      </c>
      <c r="I123" s="21">
        <v>244</v>
      </c>
      <c r="J123" s="21">
        <v>356</v>
      </c>
      <c r="K123" s="73">
        <v>176</v>
      </c>
      <c r="L123" s="852">
        <f t="shared" si="120"/>
        <v>2925</v>
      </c>
      <c r="M123" s="797">
        <f t="shared" si="120"/>
        <v>1441</v>
      </c>
      <c r="N123" s="66">
        <v>0</v>
      </c>
      <c r="O123" s="21">
        <v>0</v>
      </c>
      <c r="P123" s="21">
        <v>0</v>
      </c>
      <c r="Q123" s="22">
        <v>0</v>
      </c>
      <c r="S123" s="14" t="s">
        <v>178</v>
      </c>
      <c r="T123" s="21">
        <v>114</v>
      </c>
      <c r="U123" s="21">
        <v>47</v>
      </c>
      <c r="V123" s="21">
        <v>65</v>
      </c>
      <c r="W123" s="21">
        <v>27</v>
      </c>
      <c r="X123" s="21">
        <v>87</v>
      </c>
      <c r="Y123" s="21">
        <v>39</v>
      </c>
      <c r="Z123" s="21">
        <v>45</v>
      </c>
      <c r="AA123" s="21">
        <v>28</v>
      </c>
      <c r="AB123" s="21">
        <v>25</v>
      </c>
      <c r="AC123" s="73">
        <v>13</v>
      </c>
      <c r="AD123" s="852">
        <f t="shared" si="121"/>
        <v>336</v>
      </c>
      <c r="AE123" s="797">
        <f t="shared" si="121"/>
        <v>154</v>
      </c>
      <c r="AF123" s="66">
        <v>4</v>
      </c>
      <c r="AG123" s="21">
        <v>3</v>
      </c>
      <c r="AH123" s="21">
        <v>0</v>
      </c>
      <c r="AI123" s="22">
        <v>0</v>
      </c>
      <c r="AK123" s="18" t="s">
        <v>80</v>
      </c>
      <c r="AL123" s="628">
        <v>24</v>
      </c>
      <c r="AM123" s="69">
        <v>24</v>
      </c>
      <c r="AN123" s="69">
        <v>25</v>
      </c>
      <c r="AO123" s="69">
        <v>21</v>
      </c>
      <c r="AP123" s="69">
        <v>21</v>
      </c>
      <c r="AQ123" s="824">
        <f t="shared" si="113"/>
        <v>115</v>
      </c>
      <c r="AR123" s="21">
        <v>0</v>
      </c>
      <c r="AS123" s="22">
        <v>0</v>
      </c>
      <c r="AT123" s="627">
        <v>65</v>
      </c>
      <c r="AU123" s="21">
        <v>11</v>
      </c>
      <c r="AV123" s="733">
        <f t="shared" si="122"/>
        <v>76</v>
      </c>
      <c r="AW123" s="607">
        <v>0</v>
      </c>
      <c r="AX123" s="900">
        <v>18</v>
      </c>
      <c r="AZ123" s="345" t="s">
        <v>178</v>
      </c>
      <c r="BA123" s="21">
        <v>80</v>
      </c>
      <c r="BB123" s="73">
        <v>0</v>
      </c>
      <c r="BC123" s="385">
        <f t="shared" si="123"/>
        <v>80</v>
      </c>
      <c r="BD123" s="22">
        <v>8</v>
      </c>
    </row>
    <row r="124" spans="1:56" s="3" customFormat="1" ht="14.25" customHeight="1">
      <c r="A124" s="14" t="s">
        <v>81</v>
      </c>
      <c r="B124" s="21">
        <v>1171</v>
      </c>
      <c r="C124" s="21">
        <v>605</v>
      </c>
      <c r="D124" s="21">
        <v>898</v>
      </c>
      <c r="E124" s="21">
        <v>434</v>
      </c>
      <c r="F124" s="21">
        <v>810</v>
      </c>
      <c r="G124" s="21">
        <v>395</v>
      </c>
      <c r="H124" s="21">
        <v>738</v>
      </c>
      <c r="I124" s="21">
        <v>381</v>
      </c>
      <c r="J124" s="21">
        <v>619</v>
      </c>
      <c r="K124" s="73">
        <v>341</v>
      </c>
      <c r="L124" s="852">
        <f t="shared" si="120"/>
        <v>4236</v>
      </c>
      <c r="M124" s="797">
        <f t="shared" si="120"/>
        <v>2156</v>
      </c>
      <c r="N124" s="66">
        <v>0</v>
      </c>
      <c r="O124" s="21">
        <v>0</v>
      </c>
      <c r="P124" s="21">
        <v>0</v>
      </c>
      <c r="Q124" s="22">
        <v>0</v>
      </c>
      <c r="S124" s="14" t="s">
        <v>81</v>
      </c>
      <c r="T124" s="21">
        <v>75</v>
      </c>
      <c r="U124" s="21">
        <v>40</v>
      </c>
      <c r="V124" s="21">
        <v>72</v>
      </c>
      <c r="W124" s="21">
        <v>38</v>
      </c>
      <c r="X124" s="21">
        <v>45</v>
      </c>
      <c r="Y124" s="21">
        <v>25</v>
      </c>
      <c r="Z124" s="21">
        <v>37</v>
      </c>
      <c r="AA124" s="21">
        <v>14</v>
      </c>
      <c r="AB124" s="21">
        <v>18</v>
      </c>
      <c r="AC124" s="73">
        <v>9</v>
      </c>
      <c r="AD124" s="852">
        <f t="shared" si="121"/>
        <v>247</v>
      </c>
      <c r="AE124" s="797">
        <f t="shared" si="121"/>
        <v>126</v>
      </c>
      <c r="AF124" s="66">
        <v>0</v>
      </c>
      <c r="AG124" s="21">
        <v>0</v>
      </c>
      <c r="AH124" s="21">
        <v>0</v>
      </c>
      <c r="AI124" s="22">
        <v>0</v>
      </c>
      <c r="AK124" s="18" t="s">
        <v>81</v>
      </c>
      <c r="AL124" s="519">
        <v>46</v>
      </c>
      <c r="AM124" s="194">
        <v>38</v>
      </c>
      <c r="AN124" s="194">
        <v>35</v>
      </c>
      <c r="AO124" s="194">
        <v>32</v>
      </c>
      <c r="AP124" s="194">
        <v>33</v>
      </c>
      <c r="AQ124" s="825">
        <f t="shared" si="113"/>
        <v>184</v>
      </c>
      <c r="AR124" s="21">
        <v>0</v>
      </c>
      <c r="AS124" s="22">
        <v>0</v>
      </c>
      <c r="AT124" s="627">
        <v>149</v>
      </c>
      <c r="AU124" s="21">
        <v>10</v>
      </c>
      <c r="AV124" s="733">
        <f t="shared" si="122"/>
        <v>159</v>
      </c>
      <c r="AW124" s="607">
        <v>0</v>
      </c>
      <c r="AX124" s="900">
        <v>33</v>
      </c>
      <c r="AZ124" s="345" t="s">
        <v>81</v>
      </c>
      <c r="BA124" s="21">
        <v>151</v>
      </c>
      <c r="BB124" s="73">
        <v>0</v>
      </c>
      <c r="BC124" s="385">
        <f t="shared" si="123"/>
        <v>151</v>
      </c>
      <c r="BD124" s="22">
        <v>33</v>
      </c>
    </row>
    <row r="125" spans="1:56" s="3" customFormat="1" ht="14.25" customHeight="1">
      <c r="A125" s="14" t="s">
        <v>31</v>
      </c>
      <c r="B125" s="21">
        <v>1706</v>
      </c>
      <c r="C125" s="21">
        <v>853</v>
      </c>
      <c r="D125" s="21">
        <v>1584</v>
      </c>
      <c r="E125" s="21">
        <v>772</v>
      </c>
      <c r="F125" s="21">
        <v>1461</v>
      </c>
      <c r="G125" s="21">
        <v>772</v>
      </c>
      <c r="H125" s="21">
        <v>1343</v>
      </c>
      <c r="I125" s="21">
        <v>673</v>
      </c>
      <c r="J125" s="21">
        <v>1505</v>
      </c>
      <c r="K125" s="73">
        <v>737</v>
      </c>
      <c r="L125" s="852">
        <f t="shared" si="120"/>
        <v>7599</v>
      </c>
      <c r="M125" s="797">
        <f t="shared" si="120"/>
        <v>3807</v>
      </c>
      <c r="N125" s="66">
        <v>0</v>
      </c>
      <c r="O125" s="21">
        <v>0</v>
      </c>
      <c r="P125" s="21">
        <v>0</v>
      </c>
      <c r="Q125" s="22">
        <v>0</v>
      </c>
      <c r="S125" s="14" t="s">
        <v>31</v>
      </c>
      <c r="T125" s="21">
        <v>113</v>
      </c>
      <c r="U125" s="21">
        <v>53</v>
      </c>
      <c r="V125" s="21">
        <v>136</v>
      </c>
      <c r="W125" s="21">
        <v>56</v>
      </c>
      <c r="X125" s="21">
        <v>145</v>
      </c>
      <c r="Y125" s="21">
        <v>67</v>
      </c>
      <c r="Z125" s="21">
        <v>121</v>
      </c>
      <c r="AA125" s="21">
        <v>55</v>
      </c>
      <c r="AB125" s="21">
        <v>236</v>
      </c>
      <c r="AC125" s="73">
        <v>106</v>
      </c>
      <c r="AD125" s="852">
        <f t="shared" ref="AD125:AE128" si="124">+T125+V125+X125+Z125+AB125</f>
        <v>751</v>
      </c>
      <c r="AE125" s="797">
        <f t="shared" si="124"/>
        <v>337</v>
      </c>
      <c r="AF125" s="66">
        <v>0</v>
      </c>
      <c r="AG125" s="21">
        <v>0</v>
      </c>
      <c r="AH125" s="21">
        <v>0</v>
      </c>
      <c r="AI125" s="22">
        <v>0</v>
      </c>
      <c r="AK125" s="18" t="s">
        <v>31</v>
      </c>
      <c r="AL125" s="627">
        <v>59</v>
      </c>
      <c r="AM125" s="21">
        <v>59</v>
      </c>
      <c r="AN125" s="21">
        <v>58</v>
      </c>
      <c r="AO125" s="21">
        <v>56</v>
      </c>
      <c r="AP125" s="21">
        <v>53</v>
      </c>
      <c r="AQ125" s="84">
        <f t="shared" si="113"/>
        <v>285</v>
      </c>
      <c r="AR125" s="65">
        <v>0</v>
      </c>
      <c r="AS125" s="34">
        <v>0</v>
      </c>
      <c r="AT125" s="627">
        <v>115</v>
      </c>
      <c r="AU125" s="21">
        <v>131</v>
      </c>
      <c r="AV125" s="733">
        <f t="shared" si="122"/>
        <v>246</v>
      </c>
      <c r="AW125" s="607">
        <v>0</v>
      </c>
      <c r="AX125" s="900">
        <v>80</v>
      </c>
      <c r="AZ125" s="345" t="s">
        <v>31</v>
      </c>
      <c r="BA125" s="21">
        <v>215</v>
      </c>
      <c r="BB125" s="73">
        <v>0</v>
      </c>
      <c r="BC125" s="385">
        <f t="shared" si="123"/>
        <v>215</v>
      </c>
      <c r="BD125" s="22">
        <v>17</v>
      </c>
    </row>
    <row r="126" spans="1:56" s="3" customFormat="1" ht="14.25" customHeight="1">
      <c r="A126" s="14" t="s">
        <v>32</v>
      </c>
      <c r="B126" s="21">
        <v>1001</v>
      </c>
      <c r="C126" s="21">
        <v>527</v>
      </c>
      <c r="D126" s="21">
        <v>845</v>
      </c>
      <c r="E126" s="21">
        <v>439</v>
      </c>
      <c r="F126" s="21">
        <v>771</v>
      </c>
      <c r="G126" s="21">
        <v>361</v>
      </c>
      <c r="H126" s="21">
        <v>620</v>
      </c>
      <c r="I126" s="21">
        <v>347</v>
      </c>
      <c r="J126" s="21">
        <v>684</v>
      </c>
      <c r="K126" s="73">
        <v>374</v>
      </c>
      <c r="L126" s="852">
        <f t="shared" si="120"/>
        <v>3921</v>
      </c>
      <c r="M126" s="797">
        <f t="shared" si="120"/>
        <v>2048</v>
      </c>
      <c r="N126" s="66">
        <v>0</v>
      </c>
      <c r="O126" s="21">
        <v>0</v>
      </c>
      <c r="P126" s="21">
        <v>0</v>
      </c>
      <c r="Q126" s="22">
        <v>0</v>
      </c>
      <c r="S126" s="14" t="s">
        <v>32</v>
      </c>
      <c r="T126" s="21">
        <v>91</v>
      </c>
      <c r="U126" s="21">
        <v>44</v>
      </c>
      <c r="V126" s="21">
        <v>73</v>
      </c>
      <c r="W126" s="21">
        <v>29</v>
      </c>
      <c r="X126" s="21">
        <v>97</v>
      </c>
      <c r="Y126" s="21">
        <v>34</v>
      </c>
      <c r="Z126" s="21">
        <v>36</v>
      </c>
      <c r="AA126" s="21">
        <v>20</v>
      </c>
      <c r="AB126" s="21">
        <v>97</v>
      </c>
      <c r="AC126" s="73">
        <v>44</v>
      </c>
      <c r="AD126" s="852">
        <f t="shared" si="124"/>
        <v>394</v>
      </c>
      <c r="AE126" s="797">
        <f t="shared" si="124"/>
        <v>171</v>
      </c>
      <c r="AF126" s="66">
        <v>0</v>
      </c>
      <c r="AG126" s="21">
        <v>0</v>
      </c>
      <c r="AH126" s="21">
        <v>0</v>
      </c>
      <c r="AI126" s="22">
        <v>0</v>
      </c>
      <c r="AK126" s="18" t="s">
        <v>32</v>
      </c>
      <c r="AL126" s="627">
        <v>36</v>
      </c>
      <c r="AM126" s="21">
        <v>36</v>
      </c>
      <c r="AN126" s="21">
        <v>35</v>
      </c>
      <c r="AO126" s="21">
        <v>35</v>
      </c>
      <c r="AP126" s="21">
        <v>30</v>
      </c>
      <c r="AQ126" s="84">
        <f t="shared" si="113"/>
        <v>172</v>
      </c>
      <c r="AR126" s="65">
        <v>0</v>
      </c>
      <c r="AS126" s="34">
        <v>0</v>
      </c>
      <c r="AT126" s="627">
        <v>101</v>
      </c>
      <c r="AU126" s="21">
        <v>38</v>
      </c>
      <c r="AV126" s="733">
        <f t="shared" si="122"/>
        <v>139</v>
      </c>
      <c r="AW126" s="607">
        <v>0</v>
      </c>
      <c r="AX126" s="900">
        <v>39</v>
      </c>
      <c r="AZ126" s="345" t="s">
        <v>32</v>
      </c>
      <c r="BA126" s="21">
        <v>131</v>
      </c>
      <c r="BB126" s="73">
        <v>0</v>
      </c>
      <c r="BC126" s="385">
        <f t="shared" si="123"/>
        <v>131</v>
      </c>
      <c r="BD126" s="22">
        <v>11</v>
      </c>
    </row>
    <row r="127" spans="1:56" s="3" customFormat="1" ht="14.25" customHeight="1">
      <c r="A127" s="14" t="s">
        <v>34</v>
      </c>
      <c r="B127" s="21">
        <v>4026</v>
      </c>
      <c r="C127" s="21">
        <v>1998</v>
      </c>
      <c r="D127" s="21">
        <v>3314</v>
      </c>
      <c r="E127" s="21">
        <v>1640</v>
      </c>
      <c r="F127" s="21">
        <v>3077</v>
      </c>
      <c r="G127" s="21">
        <v>1540</v>
      </c>
      <c r="H127" s="21">
        <v>2505</v>
      </c>
      <c r="I127" s="21">
        <v>1252</v>
      </c>
      <c r="J127" s="21">
        <v>2039</v>
      </c>
      <c r="K127" s="73">
        <v>1066</v>
      </c>
      <c r="L127" s="852">
        <f t="shared" si="120"/>
        <v>14961</v>
      </c>
      <c r="M127" s="797">
        <f t="shared" si="120"/>
        <v>7496</v>
      </c>
      <c r="N127" s="854">
        <v>869</v>
      </c>
      <c r="O127" s="32">
        <v>453</v>
      </c>
      <c r="P127" s="32">
        <v>775</v>
      </c>
      <c r="Q127" s="158">
        <v>411</v>
      </c>
      <c r="S127" s="14" t="s">
        <v>34</v>
      </c>
      <c r="T127" s="21">
        <v>315</v>
      </c>
      <c r="U127" s="21">
        <v>137</v>
      </c>
      <c r="V127" s="21">
        <v>281</v>
      </c>
      <c r="W127" s="21">
        <v>128</v>
      </c>
      <c r="X127" s="21">
        <v>247</v>
      </c>
      <c r="Y127" s="21">
        <v>117</v>
      </c>
      <c r="Z127" s="21">
        <v>188</v>
      </c>
      <c r="AA127" s="21">
        <v>87</v>
      </c>
      <c r="AB127" s="21">
        <v>217</v>
      </c>
      <c r="AC127" s="73">
        <v>104</v>
      </c>
      <c r="AD127" s="852">
        <f t="shared" si="124"/>
        <v>1248</v>
      </c>
      <c r="AE127" s="797">
        <f t="shared" si="124"/>
        <v>573</v>
      </c>
      <c r="AF127" s="854">
        <v>27</v>
      </c>
      <c r="AG127" s="32">
        <v>14</v>
      </c>
      <c r="AH127" s="32">
        <v>21</v>
      </c>
      <c r="AI127" s="158">
        <v>11</v>
      </c>
      <c r="AK127" s="18" t="s">
        <v>34</v>
      </c>
      <c r="AL127" s="627">
        <v>126</v>
      </c>
      <c r="AM127" s="21">
        <v>124</v>
      </c>
      <c r="AN127" s="21">
        <v>121</v>
      </c>
      <c r="AO127" s="21">
        <v>110</v>
      </c>
      <c r="AP127" s="21">
        <v>106</v>
      </c>
      <c r="AQ127" s="84">
        <f t="shared" si="113"/>
        <v>587</v>
      </c>
      <c r="AR127" s="21">
        <v>20</v>
      </c>
      <c r="AS127" s="22">
        <v>17</v>
      </c>
      <c r="AT127" s="627">
        <v>237</v>
      </c>
      <c r="AU127" s="21">
        <v>214</v>
      </c>
      <c r="AV127" s="733">
        <f t="shared" si="122"/>
        <v>451</v>
      </c>
      <c r="AW127" s="607">
        <v>49</v>
      </c>
      <c r="AX127" s="900">
        <v>121</v>
      </c>
      <c r="AZ127" s="345" t="s">
        <v>34</v>
      </c>
      <c r="BA127" s="21">
        <v>353</v>
      </c>
      <c r="BB127" s="73">
        <v>39</v>
      </c>
      <c r="BC127" s="385">
        <f t="shared" si="123"/>
        <v>392</v>
      </c>
      <c r="BD127" s="22">
        <v>43</v>
      </c>
    </row>
    <row r="128" spans="1:56" s="3" customFormat="1" ht="14.25" customHeight="1">
      <c r="A128" s="14" t="s">
        <v>325</v>
      </c>
      <c r="B128" s="21">
        <v>1793</v>
      </c>
      <c r="C128" s="21">
        <v>898</v>
      </c>
      <c r="D128" s="21">
        <v>1614</v>
      </c>
      <c r="E128" s="21">
        <v>850</v>
      </c>
      <c r="F128" s="21">
        <v>1609</v>
      </c>
      <c r="G128" s="21">
        <v>826</v>
      </c>
      <c r="H128" s="21">
        <v>1267</v>
      </c>
      <c r="I128" s="21">
        <v>629</v>
      </c>
      <c r="J128" s="21">
        <v>1256</v>
      </c>
      <c r="K128" s="73">
        <v>676</v>
      </c>
      <c r="L128" s="852">
        <f t="shared" si="120"/>
        <v>7539</v>
      </c>
      <c r="M128" s="797">
        <f t="shared" si="120"/>
        <v>3879</v>
      </c>
      <c r="N128" s="66">
        <v>0</v>
      </c>
      <c r="O128" s="21">
        <v>0</v>
      </c>
      <c r="P128" s="21">
        <v>0</v>
      </c>
      <c r="Q128" s="22">
        <v>0</v>
      </c>
      <c r="S128" s="14" t="s">
        <v>325</v>
      </c>
      <c r="T128" s="21">
        <v>222</v>
      </c>
      <c r="U128" s="21">
        <v>91</v>
      </c>
      <c r="V128" s="21">
        <v>264</v>
      </c>
      <c r="W128" s="21">
        <v>126</v>
      </c>
      <c r="X128" s="21">
        <v>299</v>
      </c>
      <c r="Y128" s="21">
        <v>136</v>
      </c>
      <c r="Z128" s="21">
        <v>137</v>
      </c>
      <c r="AA128" s="21">
        <v>70</v>
      </c>
      <c r="AB128" s="21">
        <v>171</v>
      </c>
      <c r="AC128" s="73">
        <v>98</v>
      </c>
      <c r="AD128" s="852">
        <f t="shared" si="124"/>
        <v>1093</v>
      </c>
      <c r="AE128" s="797">
        <f t="shared" si="124"/>
        <v>521</v>
      </c>
      <c r="AF128" s="66">
        <v>0</v>
      </c>
      <c r="AG128" s="21">
        <v>0</v>
      </c>
      <c r="AH128" s="21">
        <v>0</v>
      </c>
      <c r="AI128" s="22">
        <v>0</v>
      </c>
      <c r="AK128" s="18" t="s">
        <v>325</v>
      </c>
      <c r="AL128" s="627">
        <v>51</v>
      </c>
      <c r="AM128" s="21">
        <v>51</v>
      </c>
      <c r="AN128" s="21">
        <v>52</v>
      </c>
      <c r="AO128" s="21">
        <v>51</v>
      </c>
      <c r="AP128" s="21">
        <v>50</v>
      </c>
      <c r="AQ128" s="84">
        <f t="shared" si="113"/>
        <v>255</v>
      </c>
      <c r="AR128" s="21">
        <v>0</v>
      </c>
      <c r="AS128" s="22">
        <v>0</v>
      </c>
      <c r="AT128" s="627">
        <v>176</v>
      </c>
      <c r="AU128" s="21">
        <v>46</v>
      </c>
      <c r="AV128" s="733">
        <f t="shared" si="122"/>
        <v>222</v>
      </c>
      <c r="AW128" s="607">
        <v>0</v>
      </c>
      <c r="AX128" s="900">
        <v>48</v>
      </c>
      <c r="AZ128" s="345" t="s">
        <v>35</v>
      </c>
      <c r="BA128" s="21">
        <v>184</v>
      </c>
      <c r="BB128" s="73">
        <v>0</v>
      </c>
      <c r="BC128" s="385">
        <f t="shared" si="123"/>
        <v>184</v>
      </c>
      <c r="BD128" s="22">
        <v>14</v>
      </c>
    </row>
    <row r="129" spans="1:56" s="3" customFormat="1" ht="14.25" customHeight="1">
      <c r="A129" s="14" t="s">
        <v>62</v>
      </c>
      <c r="B129" s="21">
        <v>1044</v>
      </c>
      <c r="C129" s="21">
        <v>545</v>
      </c>
      <c r="D129" s="21">
        <v>887</v>
      </c>
      <c r="E129" s="21">
        <v>429</v>
      </c>
      <c r="F129" s="21">
        <v>907</v>
      </c>
      <c r="G129" s="21">
        <v>445</v>
      </c>
      <c r="H129" s="21">
        <v>741</v>
      </c>
      <c r="I129" s="21">
        <v>386</v>
      </c>
      <c r="J129" s="21">
        <v>604</v>
      </c>
      <c r="K129" s="73">
        <v>315</v>
      </c>
      <c r="L129" s="852">
        <f t="shared" si="120"/>
        <v>4183</v>
      </c>
      <c r="M129" s="797">
        <f t="shared" si="120"/>
        <v>2120</v>
      </c>
      <c r="N129" s="66">
        <v>0</v>
      </c>
      <c r="O129" s="21">
        <v>0</v>
      </c>
      <c r="P129" s="21">
        <v>0</v>
      </c>
      <c r="Q129" s="22">
        <v>0</v>
      </c>
      <c r="S129" s="14" t="s">
        <v>62</v>
      </c>
      <c r="T129" s="21">
        <v>143</v>
      </c>
      <c r="U129" s="21">
        <v>63</v>
      </c>
      <c r="V129" s="21">
        <v>103</v>
      </c>
      <c r="W129" s="21">
        <v>45</v>
      </c>
      <c r="X129" s="21">
        <v>142</v>
      </c>
      <c r="Y129" s="21">
        <v>59</v>
      </c>
      <c r="Z129" s="21">
        <v>79</v>
      </c>
      <c r="AA129" s="21">
        <v>47</v>
      </c>
      <c r="AB129" s="21">
        <v>20</v>
      </c>
      <c r="AC129" s="73">
        <v>12</v>
      </c>
      <c r="AD129" s="852">
        <f t="shared" ref="AD129:AE135" si="125">+T129+V129+X129+Z129+AB129</f>
        <v>487</v>
      </c>
      <c r="AE129" s="797">
        <f t="shared" si="125"/>
        <v>226</v>
      </c>
      <c r="AF129" s="66">
        <v>0</v>
      </c>
      <c r="AG129" s="21">
        <v>0</v>
      </c>
      <c r="AH129" s="21">
        <v>0</v>
      </c>
      <c r="AI129" s="22">
        <v>0</v>
      </c>
      <c r="AK129" s="18" t="s">
        <v>62</v>
      </c>
      <c r="AL129" s="627">
        <v>31</v>
      </c>
      <c r="AM129" s="21">
        <v>30</v>
      </c>
      <c r="AN129" s="21">
        <v>29</v>
      </c>
      <c r="AO129" s="21">
        <v>28</v>
      </c>
      <c r="AP129" s="21">
        <v>26</v>
      </c>
      <c r="AQ129" s="84">
        <f t="shared" si="113"/>
        <v>144</v>
      </c>
      <c r="AR129" s="21">
        <v>0</v>
      </c>
      <c r="AS129" s="22">
        <v>0</v>
      </c>
      <c r="AT129" s="627">
        <v>98</v>
      </c>
      <c r="AU129" s="21">
        <v>9</v>
      </c>
      <c r="AV129" s="733">
        <f t="shared" si="122"/>
        <v>107</v>
      </c>
      <c r="AW129" s="607">
        <v>0</v>
      </c>
      <c r="AX129" s="900">
        <v>30</v>
      </c>
      <c r="AZ129" s="345" t="s">
        <v>62</v>
      </c>
      <c r="BA129" s="21">
        <v>103</v>
      </c>
      <c r="BB129" s="73">
        <v>0</v>
      </c>
      <c r="BC129" s="385">
        <f t="shared" si="123"/>
        <v>103</v>
      </c>
      <c r="BD129" s="22">
        <v>6</v>
      </c>
    </row>
    <row r="130" spans="1:56" s="3" customFormat="1" ht="14.25" customHeight="1">
      <c r="A130" s="14" t="s">
        <v>64</v>
      </c>
      <c r="B130" s="21">
        <v>876</v>
      </c>
      <c r="C130" s="21">
        <v>453</v>
      </c>
      <c r="D130" s="21">
        <v>810</v>
      </c>
      <c r="E130" s="21">
        <v>394</v>
      </c>
      <c r="F130" s="21">
        <v>765</v>
      </c>
      <c r="G130" s="21">
        <v>378</v>
      </c>
      <c r="H130" s="21">
        <v>610</v>
      </c>
      <c r="I130" s="21">
        <v>314</v>
      </c>
      <c r="J130" s="21">
        <v>569</v>
      </c>
      <c r="K130" s="73">
        <v>281</v>
      </c>
      <c r="L130" s="852">
        <f t="shared" si="120"/>
        <v>3630</v>
      </c>
      <c r="M130" s="797">
        <f t="shared" si="120"/>
        <v>1820</v>
      </c>
      <c r="N130" s="854">
        <v>78</v>
      </c>
      <c r="O130" s="32">
        <v>38</v>
      </c>
      <c r="P130" s="32">
        <v>55</v>
      </c>
      <c r="Q130" s="158">
        <v>29</v>
      </c>
      <c r="S130" s="14" t="s">
        <v>64</v>
      </c>
      <c r="T130" s="21">
        <v>71</v>
      </c>
      <c r="U130" s="21">
        <v>38</v>
      </c>
      <c r="V130" s="21">
        <v>70</v>
      </c>
      <c r="W130" s="21">
        <v>36</v>
      </c>
      <c r="X130" s="21">
        <v>89</v>
      </c>
      <c r="Y130" s="21">
        <v>40</v>
      </c>
      <c r="Z130" s="21">
        <v>59</v>
      </c>
      <c r="AA130" s="21">
        <v>26</v>
      </c>
      <c r="AB130" s="21">
        <v>18</v>
      </c>
      <c r="AC130" s="73">
        <v>8</v>
      </c>
      <c r="AD130" s="852">
        <f t="shared" si="125"/>
        <v>307</v>
      </c>
      <c r="AE130" s="797">
        <f t="shared" si="125"/>
        <v>148</v>
      </c>
      <c r="AF130" s="854">
        <v>2</v>
      </c>
      <c r="AG130" s="32">
        <v>1</v>
      </c>
      <c r="AH130" s="32">
        <v>4</v>
      </c>
      <c r="AI130" s="158">
        <v>2</v>
      </c>
      <c r="AK130" s="18" t="s">
        <v>64</v>
      </c>
      <c r="AL130" s="764">
        <v>26</v>
      </c>
      <c r="AM130" s="171">
        <v>26</v>
      </c>
      <c r="AN130" s="171">
        <v>25</v>
      </c>
      <c r="AO130" s="171">
        <v>23</v>
      </c>
      <c r="AP130" s="171">
        <v>22</v>
      </c>
      <c r="AQ130" s="787">
        <f>SUM(AL130:AP130)</f>
        <v>122</v>
      </c>
      <c r="AR130" s="159">
        <v>4</v>
      </c>
      <c r="AS130" s="765">
        <v>4</v>
      </c>
      <c r="AT130" s="634">
        <v>94</v>
      </c>
      <c r="AU130" s="21">
        <v>11</v>
      </c>
      <c r="AV130" s="733">
        <f t="shared" si="122"/>
        <v>105</v>
      </c>
      <c r="AW130" s="607">
        <v>9</v>
      </c>
      <c r="AX130" s="900">
        <v>20</v>
      </c>
      <c r="AZ130" s="345" t="s">
        <v>64</v>
      </c>
      <c r="BA130" s="21">
        <v>90</v>
      </c>
      <c r="BB130" s="73">
        <v>7</v>
      </c>
      <c r="BC130" s="385">
        <f t="shared" si="123"/>
        <v>97</v>
      </c>
      <c r="BD130" s="22">
        <v>9</v>
      </c>
    </row>
    <row r="131" spans="1:56" s="3" customFormat="1" ht="14.25" customHeight="1">
      <c r="A131" s="14" t="s">
        <v>326</v>
      </c>
      <c r="B131" s="21">
        <v>1634</v>
      </c>
      <c r="C131" s="21">
        <v>835</v>
      </c>
      <c r="D131" s="21">
        <v>1373</v>
      </c>
      <c r="E131" s="21">
        <v>665</v>
      </c>
      <c r="F131" s="21">
        <v>1350</v>
      </c>
      <c r="G131" s="21">
        <v>649</v>
      </c>
      <c r="H131" s="21">
        <v>1196</v>
      </c>
      <c r="I131" s="21">
        <v>603</v>
      </c>
      <c r="J131" s="21">
        <v>1145</v>
      </c>
      <c r="K131" s="73">
        <v>579</v>
      </c>
      <c r="L131" s="852">
        <f t="shared" si="120"/>
        <v>6698</v>
      </c>
      <c r="M131" s="797">
        <f t="shared" si="120"/>
        <v>3331</v>
      </c>
      <c r="N131" s="66">
        <v>0</v>
      </c>
      <c r="O131" s="21">
        <v>0</v>
      </c>
      <c r="P131" s="21">
        <v>0</v>
      </c>
      <c r="Q131" s="22">
        <v>0</v>
      </c>
      <c r="S131" s="14" t="s">
        <v>179</v>
      </c>
      <c r="T131" s="21">
        <v>121</v>
      </c>
      <c r="U131" s="21">
        <v>43</v>
      </c>
      <c r="V131" s="21">
        <v>133</v>
      </c>
      <c r="W131" s="21">
        <v>56</v>
      </c>
      <c r="X131" s="21">
        <v>178</v>
      </c>
      <c r="Y131" s="21">
        <v>65</v>
      </c>
      <c r="Z131" s="21">
        <v>109</v>
      </c>
      <c r="AA131" s="21">
        <v>52</v>
      </c>
      <c r="AB131" s="21">
        <v>85</v>
      </c>
      <c r="AC131" s="73">
        <v>46</v>
      </c>
      <c r="AD131" s="852">
        <f t="shared" si="125"/>
        <v>626</v>
      </c>
      <c r="AE131" s="797">
        <f t="shared" si="125"/>
        <v>262</v>
      </c>
      <c r="AF131" s="66">
        <v>0</v>
      </c>
      <c r="AG131" s="21">
        <v>0</v>
      </c>
      <c r="AH131" s="21">
        <v>0</v>
      </c>
      <c r="AI131" s="22">
        <v>0</v>
      </c>
      <c r="AK131" s="18" t="s">
        <v>179</v>
      </c>
      <c r="AL131" s="644">
        <v>40</v>
      </c>
      <c r="AM131" s="217">
        <v>39</v>
      </c>
      <c r="AN131" s="217">
        <v>40</v>
      </c>
      <c r="AO131" s="217">
        <v>41</v>
      </c>
      <c r="AP131" s="217">
        <v>36</v>
      </c>
      <c r="AQ131" s="823">
        <f t="shared" si="113"/>
        <v>196</v>
      </c>
      <c r="AR131" s="66">
        <v>0</v>
      </c>
      <c r="AS131" s="161">
        <v>0</v>
      </c>
      <c r="AT131" s="627">
        <v>105</v>
      </c>
      <c r="AU131" s="21">
        <v>61</v>
      </c>
      <c r="AV131" s="733">
        <f t="shared" si="122"/>
        <v>166</v>
      </c>
      <c r="AW131" s="607">
        <v>0</v>
      </c>
      <c r="AX131" s="900">
        <v>44</v>
      </c>
      <c r="AZ131" s="345" t="s">
        <v>179</v>
      </c>
      <c r="BA131" s="21">
        <v>156</v>
      </c>
      <c r="BB131" s="73">
        <v>0</v>
      </c>
      <c r="BC131" s="385">
        <f t="shared" si="123"/>
        <v>156</v>
      </c>
      <c r="BD131" s="22">
        <v>4</v>
      </c>
    </row>
    <row r="132" spans="1:56" s="3" customFormat="1" ht="14.25" customHeight="1">
      <c r="A132" s="14" t="s">
        <v>345</v>
      </c>
      <c r="B132" s="21">
        <v>933</v>
      </c>
      <c r="C132" s="21">
        <v>494</v>
      </c>
      <c r="D132" s="21">
        <v>714</v>
      </c>
      <c r="E132" s="21">
        <v>365</v>
      </c>
      <c r="F132" s="21">
        <v>837</v>
      </c>
      <c r="G132" s="21">
        <v>415</v>
      </c>
      <c r="H132" s="21">
        <v>634</v>
      </c>
      <c r="I132" s="21">
        <v>321</v>
      </c>
      <c r="J132" s="21">
        <v>691</v>
      </c>
      <c r="K132" s="73">
        <v>335</v>
      </c>
      <c r="L132" s="852">
        <f t="shared" si="120"/>
        <v>3809</v>
      </c>
      <c r="M132" s="797">
        <f t="shared" si="120"/>
        <v>1930</v>
      </c>
      <c r="N132" s="66">
        <v>0</v>
      </c>
      <c r="O132" s="21">
        <v>0</v>
      </c>
      <c r="P132" s="21">
        <v>0</v>
      </c>
      <c r="Q132" s="22">
        <v>0</v>
      </c>
      <c r="S132" s="14" t="s">
        <v>180</v>
      </c>
      <c r="T132" s="21">
        <v>88</v>
      </c>
      <c r="U132" s="21">
        <v>42</v>
      </c>
      <c r="V132" s="21">
        <v>78</v>
      </c>
      <c r="W132" s="21">
        <v>31</v>
      </c>
      <c r="X132" s="21">
        <v>103</v>
      </c>
      <c r="Y132" s="21">
        <v>44</v>
      </c>
      <c r="Z132" s="21">
        <v>49</v>
      </c>
      <c r="AA132" s="21">
        <v>16</v>
      </c>
      <c r="AB132" s="21">
        <v>27</v>
      </c>
      <c r="AC132" s="73">
        <v>13</v>
      </c>
      <c r="AD132" s="852">
        <f t="shared" si="125"/>
        <v>345</v>
      </c>
      <c r="AE132" s="797">
        <f t="shared" si="125"/>
        <v>146</v>
      </c>
      <c r="AF132" s="66">
        <v>0</v>
      </c>
      <c r="AG132" s="21">
        <v>0</v>
      </c>
      <c r="AH132" s="21">
        <v>0</v>
      </c>
      <c r="AI132" s="22">
        <v>0</v>
      </c>
      <c r="AK132" s="18" t="s">
        <v>180</v>
      </c>
      <c r="AL132" s="634">
        <v>26</v>
      </c>
      <c r="AM132" s="159">
        <v>25</v>
      </c>
      <c r="AN132" s="159">
        <v>25</v>
      </c>
      <c r="AO132" s="159">
        <v>23</v>
      </c>
      <c r="AP132" s="159">
        <v>22</v>
      </c>
      <c r="AQ132" s="84">
        <f t="shared" si="113"/>
        <v>121</v>
      </c>
      <c r="AR132" s="66">
        <v>0</v>
      </c>
      <c r="AS132" s="161">
        <v>0</v>
      </c>
      <c r="AT132" s="627">
        <v>99</v>
      </c>
      <c r="AU132" s="21">
        <v>12</v>
      </c>
      <c r="AV132" s="733">
        <f t="shared" si="122"/>
        <v>111</v>
      </c>
      <c r="AW132" s="607">
        <v>0</v>
      </c>
      <c r="AX132" s="900">
        <v>22</v>
      </c>
      <c r="AZ132" s="345" t="s">
        <v>180</v>
      </c>
      <c r="BA132" s="21">
        <v>101</v>
      </c>
      <c r="BB132" s="73">
        <v>0</v>
      </c>
      <c r="BC132" s="385">
        <f t="shared" si="123"/>
        <v>101</v>
      </c>
      <c r="BD132" s="22">
        <v>15</v>
      </c>
    </row>
    <row r="133" spans="1:56" s="3" customFormat="1" ht="14.25" customHeight="1">
      <c r="A133" s="14" t="s">
        <v>328</v>
      </c>
      <c r="B133" s="21">
        <v>777</v>
      </c>
      <c r="C133" s="21">
        <v>410</v>
      </c>
      <c r="D133" s="21">
        <v>694</v>
      </c>
      <c r="E133" s="21">
        <v>320</v>
      </c>
      <c r="F133" s="21">
        <v>615</v>
      </c>
      <c r="G133" s="21">
        <v>304</v>
      </c>
      <c r="H133" s="21">
        <v>515</v>
      </c>
      <c r="I133" s="21">
        <v>249</v>
      </c>
      <c r="J133" s="21">
        <v>385</v>
      </c>
      <c r="K133" s="73">
        <v>193</v>
      </c>
      <c r="L133" s="852">
        <f t="shared" si="120"/>
        <v>2986</v>
      </c>
      <c r="M133" s="797">
        <f t="shared" si="120"/>
        <v>1476</v>
      </c>
      <c r="N133" s="66">
        <v>0</v>
      </c>
      <c r="O133" s="21">
        <v>0</v>
      </c>
      <c r="P133" s="21">
        <v>0</v>
      </c>
      <c r="Q133" s="22">
        <v>0</v>
      </c>
      <c r="S133" s="14" t="s">
        <v>181</v>
      </c>
      <c r="T133" s="21">
        <v>95</v>
      </c>
      <c r="U133" s="21">
        <v>46</v>
      </c>
      <c r="V133" s="21">
        <v>110</v>
      </c>
      <c r="W133" s="21">
        <v>47</v>
      </c>
      <c r="X133" s="21">
        <v>86</v>
      </c>
      <c r="Y133" s="21">
        <v>44</v>
      </c>
      <c r="Z133" s="21">
        <v>50</v>
      </c>
      <c r="AA133" s="21">
        <v>23</v>
      </c>
      <c r="AB133" s="21">
        <v>15</v>
      </c>
      <c r="AC133" s="73">
        <v>6</v>
      </c>
      <c r="AD133" s="852">
        <f t="shared" si="125"/>
        <v>356</v>
      </c>
      <c r="AE133" s="797">
        <f t="shared" si="125"/>
        <v>166</v>
      </c>
      <c r="AF133" s="66">
        <v>0</v>
      </c>
      <c r="AG133" s="21">
        <v>0</v>
      </c>
      <c r="AH133" s="21">
        <v>0</v>
      </c>
      <c r="AI133" s="22">
        <v>0</v>
      </c>
      <c r="AK133" s="18" t="s">
        <v>181</v>
      </c>
      <c r="AL133" s="644">
        <v>18</v>
      </c>
      <c r="AM133" s="217">
        <v>18</v>
      </c>
      <c r="AN133" s="217">
        <v>17</v>
      </c>
      <c r="AO133" s="217">
        <v>14</v>
      </c>
      <c r="AP133" s="217">
        <v>14</v>
      </c>
      <c r="AQ133" s="823">
        <f t="shared" si="113"/>
        <v>81</v>
      </c>
      <c r="AR133" s="66">
        <v>0</v>
      </c>
      <c r="AS133" s="161">
        <v>0</v>
      </c>
      <c r="AT133" s="627">
        <v>67</v>
      </c>
      <c r="AU133" s="21">
        <v>9</v>
      </c>
      <c r="AV133" s="733">
        <f t="shared" si="122"/>
        <v>76</v>
      </c>
      <c r="AW133" s="607">
        <v>0</v>
      </c>
      <c r="AX133" s="900">
        <v>16</v>
      </c>
      <c r="AZ133" s="345" t="s">
        <v>181</v>
      </c>
      <c r="BA133" s="21">
        <v>67</v>
      </c>
      <c r="BB133" s="73">
        <v>0</v>
      </c>
      <c r="BC133" s="385">
        <f t="shared" si="123"/>
        <v>67</v>
      </c>
      <c r="BD133" s="22">
        <v>6</v>
      </c>
    </row>
    <row r="134" spans="1:56" s="3" customFormat="1" ht="14.25" customHeight="1">
      <c r="A134" s="14" t="s">
        <v>18</v>
      </c>
      <c r="B134" s="21">
        <v>848</v>
      </c>
      <c r="C134" s="21">
        <v>416</v>
      </c>
      <c r="D134" s="21">
        <v>759</v>
      </c>
      <c r="E134" s="21">
        <v>359</v>
      </c>
      <c r="F134" s="21">
        <v>770</v>
      </c>
      <c r="G134" s="21">
        <v>374</v>
      </c>
      <c r="H134" s="21">
        <v>689</v>
      </c>
      <c r="I134" s="21">
        <v>337</v>
      </c>
      <c r="J134" s="21">
        <v>531</v>
      </c>
      <c r="K134" s="73">
        <v>239</v>
      </c>
      <c r="L134" s="852">
        <f t="shared" si="120"/>
        <v>3597</v>
      </c>
      <c r="M134" s="797">
        <f t="shared" si="120"/>
        <v>1725</v>
      </c>
      <c r="N134" s="66">
        <v>0</v>
      </c>
      <c r="O134" s="21">
        <v>0</v>
      </c>
      <c r="P134" s="21">
        <v>0</v>
      </c>
      <c r="Q134" s="22">
        <v>0</v>
      </c>
      <c r="S134" s="14" t="s">
        <v>18</v>
      </c>
      <c r="T134" s="21">
        <v>74</v>
      </c>
      <c r="U134" s="21">
        <v>32</v>
      </c>
      <c r="V134" s="21">
        <v>80</v>
      </c>
      <c r="W134" s="21">
        <v>36</v>
      </c>
      <c r="X134" s="21">
        <v>89</v>
      </c>
      <c r="Y134" s="21">
        <v>29</v>
      </c>
      <c r="Z134" s="21">
        <v>46</v>
      </c>
      <c r="AA134" s="21">
        <v>27</v>
      </c>
      <c r="AB134" s="21">
        <v>13</v>
      </c>
      <c r="AC134" s="73">
        <v>7</v>
      </c>
      <c r="AD134" s="852">
        <f t="shared" si="125"/>
        <v>302</v>
      </c>
      <c r="AE134" s="797">
        <f t="shared" si="125"/>
        <v>131</v>
      </c>
      <c r="AF134" s="66">
        <v>0</v>
      </c>
      <c r="AG134" s="21">
        <v>0</v>
      </c>
      <c r="AH134" s="21">
        <v>0</v>
      </c>
      <c r="AI134" s="22">
        <v>0</v>
      </c>
      <c r="AK134" s="18" t="s">
        <v>18</v>
      </c>
      <c r="AL134" s="644">
        <v>26</v>
      </c>
      <c r="AM134" s="217">
        <v>26</v>
      </c>
      <c r="AN134" s="217">
        <v>26</v>
      </c>
      <c r="AO134" s="217">
        <v>25</v>
      </c>
      <c r="AP134" s="217">
        <v>23</v>
      </c>
      <c r="AQ134" s="823">
        <f t="shared" si="113"/>
        <v>126</v>
      </c>
      <c r="AR134" s="66">
        <v>0</v>
      </c>
      <c r="AS134" s="161">
        <v>0</v>
      </c>
      <c r="AT134" s="627">
        <v>85</v>
      </c>
      <c r="AU134" s="21">
        <v>22</v>
      </c>
      <c r="AV134" s="733">
        <f t="shared" si="122"/>
        <v>107</v>
      </c>
      <c r="AW134" s="607">
        <v>0</v>
      </c>
      <c r="AX134" s="900">
        <v>27</v>
      </c>
      <c r="AZ134" s="345" t="s">
        <v>18</v>
      </c>
      <c r="BA134" s="21">
        <v>101</v>
      </c>
      <c r="BB134" s="73">
        <v>0</v>
      </c>
      <c r="BC134" s="385">
        <f t="shared" si="123"/>
        <v>101</v>
      </c>
      <c r="BD134" s="22">
        <v>19</v>
      </c>
    </row>
    <row r="135" spans="1:56" s="3" customFormat="1" ht="14.25" customHeight="1">
      <c r="A135" s="14" t="s">
        <v>71</v>
      </c>
      <c r="B135" s="21">
        <v>668</v>
      </c>
      <c r="C135" s="21">
        <v>347</v>
      </c>
      <c r="D135" s="21">
        <v>534</v>
      </c>
      <c r="E135" s="21">
        <v>245</v>
      </c>
      <c r="F135" s="21">
        <v>483</v>
      </c>
      <c r="G135" s="21">
        <v>238</v>
      </c>
      <c r="H135" s="21">
        <v>443</v>
      </c>
      <c r="I135" s="21">
        <v>203</v>
      </c>
      <c r="J135" s="21">
        <v>410</v>
      </c>
      <c r="K135" s="73">
        <v>205</v>
      </c>
      <c r="L135" s="852">
        <f t="shared" si="120"/>
        <v>2538</v>
      </c>
      <c r="M135" s="797">
        <f t="shared" si="120"/>
        <v>1238</v>
      </c>
      <c r="N135" s="66">
        <v>0</v>
      </c>
      <c r="O135" s="21">
        <v>0</v>
      </c>
      <c r="P135" s="21">
        <v>0</v>
      </c>
      <c r="Q135" s="22">
        <v>0</v>
      </c>
      <c r="S135" s="14" t="s">
        <v>71</v>
      </c>
      <c r="T135" s="21">
        <v>43</v>
      </c>
      <c r="U135" s="21">
        <v>22</v>
      </c>
      <c r="V135" s="21">
        <v>53</v>
      </c>
      <c r="W135" s="21">
        <v>15</v>
      </c>
      <c r="X135" s="21">
        <v>41</v>
      </c>
      <c r="Y135" s="21">
        <v>10</v>
      </c>
      <c r="Z135" s="21">
        <v>51</v>
      </c>
      <c r="AA135" s="21">
        <v>25</v>
      </c>
      <c r="AB135" s="21">
        <v>77</v>
      </c>
      <c r="AC135" s="73">
        <v>34</v>
      </c>
      <c r="AD135" s="852">
        <f t="shared" si="125"/>
        <v>265</v>
      </c>
      <c r="AE135" s="797">
        <f t="shared" si="125"/>
        <v>106</v>
      </c>
      <c r="AF135" s="66">
        <v>0</v>
      </c>
      <c r="AG135" s="21">
        <v>0</v>
      </c>
      <c r="AH135" s="21">
        <v>0</v>
      </c>
      <c r="AI135" s="22">
        <v>0</v>
      </c>
      <c r="AK135" s="18" t="s">
        <v>71</v>
      </c>
      <c r="AL135" s="644">
        <v>16</v>
      </c>
      <c r="AM135" s="217">
        <v>13</v>
      </c>
      <c r="AN135" s="217">
        <v>13</v>
      </c>
      <c r="AO135" s="217">
        <v>13</v>
      </c>
      <c r="AP135" s="217">
        <v>11</v>
      </c>
      <c r="AQ135" s="823">
        <f t="shared" si="113"/>
        <v>66</v>
      </c>
      <c r="AR135" s="66">
        <v>0</v>
      </c>
      <c r="AS135" s="161">
        <v>0</v>
      </c>
      <c r="AT135" s="627">
        <v>52</v>
      </c>
      <c r="AU135" s="21">
        <v>9</v>
      </c>
      <c r="AV135" s="733">
        <f t="shared" si="122"/>
        <v>61</v>
      </c>
      <c r="AW135" s="607">
        <v>0</v>
      </c>
      <c r="AX135" s="900">
        <v>12</v>
      </c>
      <c r="AZ135" s="345" t="s">
        <v>71</v>
      </c>
      <c r="BA135" s="21">
        <v>63</v>
      </c>
      <c r="BB135" s="73">
        <v>0</v>
      </c>
      <c r="BC135" s="385">
        <f t="shared" si="123"/>
        <v>63</v>
      </c>
      <c r="BD135" s="22">
        <v>13</v>
      </c>
    </row>
    <row r="136" spans="1:56" s="3" customFormat="1" ht="14.25" customHeight="1">
      <c r="A136" s="14" t="s">
        <v>11</v>
      </c>
      <c r="B136" s="21">
        <v>4526</v>
      </c>
      <c r="C136" s="21">
        <v>2215</v>
      </c>
      <c r="D136" s="21">
        <v>3785</v>
      </c>
      <c r="E136" s="21">
        <v>1838</v>
      </c>
      <c r="F136" s="21">
        <v>3346</v>
      </c>
      <c r="G136" s="21">
        <v>1620</v>
      </c>
      <c r="H136" s="21">
        <v>2755</v>
      </c>
      <c r="I136" s="21">
        <v>1358</v>
      </c>
      <c r="J136" s="21">
        <v>1962</v>
      </c>
      <c r="K136" s="73">
        <v>994</v>
      </c>
      <c r="L136" s="852">
        <f t="shared" si="120"/>
        <v>16374</v>
      </c>
      <c r="M136" s="797">
        <f t="shared" si="120"/>
        <v>8025</v>
      </c>
      <c r="N136" s="66">
        <v>64</v>
      </c>
      <c r="O136" s="21">
        <v>32</v>
      </c>
      <c r="P136" s="21">
        <v>63</v>
      </c>
      <c r="Q136" s="22">
        <v>30</v>
      </c>
      <c r="S136" s="14" t="s">
        <v>11</v>
      </c>
      <c r="T136" s="21">
        <v>559</v>
      </c>
      <c r="U136" s="21">
        <v>261</v>
      </c>
      <c r="V136" s="21">
        <v>628</v>
      </c>
      <c r="W136" s="21">
        <v>289</v>
      </c>
      <c r="X136" s="21">
        <v>534</v>
      </c>
      <c r="Y136" s="21">
        <v>222</v>
      </c>
      <c r="Z136" s="21">
        <v>274</v>
      </c>
      <c r="AA136" s="21">
        <v>112</v>
      </c>
      <c r="AB136" s="21">
        <v>170</v>
      </c>
      <c r="AC136" s="73">
        <v>74</v>
      </c>
      <c r="AD136" s="852">
        <f t="shared" ref="AD136:AE142" si="126">+T136+V136+X136+Z136+AB136</f>
        <v>2165</v>
      </c>
      <c r="AE136" s="797">
        <f t="shared" si="126"/>
        <v>958</v>
      </c>
      <c r="AF136" s="66">
        <v>0</v>
      </c>
      <c r="AG136" s="21">
        <v>0</v>
      </c>
      <c r="AH136" s="21">
        <v>0</v>
      </c>
      <c r="AI136" s="22">
        <v>0</v>
      </c>
      <c r="AK136" s="18" t="s">
        <v>11</v>
      </c>
      <c r="AL136" s="519">
        <v>158</v>
      </c>
      <c r="AM136" s="194">
        <v>157</v>
      </c>
      <c r="AN136" s="194">
        <v>155</v>
      </c>
      <c r="AO136" s="194">
        <v>151</v>
      </c>
      <c r="AP136" s="194">
        <v>148</v>
      </c>
      <c r="AQ136" s="823">
        <f t="shared" si="113"/>
        <v>769</v>
      </c>
      <c r="AR136" s="66">
        <v>1</v>
      </c>
      <c r="AS136" s="161">
        <v>1</v>
      </c>
      <c r="AT136" s="627">
        <v>443</v>
      </c>
      <c r="AU136" s="21">
        <v>15</v>
      </c>
      <c r="AV136" s="733">
        <f t="shared" si="122"/>
        <v>458</v>
      </c>
      <c r="AW136" s="607">
        <v>2</v>
      </c>
      <c r="AX136" s="900">
        <v>153</v>
      </c>
      <c r="AZ136" s="345" t="s">
        <v>11</v>
      </c>
      <c r="BA136" s="21">
        <v>404</v>
      </c>
      <c r="BB136" s="73">
        <v>3</v>
      </c>
      <c r="BC136" s="385">
        <f t="shared" si="123"/>
        <v>407</v>
      </c>
      <c r="BD136" s="22">
        <v>31</v>
      </c>
    </row>
    <row r="137" spans="1:56" s="3" customFormat="1" ht="14.25" customHeight="1">
      <c r="A137" s="14" t="s">
        <v>13</v>
      </c>
      <c r="B137" s="21">
        <v>4386</v>
      </c>
      <c r="C137" s="21">
        <v>2125</v>
      </c>
      <c r="D137" s="21">
        <v>3713</v>
      </c>
      <c r="E137" s="21">
        <v>1764</v>
      </c>
      <c r="F137" s="21">
        <v>3287</v>
      </c>
      <c r="G137" s="21">
        <v>1642</v>
      </c>
      <c r="H137" s="21">
        <v>2595</v>
      </c>
      <c r="I137" s="21">
        <v>1246</v>
      </c>
      <c r="J137" s="21">
        <v>1826</v>
      </c>
      <c r="K137" s="73">
        <v>916</v>
      </c>
      <c r="L137" s="852">
        <f t="shared" si="120"/>
        <v>15807</v>
      </c>
      <c r="M137" s="797">
        <f t="shared" si="120"/>
        <v>7693</v>
      </c>
      <c r="N137" s="66">
        <v>54</v>
      </c>
      <c r="O137" s="21">
        <v>21</v>
      </c>
      <c r="P137" s="21">
        <v>50</v>
      </c>
      <c r="Q137" s="22">
        <v>26</v>
      </c>
      <c r="S137" s="14" t="s">
        <v>13</v>
      </c>
      <c r="T137" s="21">
        <v>675</v>
      </c>
      <c r="U137" s="21">
        <v>345</v>
      </c>
      <c r="V137" s="21">
        <v>557</v>
      </c>
      <c r="W137" s="21">
        <v>241</v>
      </c>
      <c r="X137" s="21">
        <v>406</v>
      </c>
      <c r="Y137" s="21">
        <v>176</v>
      </c>
      <c r="Z137" s="21">
        <v>293</v>
      </c>
      <c r="AA137" s="21">
        <v>144</v>
      </c>
      <c r="AB137" s="21">
        <v>141</v>
      </c>
      <c r="AC137" s="73">
        <v>71</v>
      </c>
      <c r="AD137" s="852">
        <f t="shared" si="126"/>
        <v>2072</v>
      </c>
      <c r="AE137" s="797">
        <f t="shared" si="126"/>
        <v>977</v>
      </c>
      <c r="AF137" s="66">
        <v>2</v>
      </c>
      <c r="AG137" s="21">
        <v>0</v>
      </c>
      <c r="AH137" s="21">
        <v>0</v>
      </c>
      <c r="AI137" s="22">
        <v>0</v>
      </c>
      <c r="AK137" s="18" t="s">
        <v>13</v>
      </c>
      <c r="AL137" s="519">
        <v>142</v>
      </c>
      <c r="AM137" s="194">
        <v>140</v>
      </c>
      <c r="AN137" s="194">
        <v>140</v>
      </c>
      <c r="AO137" s="194">
        <v>135</v>
      </c>
      <c r="AP137" s="194">
        <v>132</v>
      </c>
      <c r="AQ137" s="823">
        <f t="shared" si="113"/>
        <v>689</v>
      </c>
      <c r="AR137" s="66">
        <v>1</v>
      </c>
      <c r="AS137" s="161">
        <v>1</v>
      </c>
      <c r="AT137" s="627">
        <v>368</v>
      </c>
      <c r="AU137" s="21">
        <v>25</v>
      </c>
      <c r="AV137" s="733">
        <f t="shared" si="122"/>
        <v>393</v>
      </c>
      <c r="AW137" s="607">
        <v>2</v>
      </c>
      <c r="AX137" s="900">
        <v>147</v>
      </c>
      <c r="AZ137" s="345" t="s">
        <v>13</v>
      </c>
      <c r="BA137" s="21">
        <v>381</v>
      </c>
      <c r="BB137" s="73">
        <v>3</v>
      </c>
      <c r="BC137" s="385">
        <f t="shared" si="123"/>
        <v>384</v>
      </c>
      <c r="BD137" s="22">
        <v>25</v>
      </c>
    </row>
    <row r="138" spans="1:56" s="3" customFormat="1" ht="14.25" customHeight="1">
      <c r="A138" s="14" t="s">
        <v>15</v>
      </c>
      <c r="B138" s="21">
        <v>3432</v>
      </c>
      <c r="C138" s="21">
        <v>1668</v>
      </c>
      <c r="D138" s="21">
        <v>3363</v>
      </c>
      <c r="E138" s="21">
        <v>1619</v>
      </c>
      <c r="F138" s="21">
        <v>2924</v>
      </c>
      <c r="G138" s="21">
        <v>1465</v>
      </c>
      <c r="H138" s="21">
        <v>2554</v>
      </c>
      <c r="I138" s="21">
        <v>1231</v>
      </c>
      <c r="J138" s="21">
        <v>2258</v>
      </c>
      <c r="K138" s="73">
        <v>1128</v>
      </c>
      <c r="L138" s="852">
        <f t="shared" si="120"/>
        <v>14531</v>
      </c>
      <c r="M138" s="797">
        <f t="shared" si="120"/>
        <v>7111</v>
      </c>
      <c r="N138" s="66">
        <v>0</v>
      </c>
      <c r="O138" s="21">
        <v>0</v>
      </c>
      <c r="P138" s="21">
        <v>0</v>
      </c>
      <c r="Q138" s="22">
        <v>0</v>
      </c>
      <c r="S138" s="14" t="s">
        <v>15</v>
      </c>
      <c r="T138" s="21">
        <v>129</v>
      </c>
      <c r="U138" s="21">
        <v>56</v>
      </c>
      <c r="V138" s="21">
        <v>124</v>
      </c>
      <c r="W138" s="21">
        <v>46</v>
      </c>
      <c r="X138" s="21">
        <v>145</v>
      </c>
      <c r="Y138" s="21">
        <v>57</v>
      </c>
      <c r="Z138" s="21">
        <v>90</v>
      </c>
      <c r="AA138" s="21">
        <v>34</v>
      </c>
      <c r="AB138" s="21">
        <v>126</v>
      </c>
      <c r="AC138" s="73">
        <v>59</v>
      </c>
      <c r="AD138" s="852">
        <f t="shared" si="126"/>
        <v>614</v>
      </c>
      <c r="AE138" s="797">
        <f t="shared" si="126"/>
        <v>252</v>
      </c>
      <c r="AF138" s="66">
        <v>0</v>
      </c>
      <c r="AG138" s="21">
        <v>0</v>
      </c>
      <c r="AH138" s="21">
        <v>0</v>
      </c>
      <c r="AI138" s="22">
        <v>0</v>
      </c>
      <c r="AK138" s="18" t="s">
        <v>15</v>
      </c>
      <c r="AL138" s="519">
        <v>143</v>
      </c>
      <c r="AM138" s="194">
        <v>138</v>
      </c>
      <c r="AN138" s="194">
        <v>130</v>
      </c>
      <c r="AO138" s="194">
        <v>127</v>
      </c>
      <c r="AP138" s="194">
        <v>136</v>
      </c>
      <c r="AQ138" s="823">
        <f t="shared" si="113"/>
        <v>674</v>
      </c>
      <c r="AR138" s="66">
        <v>0</v>
      </c>
      <c r="AS138" s="161">
        <v>0</v>
      </c>
      <c r="AT138" s="627">
        <v>565</v>
      </c>
      <c r="AU138" s="21">
        <v>11</v>
      </c>
      <c r="AV138" s="733">
        <f t="shared" si="122"/>
        <v>576</v>
      </c>
      <c r="AW138" s="607">
        <v>0</v>
      </c>
      <c r="AX138" s="900">
        <v>124</v>
      </c>
      <c r="AZ138" s="345" t="s">
        <v>15</v>
      </c>
      <c r="BA138" s="21">
        <v>561</v>
      </c>
      <c r="BB138" s="73">
        <v>0</v>
      </c>
      <c r="BC138" s="385">
        <f t="shared" si="123"/>
        <v>561</v>
      </c>
      <c r="BD138" s="22">
        <v>121</v>
      </c>
    </row>
    <row r="139" spans="1:56" s="3" customFormat="1" ht="14.25" customHeight="1">
      <c r="A139" s="14" t="s">
        <v>330</v>
      </c>
      <c r="B139" s="21">
        <v>5654</v>
      </c>
      <c r="C139" s="21">
        <v>2658</v>
      </c>
      <c r="D139" s="21">
        <v>4647</v>
      </c>
      <c r="E139" s="21">
        <v>2261</v>
      </c>
      <c r="F139" s="21">
        <v>4073</v>
      </c>
      <c r="G139" s="21">
        <v>1936</v>
      </c>
      <c r="H139" s="21">
        <v>3126</v>
      </c>
      <c r="I139" s="21">
        <v>1540</v>
      </c>
      <c r="J139" s="21">
        <v>2446</v>
      </c>
      <c r="K139" s="73">
        <v>1215</v>
      </c>
      <c r="L139" s="852">
        <f t="shared" si="120"/>
        <v>19946</v>
      </c>
      <c r="M139" s="797">
        <f t="shared" si="120"/>
        <v>9610</v>
      </c>
      <c r="N139" s="66">
        <v>0</v>
      </c>
      <c r="O139" s="21">
        <v>0</v>
      </c>
      <c r="P139" s="21">
        <v>0</v>
      </c>
      <c r="Q139" s="22">
        <v>0</v>
      </c>
      <c r="S139" s="14" t="s">
        <v>182</v>
      </c>
      <c r="T139" s="21">
        <v>879</v>
      </c>
      <c r="U139" s="21">
        <v>355</v>
      </c>
      <c r="V139" s="21">
        <v>761</v>
      </c>
      <c r="W139" s="21">
        <v>323</v>
      </c>
      <c r="X139" s="21">
        <v>619</v>
      </c>
      <c r="Y139" s="21">
        <v>256</v>
      </c>
      <c r="Z139" s="21">
        <v>353</v>
      </c>
      <c r="AA139" s="21">
        <v>168</v>
      </c>
      <c r="AB139" s="21">
        <v>208</v>
      </c>
      <c r="AC139" s="73">
        <v>105</v>
      </c>
      <c r="AD139" s="852">
        <f t="shared" si="126"/>
        <v>2820</v>
      </c>
      <c r="AE139" s="797">
        <f t="shared" si="126"/>
        <v>1207</v>
      </c>
      <c r="AF139" s="66">
        <v>0</v>
      </c>
      <c r="AG139" s="21">
        <v>0</v>
      </c>
      <c r="AH139" s="21">
        <v>0</v>
      </c>
      <c r="AI139" s="22">
        <v>0</v>
      </c>
      <c r="AK139" s="18" t="s">
        <v>182</v>
      </c>
      <c r="AL139" s="519">
        <v>166</v>
      </c>
      <c r="AM139" s="194">
        <v>163</v>
      </c>
      <c r="AN139" s="194">
        <v>160</v>
      </c>
      <c r="AO139" s="194">
        <v>156</v>
      </c>
      <c r="AP139" s="194">
        <v>154</v>
      </c>
      <c r="AQ139" s="823">
        <f t="shared" si="113"/>
        <v>799</v>
      </c>
      <c r="AR139" s="66">
        <v>0</v>
      </c>
      <c r="AS139" s="161">
        <v>0</v>
      </c>
      <c r="AT139" s="627">
        <v>411</v>
      </c>
      <c r="AU139" s="21">
        <v>35</v>
      </c>
      <c r="AV139" s="733">
        <f t="shared" si="122"/>
        <v>446</v>
      </c>
      <c r="AW139" s="607">
        <v>0</v>
      </c>
      <c r="AX139" s="900">
        <v>159</v>
      </c>
      <c r="AZ139" s="345" t="s">
        <v>182</v>
      </c>
      <c r="BA139" s="21">
        <v>447</v>
      </c>
      <c r="BB139" s="73">
        <v>0</v>
      </c>
      <c r="BC139" s="385">
        <f t="shared" si="123"/>
        <v>447</v>
      </c>
      <c r="BD139" s="22">
        <v>23</v>
      </c>
    </row>
    <row r="140" spans="1:56" s="3" customFormat="1" ht="14.25" customHeight="1">
      <c r="A140" s="14" t="s">
        <v>17</v>
      </c>
      <c r="B140" s="21">
        <v>3958</v>
      </c>
      <c r="C140" s="21">
        <v>1948</v>
      </c>
      <c r="D140" s="21">
        <v>3005</v>
      </c>
      <c r="E140" s="21">
        <v>1420</v>
      </c>
      <c r="F140" s="21">
        <v>2903</v>
      </c>
      <c r="G140" s="21">
        <v>1401</v>
      </c>
      <c r="H140" s="21">
        <v>2361</v>
      </c>
      <c r="I140" s="21">
        <v>1140</v>
      </c>
      <c r="J140" s="21">
        <v>1807</v>
      </c>
      <c r="K140" s="73">
        <v>902</v>
      </c>
      <c r="L140" s="852">
        <f t="shared" si="120"/>
        <v>14034</v>
      </c>
      <c r="M140" s="797">
        <f t="shared" si="120"/>
        <v>6811</v>
      </c>
      <c r="N140" s="66">
        <v>0</v>
      </c>
      <c r="O140" s="21">
        <v>0</v>
      </c>
      <c r="P140" s="21">
        <v>0</v>
      </c>
      <c r="Q140" s="22">
        <v>0</v>
      </c>
      <c r="S140" s="14" t="s">
        <v>17</v>
      </c>
      <c r="T140" s="21">
        <v>652</v>
      </c>
      <c r="U140" s="21">
        <v>294</v>
      </c>
      <c r="V140" s="21">
        <v>456</v>
      </c>
      <c r="W140" s="21">
        <v>198</v>
      </c>
      <c r="X140" s="21">
        <v>429</v>
      </c>
      <c r="Y140" s="21">
        <v>180</v>
      </c>
      <c r="Z140" s="21">
        <v>349</v>
      </c>
      <c r="AA140" s="21">
        <v>163</v>
      </c>
      <c r="AB140" s="21">
        <v>99</v>
      </c>
      <c r="AC140" s="73">
        <v>53</v>
      </c>
      <c r="AD140" s="852">
        <f t="shared" si="126"/>
        <v>1985</v>
      </c>
      <c r="AE140" s="797">
        <f t="shared" si="126"/>
        <v>888</v>
      </c>
      <c r="AF140" s="66">
        <v>0</v>
      </c>
      <c r="AG140" s="21">
        <v>0</v>
      </c>
      <c r="AH140" s="21">
        <v>0</v>
      </c>
      <c r="AI140" s="22">
        <v>0</v>
      </c>
      <c r="AK140" s="18" t="s">
        <v>17</v>
      </c>
      <c r="AL140" s="519">
        <v>134</v>
      </c>
      <c r="AM140" s="194">
        <v>131</v>
      </c>
      <c r="AN140" s="194">
        <v>130</v>
      </c>
      <c r="AO140" s="194">
        <v>126</v>
      </c>
      <c r="AP140" s="194">
        <v>127</v>
      </c>
      <c r="AQ140" s="823">
        <f t="shared" si="113"/>
        <v>648</v>
      </c>
      <c r="AR140" s="66">
        <v>0</v>
      </c>
      <c r="AS140" s="161">
        <v>0</v>
      </c>
      <c r="AT140" s="627">
        <v>327</v>
      </c>
      <c r="AU140" s="21">
        <v>60</v>
      </c>
      <c r="AV140" s="733">
        <f t="shared" si="122"/>
        <v>387</v>
      </c>
      <c r="AW140" s="607">
        <v>0</v>
      </c>
      <c r="AX140" s="900">
        <v>128</v>
      </c>
      <c r="AZ140" s="345" t="s">
        <v>17</v>
      </c>
      <c r="BA140" s="21">
        <v>333</v>
      </c>
      <c r="BB140" s="73">
        <v>0</v>
      </c>
      <c r="BC140" s="385">
        <f t="shared" si="123"/>
        <v>333</v>
      </c>
      <c r="BD140" s="22">
        <v>13</v>
      </c>
    </row>
    <row r="141" spans="1:56" s="3" customFormat="1" ht="14.25" customHeight="1">
      <c r="A141" s="14" t="s">
        <v>19</v>
      </c>
      <c r="B141" s="21">
        <v>4767</v>
      </c>
      <c r="C141" s="21">
        <v>2272</v>
      </c>
      <c r="D141" s="21">
        <v>4023</v>
      </c>
      <c r="E141" s="21">
        <v>1970</v>
      </c>
      <c r="F141" s="21">
        <v>3794</v>
      </c>
      <c r="G141" s="21">
        <v>1834</v>
      </c>
      <c r="H141" s="21">
        <v>3096</v>
      </c>
      <c r="I141" s="21">
        <v>1532</v>
      </c>
      <c r="J141" s="21">
        <v>2191</v>
      </c>
      <c r="K141" s="73">
        <v>1098</v>
      </c>
      <c r="L141" s="852">
        <f t="shared" si="120"/>
        <v>17871</v>
      </c>
      <c r="M141" s="797">
        <f t="shared" si="120"/>
        <v>8706</v>
      </c>
      <c r="N141" s="66">
        <v>0</v>
      </c>
      <c r="O141" s="21">
        <v>0</v>
      </c>
      <c r="P141" s="21">
        <v>0</v>
      </c>
      <c r="Q141" s="22">
        <v>0</v>
      </c>
      <c r="S141" s="14" t="s">
        <v>19</v>
      </c>
      <c r="T141" s="21">
        <v>966</v>
      </c>
      <c r="U141" s="21">
        <v>437</v>
      </c>
      <c r="V141" s="21">
        <v>652</v>
      </c>
      <c r="W141" s="21">
        <v>276</v>
      </c>
      <c r="X141" s="21">
        <v>706</v>
      </c>
      <c r="Y141" s="21">
        <v>272</v>
      </c>
      <c r="Z141" s="21">
        <v>492</v>
      </c>
      <c r="AA141" s="21">
        <v>250</v>
      </c>
      <c r="AB141" s="21">
        <v>139</v>
      </c>
      <c r="AC141" s="73">
        <v>79</v>
      </c>
      <c r="AD141" s="852">
        <f t="shared" si="126"/>
        <v>2955</v>
      </c>
      <c r="AE141" s="797">
        <f t="shared" si="126"/>
        <v>1314</v>
      </c>
      <c r="AF141" s="66">
        <v>0</v>
      </c>
      <c r="AG141" s="21">
        <v>0</v>
      </c>
      <c r="AH141" s="21">
        <v>0</v>
      </c>
      <c r="AI141" s="22">
        <v>0</v>
      </c>
      <c r="AK141" s="18" t="s">
        <v>19</v>
      </c>
      <c r="AL141" s="519">
        <v>196</v>
      </c>
      <c r="AM141" s="194">
        <v>197</v>
      </c>
      <c r="AN141" s="194">
        <v>195</v>
      </c>
      <c r="AO141" s="194">
        <v>194</v>
      </c>
      <c r="AP141" s="194">
        <v>189</v>
      </c>
      <c r="AQ141" s="823">
        <f t="shared" si="113"/>
        <v>971</v>
      </c>
      <c r="AR141" s="66">
        <v>0</v>
      </c>
      <c r="AS141" s="161">
        <v>0</v>
      </c>
      <c r="AT141" s="627">
        <v>483</v>
      </c>
      <c r="AU141" s="21">
        <v>36</v>
      </c>
      <c r="AV141" s="733">
        <f t="shared" si="122"/>
        <v>519</v>
      </c>
      <c r="AW141" s="607">
        <v>0</v>
      </c>
      <c r="AX141" s="900">
        <v>195</v>
      </c>
      <c r="AZ141" s="345" t="s">
        <v>19</v>
      </c>
      <c r="BA141" s="21">
        <v>490</v>
      </c>
      <c r="BB141" s="73">
        <v>0</v>
      </c>
      <c r="BC141" s="385">
        <f t="shared" si="123"/>
        <v>490</v>
      </c>
      <c r="BD141" s="22">
        <v>28</v>
      </c>
    </row>
    <row r="142" spans="1:56" s="3" customFormat="1" ht="14.25" customHeight="1">
      <c r="A142" s="14" t="s">
        <v>183</v>
      </c>
      <c r="B142" s="21">
        <v>1794</v>
      </c>
      <c r="C142" s="21">
        <v>848</v>
      </c>
      <c r="D142" s="21">
        <v>1301</v>
      </c>
      <c r="E142" s="21">
        <v>607</v>
      </c>
      <c r="F142" s="21">
        <v>1149</v>
      </c>
      <c r="G142" s="21">
        <v>563</v>
      </c>
      <c r="H142" s="21">
        <v>980</v>
      </c>
      <c r="I142" s="21">
        <v>484</v>
      </c>
      <c r="J142" s="21">
        <v>779</v>
      </c>
      <c r="K142" s="73">
        <v>362</v>
      </c>
      <c r="L142" s="852">
        <f t="shared" si="120"/>
        <v>6003</v>
      </c>
      <c r="M142" s="797">
        <f t="shared" si="120"/>
        <v>2864</v>
      </c>
      <c r="N142" s="66">
        <v>0</v>
      </c>
      <c r="O142" s="21">
        <v>0</v>
      </c>
      <c r="P142" s="21">
        <v>0</v>
      </c>
      <c r="Q142" s="22">
        <v>0</v>
      </c>
      <c r="S142" s="14" t="s">
        <v>183</v>
      </c>
      <c r="T142" s="21">
        <v>275</v>
      </c>
      <c r="U142" s="21">
        <v>118</v>
      </c>
      <c r="V142" s="21">
        <v>185</v>
      </c>
      <c r="W142" s="21">
        <v>85</v>
      </c>
      <c r="X142" s="21">
        <v>169</v>
      </c>
      <c r="Y142" s="21">
        <v>83</v>
      </c>
      <c r="Z142" s="21">
        <v>104</v>
      </c>
      <c r="AA142" s="21">
        <v>41</v>
      </c>
      <c r="AB142" s="21">
        <v>42</v>
      </c>
      <c r="AC142" s="73">
        <v>23</v>
      </c>
      <c r="AD142" s="852">
        <f t="shared" si="126"/>
        <v>775</v>
      </c>
      <c r="AE142" s="797">
        <f t="shared" si="126"/>
        <v>350</v>
      </c>
      <c r="AF142" s="66">
        <v>0</v>
      </c>
      <c r="AG142" s="21">
        <v>0</v>
      </c>
      <c r="AH142" s="21">
        <v>0</v>
      </c>
      <c r="AI142" s="22">
        <v>0</v>
      </c>
      <c r="AK142" s="18" t="s">
        <v>183</v>
      </c>
      <c r="AL142" s="519">
        <v>53</v>
      </c>
      <c r="AM142" s="194">
        <v>51</v>
      </c>
      <c r="AN142" s="194">
        <v>50</v>
      </c>
      <c r="AO142" s="194">
        <v>50</v>
      </c>
      <c r="AP142" s="194">
        <v>49</v>
      </c>
      <c r="AQ142" s="823">
        <f t="shared" si="113"/>
        <v>253</v>
      </c>
      <c r="AR142" s="66">
        <v>0</v>
      </c>
      <c r="AS142" s="161">
        <v>0</v>
      </c>
      <c r="AT142" s="627">
        <v>123</v>
      </c>
      <c r="AU142" s="21">
        <v>24</v>
      </c>
      <c r="AV142" s="733">
        <f t="shared" si="122"/>
        <v>147</v>
      </c>
      <c r="AW142" s="607">
        <v>0</v>
      </c>
      <c r="AX142" s="900">
        <v>50</v>
      </c>
      <c r="AZ142" s="345" t="s">
        <v>183</v>
      </c>
      <c r="BA142" s="21">
        <v>150</v>
      </c>
      <c r="BB142" s="73">
        <v>0</v>
      </c>
      <c r="BC142" s="385">
        <f t="shared" si="123"/>
        <v>150</v>
      </c>
      <c r="BD142" s="22">
        <v>2</v>
      </c>
    </row>
    <row r="143" spans="1:56" s="3" customFormat="1" ht="14.25" customHeight="1">
      <c r="A143" s="14" t="s">
        <v>46</v>
      </c>
      <c r="B143" s="21">
        <v>404</v>
      </c>
      <c r="C143" s="21">
        <v>190</v>
      </c>
      <c r="D143" s="21">
        <v>304</v>
      </c>
      <c r="E143" s="21">
        <v>153</v>
      </c>
      <c r="F143" s="21">
        <v>255</v>
      </c>
      <c r="G143" s="21">
        <v>127</v>
      </c>
      <c r="H143" s="21">
        <v>209</v>
      </c>
      <c r="I143" s="21">
        <v>112</v>
      </c>
      <c r="J143" s="21">
        <v>194</v>
      </c>
      <c r="K143" s="73">
        <v>101</v>
      </c>
      <c r="L143" s="852">
        <f t="shared" si="120"/>
        <v>1366</v>
      </c>
      <c r="M143" s="797">
        <f t="shared" si="120"/>
        <v>683</v>
      </c>
      <c r="N143" s="66">
        <v>0</v>
      </c>
      <c r="O143" s="21">
        <v>0</v>
      </c>
      <c r="P143" s="21">
        <v>0</v>
      </c>
      <c r="Q143" s="22">
        <v>0</v>
      </c>
      <c r="S143" s="14" t="s">
        <v>46</v>
      </c>
      <c r="T143" s="21">
        <v>60</v>
      </c>
      <c r="U143" s="21">
        <v>29</v>
      </c>
      <c r="V143" s="21">
        <v>34</v>
      </c>
      <c r="W143" s="21">
        <v>12</v>
      </c>
      <c r="X143" s="21">
        <v>36</v>
      </c>
      <c r="Y143" s="21">
        <v>22</v>
      </c>
      <c r="Z143" s="21">
        <v>26</v>
      </c>
      <c r="AA143" s="21">
        <v>10</v>
      </c>
      <c r="AB143" s="21">
        <v>18</v>
      </c>
      <c r="AC143" s="73">
        <v>10</v>
      </c>
      <c r="AD143" s="852">
        <f t="shared" ref="AD143:AE148" si="127">+T143+V143+X143+Z143+AB143</f>
        <v>174</v>
      </c>
      <c r="AE143" s="797">
        <f t="shared" si="127"/>
        <v>83</v>
      </c>
      <c r="AF143" s="66">
        <v>0</v>
      </c>
      <c r="AG143" s="21">
        <v>0</v>
      </c>
      <c r="AH143" s="21">
        <v>0</v>
      </c>
      <c r="AI143" s="22">
        <v>0</v>
      </c>
      <c r="AK143" s="18" t="s">
        <v>46</v>
      </c>
      <c r="AL143" s="761">
        <v>11</v>
      </c>
      <c r="AM143" s="162">
        <v>11</v>
      </c>
      <c r="AN143" s="162">
        <v>11</v>
      </c>
      <c r="AO143" s="162">
        <v>10</v>
      </c>
      <c r="AP143" s="162">
        <v>9</v>
      </c>
      <c r="AQ143" s="84">
        <f t="shared" ref="AQ143:AQ148" si="128">SUM(AL143:AP143)</f>
        <v>52</v>
      </c>
      <c r="AR143" s="21">
        <v>0</v>
      </c>
      <c r="AS143" s="22">
        <v>0</v>
      </c>
      <c r="AT143" s="627">
        <v>35</v>
      </c>
      <c r="AU143" s="21">
        <v>2</v>
      </c>
      <c r="AV143" s="733">
        <f t="shared" si="122"/>
        <v>37</v>
      </c>
      <c r="AW143" s="607">
        <v>0</v>
      </c>
      <c r="AX143" s="900">
        <v>11</v>
      </c>
      <c r="AZ143" s="345" t="s">
        <v>46</v>
      </c>
      <c r="BA143" s="21">
        <v>23</v>
      </c>
      <c r="BB143" s="73">
        <v>0</v>
      </c>
      <c r="BC143" s="385">
        <f t="shared" si="123"/>
        <v>23</v>
      </c>
      <c r="BD143" s="22">
        <v>0</v>
      </c>
    </row>
    <row r="144" spans="1:56" s="3" customFormat="1" ht="14.25" customHeight="1">
      <c r="A144" s="14" t="s">
        <v>332</v>
      </c>
      <c r="B144" s="21">
        <v>726</v>
      </c>
      <c r="C144" s="21">
        <v>359</v>
      </c>
      <c r="D144" s="21">
        <v>653</v>
      </c>
      <c r="E144" s="21">
        <v>326</v>
      </c>
      <c r="F144" s="21">
        <v>490</v>
      </c>
      <c r="G144" s="21">
        <v>242</v>
      </c>
      <c r="H144" s="21">
        <v>380</v>
      </c>
      <c r="I144" s="21">
        <v>166</v>
      </c>
      <c r="J144" s="21">
        <v>261</v>
      </c>
      <c r="K144" s="73">
        <v>126</v>
      </c>
      <c r="L144" s="852">
        <f t="shared" si="120"/>
        <v>2510</v>
      </c>
      <c r="M144" s="797">
        <f t="shared" si="120"/>
        <v>1219</v>
      </c>
      <c r="N144" s="66">
        <v>0</v>
      </c>
      <c r="O144" s="21">
        <v>0</v>
      </c>
      <c r="P144" s="21">
        <v>0</v>
      </c>
      <c r="Q144" s="22">
        <v>0</v>
      </c>
      <c r="S144" s="14" t="s">
        <v>184</v>
      </c>
      <c r="T144" s="21">
        <v>30</v>
      </c>
      <c r="U144" s="21">
        <v>13</v>
      </c>
      <c r="V144" s="21">
        <v>56</v>
      </c>
      <c r="W144" s="21">
        <v>23</v>
      </c>
      <c r="X144" s="21">
        <v>63</v>
      </c>
      <c r="Y144" s="21">
        <v>29</v>
      </c>
      <c r="Z144" s="21">
        <v>19</v>
      </c>
      <c r="AA144" s="21">
        <v>8</v>
      </c>
      <c r="AB144" s="21">
        <v>7</v>
      </c>
      <c r="AC144" s="73">
        <v>4</v>
      </c>
      <c r="AD144" s="852">
        <f t="shared" si="127"/>
        <v>175</v>
      </c>
      <c r="AE144" s="797">
        <f t="shared" si="127"/>
        <v>77</v>
      </c>
      <c r="AF144" s="66">
        <v>0</v>
      </c>
      <c r="AG144" s="21">
        <v>0</v>
      </c>
      <c r="AH144" s="21">
        <v>0</v>
      </c>
      <c r="AI144" s="22">
        <v>0</v>
      </c>
      <c r="AK144" s="18" t="s">
        <v>184</v>
      </c>
      <c r="AL144" s="519">
        <v>24</v>
      </c>
      <c r="AM144" s="194">
        <v>23</v>
      </c>
      <c r="AN144" s="194">
        <v>22</v>
      </c>
      <c r="AO144" s="194">
        <v>17</v>
      </c>
      <c r="AP144" s="194">
        <v>12</v>
      </c>
      <c r="AQ144" s="823">
        <f t="shared" si="128"/>
        <v>98</v>
      </c>
      <c r="AR144" s="21">
        <v>0</v>
      </c>
      <c r="AS144" s="22">
        <v>0</v>
      </c>
      <c r="AT144" s="627">
        <v>52</v>
      </c>
      <c r="AU144" s="21">
        <v>13</v>
      </c>
      <c r="AV144" s="733">
        <f t="shared" si="122"/>
        <v>65</v>
      </c>
      <c r="AW144" s="607">
        <v>0</v>
      </c>
      <c r="AX144" s="900">
        <v>18</v>
      </c>
      <c r="AZ144" s="345" t="s">
        <v>184</v>
      </c>
      <c r="BA144" s="21">
        <v>58</v>
      </c>
      <c r="BB144" s="73">
        <v>0</v>
      </c>
      <c r="BC144" s="385">
        <f t="shared" si="123"/>
        <v>58</v>
      </c>
      <c r="BD144" s="22">
        <v>6</v>
      </c>
    </row>
    <row r="145" spans="1:56" s="3" customFormat="1" ht="14.25" customHeight="1">
      <c r="A145" s="14" t="s">
        <v>51</v>
      </c>
      <c r="B145" s="21">
        <v>1903</v>
      </c>
      <c r="C145" s="21">
        <v>914</v>
      </c>
      <c r="D145" s="21">
        <v>1641</v>
      </c>
      <c r="E145" s="21">
        <v>821</v>
      </c>
      <c r="F145" s="21">
        <v>1632</v>
      </c>
      <c r="G145" s="21">
        <v>844</v>
      </c>
      <c r="H145" s="21">
        <v>1308</v>
      </c>
      <c r="I145" s="21">
        <v>651</v>
      </c>
      <c r="J145" s="21">
        <v>1088</v>
      </c>
      <c r="K145" s="73">
        <v>528</v>
      </c>
      <c r="L145" s="852">
        <f t="shared" si="120"/>
        <v>7572</v>
      </c>
      <c r="M145" s="797">
        <f t="shared" si="120"/>
        <v>3758</v>
      </c>
      <c r="N145" s="66">
        <v>0</v>
      </c>
      <c r="O145" s="21">
        <v>0</v>
      </c>
      <c r="P145" s="21">
        <v>0</v>
      </c>
      <c r="Q145" s="22">
        <v>0</v>
      </c>
      <c r="S145" s="14" t="s">
        <v>51</v>
      </c>
      <c r="T145" s="21">
        <v>279</v>
      </c>
      <c r="U145" s="21">
        <v>126</v>
      </c>
      <c r="V145" s="21">
        <v>230</v>
      </c>
      <c r="W145" s="21">
        <v>104</v>
      </c>
      <c r="X145" s="21">
        <v>260</v>
      </c>
      <c r="Y145" s="21">
        <v>133</v>
      </c>
      <c r="Z145" s="21">
        <v>164</v>
      </c>
      <c r="AA145" s="21">
        <v>73</v>
      </c>
      <c r="AB145" s="21">
        <v>107</v>
      </c>
      <c r="AC145" s="73">
        <v>50</v>
      </c>
      <c r="AD145" s="852">
        <f t="shared" si="127"/>
        <v>1040</v>
      </c>
      <c r="AE145" s="797">
        <f t="shared" si="127"/>
        <v>486</v>
      </c>
      <c r="AF145" s="66">
        <v>0</v>
      </c>
      <c r="AG145" s="21">
        <v>0</v>
      </c>
      <c r="AH145" s="21">
        <v>0</v>
      </c>
      <c r="AI145" s="22">
        <v>0</v>
      </c>
      <c r="AK145" s="18" t="s">
        <v>51</v>
      </c>
      <c r="AL145" s="519">
        <v>57</v>
      </c>
      <c r="AM145" s="194">
        <v>56</v>
      </c>
      <c r="AN145" s="194">
        <v>58</v>
      </c>
      <c r="AO145" s="194">
        <v>50</v>
      </c>
      <c r="AP145" s="194">
        <v>48</v>
      </c>
      <c r="AQ145" s="823">
        <f t="shared" si="128"/>
        <v>269</v>
      </c>
      <c r="AR145" s="21">
        <v>0</v>
      </c>
      <c r="AS145" s="22">
        <v>0</v>
      </c>
      <c r="AT145" s="627">
        <v>213</v>
      </c>
      <c r="AU145" s="21">
        <v>13</v>
      </c>
      <c r="AV145" s="733">
        <f t="shared" si="122"/>
        <v>226</v>
      </c>
      <c r="AW145" s="607">
        <v>0</v>
      </c>
      <c r="AX145" s="900">
        <v>53</v>
      </c>
      <c r="AZ145" s="345" t="s">
        <v>51</v>
      </c>
      <c r="BA145" s="21">
        <v>224</v>
      </c>
      <c r="BB145" s="73">
        <v>0</v>
      </c>
      <c r="BC145" s="385">
        <f t="shared" si="123"/>
        <v>224</v>
      </c>
      <c r="BD145" s="22">
        <v>33</v>
      </c>
    </row>
    <row r="146" spans="1:56" s="3" customFormat="1" ht="14.25" customHeight="1">
      <c r="A146" s="14" t="s">
        <v>333</v>
      </c>
      <c r="B146" s="21">
        <v>667</v>
      </c>
      <c r="C146" s="21">
        <v>357</v>
      </c>
      <c r="D146" s="21">
        <v>503</v>
      </c>
      <c r="E146" s="21">
        <v>264</v>
      </c>
      <c r="F146" s="21">
        <v>456</v>
      </c>
      <c r="G146" s="21">
        <v>225</v>
      </c>
      <c r="H146" s="21">
        <v>458</v>
      </c>
      <c r="I146" s="21">
        <v>239</v>
      </c>
      <c r="J146" s="21">
        <v>350</v>
      </c>
      <c r="K146" s="73">
        <v>192</v>
      </c>
      <c r="L146" s="852">
        <f t="shared" si="120"/>
        <v>2434</v>
      </c>
      <c r="M146" s="797">
        <f t="shared" si="120"/>
        <v>1277</v>
      </c>
      <c r="N146" s="66">
        <v>0</v>
      </c>
      <c r="O146" s="21">
        <v>0</v>
      </c>
      <c r="P146" s="21">
        <v>0</v>
      </c>
      <c r="Q146" s="22">
        <v>0</v>
      </c>
      <c r="S146" s="14" t="s">
        <v>185</v>
      </c>
      <c r="T146" s="21">
        <v>75</v>
      </c>
      <c r="U146" s="21">
        <v>36</v>
      </c>
      <c r="V146" s="21">
        <v>77</v>
      </c>
      <c r="W146" s="21">
        <v>37</v>
      </c>
      <c r="X146" s="21">
        <v>30</v>
      </c>
      <c r="Y146" s="21">
        <v>15</v>
      </c>
      <c r="Z146" s="21">
        <v>35</v>
      </c>
      <c r="AA146" s="21">
        <v>15</v>
      </c>
      <c r="AB146" s="21">
        <v>6</v>
      </c>
      <c r="AC146" s="73">
        <v>5</v>
      </c>
      <c r="AD146" s="852">
        <f t="shared" si="127"/>
        <v>223</v>
      </c>
      <c r="AE146" s="797">
        <f t="shared" si="127"/>
        <v>108</v>
      </c>
      <c r="AF146" s="66">
        <v>0</v>
      </c>
      <c r="AG146" s="21">
        <v>0</v>
      </c>
      <c r="AH146" s="21">
        <v>0</v>
      </c>
      <c r="AI146" s="22">
        <v>0</v>
      </c>
      <c r="AK146" s="18" t="s">
        <v>185</v>
      </c>
      <c r="AL146" s="519">
        <v>17</v>
      </c>
      <c r="AM146" s="194">
        <v>15</v>
      </c>
      <c r="AN146" s="194">
        <v>14</v>
      </c>
      <c r="AO146" s="194">
        <v>14</v>
      </c>
      <c r="AP146" s="194">
        <v>13</v>
      </c>
      <c r="AQ146" s="823">
        <f t="shared" si="128"/>
        <v>73</v>
      </c>
      <c r="AR146" s="21">
        <v>0</v>
      </c>
      <c r="AS146" s="22">
        <v>0</v>
      </c>
      <c r="AT146" s="627">
        <v>69</v>
      </c>
      <c r="AU146" s="21">
        <v>0</v>
      </c>
      <c r="AV146" s="733">
        <f t="shared" si="122"/>
        <v>69</v>
      </c>
      <c r="AW146" s="607">
        <v>0</v>
      </c>
      <c r="AX146" s="900">
        <v>12</v>
      </c>
      <c r="AZ146" s="345" t="s">
        <v>185</v>
      </c>
      <c r="BA146" s="21">
        <v>68</v>
      </c>
      <c r="BB146" s="73">
        <v>0</v>
      </c>
      <c r="BC146" s="385">
        <f t="shared" si="123"/>
        <v>68</v>
      </c>
      <c r="BD146" s="22">
        <v>10</v>
      </c>
    </row>
    <row r="147" spans="1:56" s="3" customFormat="1" ht="14.25" customHeight="1">
      <c r="A147" s="39" t="s">
        <v>52</v>
      </c>
      <c r="B147" s="69">
        <v>564</v>
      </c>
      <c r="C147" s="69">
        <v>290</v>
      </c>
      <c r="D147" s="69">
        <v>388</v>
      </c>
      <c r="E147" s="69">
        <v>205</v>
      </c>
      <c r="F147" s="69">
        <v>346</v>
      </c>
      <c r="G147" s="69">
        <v>164</v>
      </c>
      <c r="H147" s="69">
        <v>237</v>
      </c>
      <c r="I147" s="69">
        <v>126</v>
      </c>
      <c r="J147" s="69">
        <v>225</v>
      </c>
      <c r="K147" s="74">
        <v>126</v>
      </c>
      <c r="L147" s="852">
        <f t="shared" si="120"/>
        <v>1760</v>
      </c>
      <c r="M147" s="797">
        <f t="shared" si="120"/>
        <v>911</v>
      </c>
      <c r="N147" s="174">
        <v>0</v>
      </c>
      <c r="O147" s="69">
        <v>0</v>
      </c>
      <c r="P147" s="69">
        <v>0</v>
      </c>
      <c r="Q147" s="33">
        <v>0</v>
      </c>
      <c r="S147" s="39" t="s">
        <v>52</v>
      </c>
      <c r="T147" s="69">
        <v>100</v>
      </c>
      <c r="U147" s="69">
        <v>52</v>
      </c>
      <c r="V147" s="69">
        <v>63</v>
      </c>
      <c r="W147" s="69">
        <v>24</v>
      </c>
      <c r="X147" s="69">
        <v>70</v>
      </c>
      <c r="Y147" s="69">
        <v>30</v>
      </c>
      <c r="Z147" s="69">
        <v>36</v>
      </c>
      <c r="AA147" s="69">
        <v>21</v>
      </c>
      <c r="AB147" s="69">
        <v>29</v>
      </c>
      <c r="AC147" s="74">
        <v>12</v>
      </c>
      <c r="AD147" s="852">
        <f t="shared" si="127"/>
        <v>298</v>
      </c>
      <c r="AE147" s="797">
        <f t="shared" si="127"/>
        <v>139</v>
      </c>
      <c r="AF147" s="174">
        <v>0</v>
      </c>
      <c r="AG147" s="69">
        <v>0</v>
      </c>
      <c r="AH147" s="69">
        <v>0</v>
      </c>
      <c r="AI147" s="33">
        <v>0</v>
      </c>
      <c r="AK147" s="172" t="s">
        <v>52</v>
      </c>
      <c r="AL147" s="718">
        <v>14</v>
      </c>
      <c r="AM147" s="173">
        <v>12</v>
      </c>
      <c r="AN147" s="173">
        <v>11</v>
      </c>
      <c r="AO147" s="173">
        <v>9</v>
      </c>
      <c r="AP147" s="173">
        <v>9</v>
      </c>
      <c r="AQ147" s="828">
        <f t="shared" si="128"/>
        <v>55</v>
      </c>
      <c r="AR147" s="21">
        <v>0</v>
      </c>
      <c r="AS147" s="22">
        <v>0</v>
      </c>
      <c r="AT147" s="628">
        <v>40</v>
      </c>
      <c r="AU147" s="69">
        <v>7</v>
      </c>
      <c r="AV147" s="794">
        <f t="shared" si="122"/>
        <v>47</v>
      </c>
      <c r="AW147" s="608">
        <v>0</v>
      </c>
      <c r="AX147" s="900">
        <v>12</v>
      </c>
      <c r="AZ147" s="390" t="s">
        <v>52</v>
      </c>
      <c r="BA147" s="69">
        <v>47</v>
      </c>
      <c r="BB147" s="73">
        <v>0</v>
      </c>
      <c r="BC147" s="385">
        <f t="shared" si="123"/>
        <v>47</v>
      </c>
      <c r="BD147" s="33">
        <v>4</v>
      </c>
    </row>
    <row r="148" spans="1:56" s="3" customFormat="1" ht="14.25" customHeight="1" thickBot="1">
      <c r="A148" s="38" t="s">
        <v>334</v>
      </c>
      <c r="B148" s="28">
        <v>635</v>
      </c>
      <c r="C148" s="28">
        <v>291</v>
      </c>
      <c r="D148" s="28">
        <v>589</v>
      </c>
      <c r="E148" s="28">
        <v>276</v>
      </c>
      <c r="F148" s="28">
        <v>677</v>
      </c>
      <c r="G148" s="28">
        <v>304</v>
      </c>
      <c r="H148" s="28">
        <v>429</v>
      </c>
      <c r="I148" s="28">
        <v>206</v>
      </c>
      <c r="J148" s="28">
        <v>448</v>
      </c>
      <c r="K148" s="319">
        <v>210</v>
      </c>
      <c r="L148" s="789">
        <f t="shared" si="120"/>
        <v>2778</v>
      </c>
      <c r="M148" s="795">
        <f t="shared" si="120"/>
        <v>1287</v>
      </c>
      <c r="N148" s="858">
        <v>93</v>
      </c>
      <c r="O148" s="28">
        <v>53</v>
      </c>
      <c r="P148" s="28">
        <v>88</v>
      </c>
      <c r="Q148" s="175">
        <v>43</v>
      </c>
      <c r="S148" s="38" t="s">
        <v>186</v>
      </c>
      <c r="T148" s="28">
        <v>81</v>
      </c>
      <c r="U148" s="28">
        <v>31</v>
      </c>
      <c r="V148" s="28">
        <v>86</v>
      </c>
      <c r="W148" s="28">
        <v>37</v>
      </c>
      <c r="X148" s="28">
        <v>90</v>
      </c>
      <c r="Y148" s="28">
        <v>28</v>
      </c>
      <c r="Z148" s="28">
        <v>39</v>
      </c>
      <c r="AA148" s="28">
        <v>13</v>
      </c>
      <c r="AB148" s="28">
        <v>89</v>
      </c>
      <c r="AC148" s="319">
        <v>32</v>
      </c>
      <c r="AD148" s="789">
        <f t="shared" si="127"/>
        <v>385</v>
      </c>
      <c r="AE148" s="795">
        <f t="shared" si="127"/>
        <v>141</v>
      </c>
      <c r="AF148" s="858">
        <v>8</v>
      </c>
      <c r="AG148" s="28">
        <v>7</v>
      </c>
      <c r="AH148" s="28">
        <v>0</v>
      </c>
      <c r="AI148" s="175">
        <v>0</v>
      </c>
      <c r="AK148" s="587" t="s">
        <v>186</v>
      </c>
      <c r="AL148" s="610">
        <v>19</v>
      </c>
      <c r="AM148" s="200">
        <v>18</v>
      </c>
      <c r="AN148" s="200">
        <v>21</v>
      </c>
      <c r="AO148" s="200">
        <v>17</v>
      </c>
      <c r="AP148" s="200">
        <v>17</v>
      </c>
      <c r="AQ148" s="736">
        <f t="shared" si="128"/>
        <v>92</v>
      </c>
      <c r="AR148" s="257">
        <v>2</v>
      </c>
      <c r="AS148" s="236">
        <v>2</v>
      </c>
      <c r="AT148" s="524">
        <v>99</v>
      </c>
      <c r="AU148" s="257">
        <v>3</v>
      </c>
      <c r="AV148" s="737">
        <f t="shared" si="122"/>
        <v>102</v>
      </c>
      <c r="AW148" s="609">
        <v>4</v>
      </c>
      <c r="AX148" s="901">
        <v>17</v>
      </c>
      <c r="AZ148" s="391" t="s">
        <v>186</v>
      </c>
      <c r="BA148" s="28">
        <v>95</v>
      </c>
      <c r="BB148" s="178">
        <v>1</v>
      </c>
      <c r="BC148" s="839">
        <f t="shared" si="123"/>
        <v>96</v>
      </c>
      <c r="BD148" s="175">
        <v>13</v>
      </c>
    </row>
    <row r="149" spans="1:56" s="3" customFormat="1" ht="13">
      <c r="L149" s="963"/>
      <c r="M149" s="963"/>
      <c r="N149" s="71"/>
      <c r="O149" s="71"/>
      <c r="AD149" s="963"/>
      <c r="AE149" s="963"/>
      <c r="AQ149" s="792"/>
      <c r="AV149" s="792"/>
      <c r="AX149" s="899"/>
      <c r="BC149" s="792"/>
    </row>
  </sheetData>
  <mergeCells count="76">
    <mergeCell ref="AZ1:BD1"/>
    <mergeCell ref="A2:Q2"/>
    <mergeCell ref="S2:AI2"/>
    <mergeCell ref="AK2:AX2"/>
    <mergeCell ref="AZ2:BD2"/>
    <mergeCell ref="A1:Q1"/>
    <mergeCell ref="S1:AI1"/>
    <mergeCell ref="V5:W5"/>
    <mergeCell ref="A3:Q3"/>
    <mergeCell ref="S3:AI3"/>
    <mergeCell ref="AK1:AX1"/>
    <mergeCell ref="AK3:AX3"/>
    <mergeCell ref="AZ3:BD3"/>
    <mergeCell ref="A5:A6"/>
    <mergeCell ref="B5:C5"/>
    <mergeCell ref="D5:E5"/>
    <mergeCell ref="F5:G5"/>
    <mergeCell ref="H5:I5"/>
    <mergeCell ref="J5:K5"/>
    <mergeCell ref="AB5:AC5"/>
    <mergeCell ref="AD5:AE5"/>
    <mergeCell ref="BB5:BB6"/>
    <mergeCell ref="BC5:BC6"/>
    <mergeCell ref="BD5:BD6"/>
    <mergeCell ref="AF5:AG5"/>
    <mergeCell ref="N5:O5"/>
    <mergeCell ref="S5:S6"/>
    <mergeCell ref="T5:U5"/>
    <mergeCell ref="A30:Q30"/>
    <mergeCell ref="S30:AI30"/>
    <mergeCell ref="AK30:AX30"/>
    <mergeCell ref="AZ30:BD30"/>
    <mergeCell ref="AK5:AK6"/>
    <mergeCell ref="AL5:AS5"/>
    <mergeCell ref="AT5:AV5"/>
    <mergeCell ref="AW5:AW6"/>
    <mergeCell ref="AX5:AX6"/>
    <mergeCell ref="AZ5:AZ6"/>
    <mergeCell ref="X5:Y5"/>
    <mergeCell ref="Z5:AA5"/>
    <mergeCell ref="P5:Q5"/>
    <mergeCell ref="BA5:BA6"/>
    <mergeCell ref="AH5:AI5"/>
    <mergeCell ref="L5:M5"/>
    <mergeCell ref="A31:Q31"/>
    <mergeCell ref="S31:AI31"/>
    <mergeCell ref="AK31:AX31"/>
    <mergeCell ref="AZ31:BD31"/>
    <mergeCell ref="A33:A34"/>
    <mergeCell ref="B33:C33"/>
    <mergeCell ref="D33:E33"/>
    <mergeCell ref="F33:G33"/>
    <mergeCell ref="H33:I33"/>
    <mergeCell ref="J33:K33"/>
    <mergeCell ref="AH33:AI33"/>
    <mergeCell ref="L33:M33"/>
    <mergeCell ref="N33:O33"/>
    <mergeCell ref="P33:Q33"/>
    <mergeCell ref="S33:S34"/>
    <mergeCell ref="T33:U33"/>
    <mergeCell ref="V33:W33"/>
    <mergeCell ref="X33:Y33"/>
    <mergeCell ref="Z33:AA33"/>
    <mergeCell ref="AB33:AC33"/>
    <mergeCell ref="AD33:AE33"/>
    <mergeCell ref="AF33:AG33"/>
    <mergeCell ref="BA33:BA34"/>
    <mergeCell ref="BB33:BB34"/>
    <mergeCell ref="BC33:BC34"/>
    <mergeCell ref="BD33:BD34"/>
    <mergeCell ref="AK33:AK34"/>
    <mergeCell ref="AL33:AS33"/>
    <mergeCell ref="AT33:AV33"/>
    <mergeCell ref="AW33:AW34"/>
    <mergeCell ref="AX33:AX34"/>
    <mergeCell ref="AZ33:AZ34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firstPageNumber="84" orientation="landscape" horizontalDpi="300" r:id="rId1"/>
  <headerFooter>
    <oddFooter>Page &amp;P</oddFooter>
  </headerFooter>
  <rowBreaks count="1" manualBreakCount="1">
    <brk id="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4"/>
  <sheetViews>
    <sheetView showZeros="0" topLeftCell="N1" zoomScale="90" zoomScaleNormal="90" workbookViewId="0">
      <selection activeCell="AH7" sqref="AH7:AM29"/>
    </sheetView>
  </sheetViews>
  <sheetFormatPr baseColWidth="10" defaultColWidth="11.453125" defaultRowHeight="14.5"/>
  <cols>
    <col min="1" max="1" width="28.36328125" style="176" customWidth="1"/>
    <col min="2" max="2" width="8.36328125" style="176" customWidth="1"/>
    <col min="3" max="3" width="7.6328125" style="176" customWidth="1"/>
    <col min="4" max="4" width="8" style="176" customWidth="1"/>
    <col min="5" max="5" width="7.453125" style="176" customWidth="1"/>
    <col min="6" max="6" width="8.36328125" style="176" customWidth="1"/>
    <col min="7" max="7" width="7.08984375" style="176" customWidth="1"/>
    <col min="8" max="8" width="8" style="176" customWidth="1"/>
    <col min="9" max="9" width="7.453125" style="176" customWidth="1"/>
    <col min="10" max="10" width="8" style="176" customWidth="1"/>
    <col min="11" max="11" width="7.453125" style="176" customWidth="1"/>
    <col min="12" max="12" width="7.90625" style="791" customWidth="1"/>
    <col min="13" max="13" width="7.08984375" style="791" customWidth="1"/>
    <col min="14" max="15" width="7.6328125" style="176" customWidth="1"/>
    <col min="16" max="16" width="7.08984375" style="176" customWidth="1"/>
    <col min="17" max="18" width="7.453125" style="176" customWidth="1"/>
    <col min="19" max="19" width="7.90625" style="176" customWidth="1"/>
    <col min="20" max="20" width="0.6328125" style="176" customWidth="1"/>
    <col min="21" max="21" width="28.6328125" style="176" customWidth="1"/>
    <col min="22" max="23" width="8" style="176" customWidth="1"/>
    <col min="24" max="24" width="7.6328125" style="176" customWidth="1"/>
    <col min="25" max="25" width="7.36328125" style="176" customWidth="1"/>
    <col min="26" max="26" width="8" style="176" customWidth="1"/>
    <col min="27" max="27" width="7.08984375" style="176" customWidth="1"/>
    <col min="28" max="28" width="8.36328125" style="176" customWidth="1"/>
    <col min="29" max="29" width="6.90625" style="176" customWidth="1"/>
    <col min="30" max="30" width="7.54296875" style="176" customWidth="1"/>
    <col min="31" max="31" width="7.6328125" style="176" customWidth="1"/>
    <col min="32" max="32" width="8.08984375" style="791" customWidth="1"/>
    <col min="33" max="33" width="7" style="791" customWidth="1"/>
    <col min="34" max="35" width="7.54296875" style="176" customWidth="1"/>
    <col min="36" max="36" width="6.90625" style="176" customWidth="1"/>
    <col min="37" max="38" width="7.54296875" style="176" customWidth="1"/>
    <col min="39" max="39" width="7.36328125" style="176" customWidth="1"/>
    <col min="40" max="40" width="1.36328125" style="176" customWidth="1"/>
    <col min="41" max="41" width="30" style="176" customWidth="1"/>
    <col min="42" max="46" width="6.36328125" style="176" customWidth="1"/>
    <col min="47" max="47" width="7.08984375" style="791" customWidth="1"/>
    <col min="48" max="48" width="9.08984375" style="176" customWidth="1"/>
    <col min="49" max="49" width="8.90625" style="176" customWidth="1"/>
    <col min="50" max="51" width="11.453125" style="176" customWidth="1"/>
    <col min="52" max="52" width="13.90625" style="791" customWidth="1"/>
    <col min="53" max="53" width="10.54296875" style="176" customWidth="1"/>
    <col min="54" max="54" width="14" style="358" customWidth="1"/>
    <col min="55" max="55" width="2.54296875" style="176" customWidth="1"/>
    <col min="56" max="56" width="35.36328125" style="176" customWidth="1"/>
    <col min="57" max="57" width="15.36328125" style="176" customWidth="1"/>
    <col min="58" max="58" width="13.6328125" style="176" customWidth="1"/>
    <col min="59" max="59" width="13.08984375" style="791" customWidth="1"/>
    <col min="60" max="60" width="18" style="176" customWidth="1"/>
    <col min="61" max="104" width="5.6328125" style="176" customWidth="1"/>
    <col min="105" max="16384" width="11.453125" style="176"/>
  </cols>
  <sheetData>
    <row r="1" spans="1:60" s="57" customFormat="1" ht="24" customHeight="1">
      <c r="A1" s="1072" t="s">
        <v>335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98"/>
      <c r="U1" s="1168" t="s">
        <v>336</v>
      </c>
      <c r="V1" s="1168"/>
      <c r="W1" s="1168"/>
      <c r="X1" s="1168"/>
      <c r="Y1" s="1168"/>
      <c r="Z1" s="1168"/>
      <c r="AA1" s="1168"/>
      <c r="AB1" s="1168"/>
      <c r="AC1" s="1168"/>
      <c r="AD1" s="1168"/>
      <c r="AE1" s="1168"/>
      <c r="AF1" s="1168"/>
      <c r="AG1" s="1168"/>
      <c r="AH1" s="1168"/>
      <c r="AI1" s="1168"/>
      <c r="AJ1" s="1168"/>
      <c r="AK1" s="1168"/>
      <c r="AL1" s="1168"/>
      <c r="AM1" s="1168"/>
      <c r="AN1" s="147"/>
      <c r="AO1" s="1016" t="s">
        <v>337</v>
      </c>
      <c r="AP1" s="1016"/>
      <c r="AQ1" s="1016"/>
      <c r="AR1" s="1016"/>
      <c r="AS1" s="1016"/>
      <c r="AT1" s="1016"/>
      <c r="AU1" s="1016"/>
      <c r="AV1" s="1016"/>
      <c r="AW1" s="1016"/>
      <c r="AX1" s="1016"/>
      <c r="AY1" s="1016"/>
      <c r="AZ1" s="1016"/>
      <c r="BA1" s="1016"/>
      <c r="BB1" s="1016"/>
      <c r="BC1" s="98"/>
      <c r="BD1" s="1016" t="s">
        <v>499</v>
      </c>
      <c r="BE1" s="1016"/>
      <c r="BF1" s="1016"/>
      <c r="BG1" s="1016"/>
      <c r="BH1" s="1016"/>
    </row>
    <row r="2" spans="1:60" s="3" customFormat="1" ht="15" customHeight="1">
      <c r="A2" s="1018" t="s">
        <v>473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2"/>
      <c r="U2" s="1071" t="s">
        <v>530</v>
      </c>
      <c r="V2" s="1071"/>
      <c r="W2" s="1071"/>
      <c r="X2" s="1071"/>
      <c r="Y2" s="1071"/>
      <c r="Z2" s="1071"/>
      <c r="AA2" s="1071"/>
      <c r="AB2" s="1071"/>
      <c r="AC2" s="1071"/>
      <c r="AD2" s="1071"/>
      <c r="AE2" s="1071"/>
      <c r="AF2" s="1071"/>
      <c r="AG2" s="1071"/>
      <c r="AH2" s="1071"/>
      <c r="AI2" s="1071"/>
      <c r="AJ2" s="1071"/>
      <c r="AK2" s="1071"/>
      <c r="AL2" s="1071"/>
      <c r="AM2" s="1071"/>
      <c r="AN2" s="309"/>
      <c r="AO2" s="1018" t="s">
        <v>529</v>
      </c>
      <c r="AP2" s="1018"/>
      <c r="AQ2" s="1018"/>
      <c r="AR2" s="1018"/>
      <c r="AS2" s="1018"/>
      <c r="AT2" s="1018"/>
      <c r="AU2" s="1018"/>
      <c r="AV2" s="1018"/>
      <c r="AW2" s="1018"/>
      <c r="AX2" s="1018"/>
      <c r="AY2" s="1018"/>
      <c r="AZ2" s="1018"/>
      <c r="BA2" s="1018"/>
      <c r="BB2" s="1018"/>
      <c r="BC2" s="102"/>
      <c r="BD2" s="1018" t="s">
        <v>531</v>
      </c>
      <c r="BE2" s="1018"/>
      <c r="BF2" s="1018"/>
      <c r="BG2" s="1018"/>
      <c r="BH2" s="1018"/>
    </row>
    <row r="3" spans="1:60" s="3" customFormat="1" ht="12" customHeight="1">
      <c r="A3" s="1018" t="s">
        <v>187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48"/>
      <c r="U3" s="1018" t="s">
        <v>187</v>
      </c>
      <c r="V3" s="1018"/>
      <c r="W3" s="1018"/>
      <c r="X3" s="1018"/>
      <c r="Y3" s="1018"/>
      <c r="Z3" s="1018"/>
      <c r="AA3" s="1018"/>
      <c r="AB3" s="1018"/>
      <c r="AC3" s="1018"/>
      <c r="AD3" s="1018"/>
      <c r="AE3" s="1018"/>
      <c r="AF3" s="1018"/>
      <c r="AG3" s="1018"/>
      <c r="AH3" s="1018"/>
      <c r="AI3" s="1018"/>
      <c r="AJ3" s="1018"/>
      <c r="AK3" s="1018"/>
      <c r="AL3" s="1018"/>
      <c r="AM3" s="1018"/>
      <c r="AN3" s="149"/>
      <c r="AO3" s="1018" t="s">
        <v>187</v>
      </c>
      <c r="AP3" s="1018"/>
      <c r="AQ3" s="1018"/>
      <c r="AR3" s="1018"/>
      <c r="AS3" s="1018"/>
      <c r="AT3" s="1018"/>
      <c r="AU3" s="1018"/>
      <c r="AV3" s="1018"/>
      <c r="AW3" s="1018"/>
      <c r="AX3" s="1018"/>
      <c r="AY3" s="1018"/>
      <c r="AZ3" s="1018"/>
      <c r="BA3" s="1018"/>
      <c r="BB3" s="1018"/>
      <c r="BC3" s="150"/>
      <c r="BD3" s="1018" t="s">
        <v>187</v>
      </c>
      <c r="BE3" s="1018"/>
      <c r="BF3" s="1018"/>
      <c r="BG3" s="1018"/>
      <c r="BH3" s="1018"/>
    </row>
    <row r="4" spans="1:60" s="3" customFormat="1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AF4" s="792"/>
      <c r="AG4" s="792"/>
      <c r="AO4" s="108"/>
      <c r="AP4" s="151"/>
      <c r="AQ4" s="105"/>
      <c r="AR4" s="105"/>
      <c r="AS4" s="105"/>
      <c r="AT4" s="105"/>
      <c r="AU4" s="105"/>
      <c r="AV4" s="105"/>
      <c r="AW4" s="105"/>
      <c r="AX4" s="109"/>
      <c r="AY4" s="105"/>
      <c r="AZ4" s="105"/>
      <c r="BA4" s="105"/>
      <c r="BB4" s="105"/>
      <c r="BC4" s="152"/>
      <c r="BD4" s="152"/>
      <c r="BE4" s="152"/>
      <c r="BF4" s="152"/>
      <c r="BG4" s="152"/>
      <c r="BH4" s="10"/>
    </row>
    <row r="5" spans="1:60" s="3" customFormat="1" ht="27.75" customHeight="1">
      <c r="A5" s="1083" t="s">
        <v>91</v>
      </c>
      <c r="B5" s="1101" t="s">
        <v>255</v>
      </c>
      <c r="C5" s="1134"/>
      <c r="D5" s="1101" t="s">
        <v>256</v>
      </c>
      <c r="E5" s="1134"/>
      <c r="F5" s="1101" t="s">
        <v>257</v>
      </c>
      <c r="G5" s="1134"/>
      <c r="H5" s="1101" t="s">
        <v>258</v>
      </c>
      <c r="I5" s="1134"/>
      <c r="J5" s="1101" t="s">
        <v>259</v>
      </c>
      <c r="K5" s="1134"/>
      <c r="L5" s="1023" t="s">
        <v>260</v>
      </c>
      <c r="M5" s="1055"/>
      <c r="N5" s="1066" t="s">
        <v>261</v>
      </c>
      <c r="O5" s="1066"/>
      <c r="P5" s="1151"/>
      <c r="Q5" s="1023" t="s">
        <v>262</v>
      </c>
      <c r="R5" s="1066"/>
      <c r="S5" s="1055"/>
      <c r="U5" s="1083" t="s">
        <v>91</v>
      </c>
      <c r="V5" s="1101" t="s">
        <v>255</v>
      </c>
      <c r="W5" s="1134"/>
      <c r="X5" s="1101" t="s">
        <v>256</v>
      </c>
      <c r="Y5" s="1134"/>
      <c r="Z5" s="1101" t="s">
        <v>257</v>
      </c>
      <c r="AA5" s="1134"/>
      <c r="AB5" s="1101" t="s">
        <v>258</v>
      </c>
      <c r="AC5" s="1134"/>
      <c r="AD5" s="1101" t="s">
        <v>259</v>
      </c>
      <c r="AE5" s="1134"/>
      <c r="AF5" s="1023" t="s">
        <v>260</v>
      </c>
      <c r="AG5" s="1055"/>
      <c r="AH5" s="1066" t="s">
        <v>261</v>
      </c>
      <c r="AI5" s="1066"/>
      <c r="AJ5" s="1151"/>
      <c r="AK5" s="1023" t="s">
        <v>262</v>
      </c>
      <c r="AL5" s="1066"/>
      <c r="AM5" s="1055"/>
      <c r="AO5" s="1067" t="s">
        <v>91</v>
      </c>
      <c r="AP5" s="1156" t="s">
        <v>96</v>
      </c>
      <c r="AQ5" s="1157"/>
      <c r="AR5" s="1157"/>
      <c r="AS5" s="1157"/>
      <c r="AT5" s="1157"/>
      <c r="AU5" s="1157"/>
      <c r="AV5" s="1157"/>
      <c r="AW5" s="1158"/>
      <c r="AX5" s="1159" t="s">
        <v>497</v>
      </c>
      <c r="AY5" s="1160"/>
      <c r="AZ5" s="1161"/>
      <c r="BA5" s="1050" t="s">
        <v>498</v>
      </c>
      <c r="BB5" s="1166" t="s">
        <v>493</v>
      </c>
      <c r="BC5" s="2"/>
      <c r="BD5" s="1035" t="s">
        <v>91</v>
      </c>
      <c r="BE5" s="1152" t="s">
        <v>476</v>
      </c>
      <c r="BF5" s="1093" t="s">
        <v>381</v>
      </c>
      <c r="BG5" s="1093" t="s">
        <v>382</v>
      </c>
      <c r="BH5" s="1154" t="s">
        <v>340</v>
      </c>
    </row>
    <row r="6" spans="1:60" s="3" customFormat="1" ht="33.75" customHeight="1">
      <c r="A6" s="1084"/>
      <c r="B6" s="4" t="s">
        <v>99</v>
      </c>
      <c r="C6" s="4" t="s">
        <v>100</v>
      </c>
      <c r="D6" s="4" t="s">
        <v>99</v>
      </c>
      <c r="E6" s="4" t="s">
        <v>100</v>
      </c>
      <c r="F6" s="4" t="s">
        <v>99</v>
      </c>
      <c r="G6" s="4" t="s">
        <v>100</v>
      </c>
      <c r="H6" s="4" t="s">
        <v>99</v>
      </c>
      <c r="I6" s="4" t="s">
        <v>100</v>
      </c>
      <c r="J6" s="4" t="s">
        <v>99</v>
      </c>
      <c r="K6" s="4" t="s">
        <v>100</v>
      </c>
      <c r="L6" s="318" t="s">
        <v>99</v>
      </c>
      <c r="M6" s="269" t="s">
        <v>100</v>
      </c>
      <c r="N6" s="304" t="s">
        <v>99</v>
      </c>
      <c r="O6" s="304" t="s">
        <v>578</v>
      </c>
      <c r="P6" s="4" t="s">
        <v>100</v>
      </c>
      <c r="Q6" s="4" t="s">
        <v>99</v>
      </c>
      <c r="R6" s="298" t="s">
        <v>578</v>
      </c>
      <c r="S6" s="5" t="s">
        <v>100</v>
      </c>
      <c r="U6" s="1084"/>
      <c r="V6" s="4" t="s">
        <v>99</v>
      </c>
      <c r="W6" s="4" t="s">
        <v>100</v>
      </c>
      <c r="X6" s="4" t="s">
        <v>99</v>
      </c>
      <c r="Y6" s="4" t="s">
        <v>100</v>
      </c>
      <c r="Z6" s="4" t="s">
        <v>99</v>
      </c>
      <c r="AA6" s="4" t="s">
        <v>100</v>
      </c>
      <c r="AB6" s="4" t="s">
        <v>99</v>
      </c>
      <c r="AC6" s="4" t="s">
        <v>100</v>
      </c>
      <c r="AD6" s="4" t="s">
        <v>99</v>
      </c>
      <c r="AE6" s="4" t="s">
        <v>100</v>
      </c>
      <c r="AF6" s="318" t="s">
        <v>99</v>
      </c>
      <c r="AG6" s="269" t="s">
        <v>100</v>
      </c>
      <c r="AH6" s="304" t="s">
        <v>99</v>
      </c>
      <c r="AI6" s="304" t="s">
        <v>578</v>
      </c>
      <c r="AJ6" s="4" t="s">
        <v>100</v>
      </c>
      <c r="AK6" s="4" t="s">
        <v>99</v>
      </c>
      <c r="AL6" s="298" t="s">
        <v>578</v>
      </c>
      <c r="AM6" s="5" t="s">
        <v>100</v>
      </c>
      <c r="AO6" s="1165"/>
      <c r="AP6" s="758" t="s">
        <v>255</v>
      </c>
      <c r="AQ6" s="153" t="s">
        <v>256</v>
      </c>
      <c r="AR6" s="153" t="s">
        <v>257</v>
      </c>
      <c r="AS6" s="153" t="s">
        <v>258</v>
      </c>
      <c r="AT6" s="153" t="s">
        <v>259</v>
      </c>
      <c r="AU6" s="11" t="s">
        <v>1</v>
      </c>
      <c r="AV6" s="745" t="s">
        <v>261</v>
      </c>
      <c r="AW6" s="759" t="s">
        <v>262</v>
      </c>
      <c r="AX6" s="632" t="s">
        <v>475</v>
      </c>
      <c r="AY6" s="633" t="s">
        <v>474</v>
      </c>
      <c r="AZ6" s="746" t="s">
        <v>1</v>
      </c>
      <c r="BA6" s="1051"/>
      <c r="BB6" s="1167"/>
      <c r="BC6" s="10"/>
      <c r="BD6" s="1164"/>
      <c r="BE6" s="1153"/>
      <c r="BF6" s="1094"/>
      <c r="BG6" s="1094"/>
      <c r="BH6" s="1155"/>
    </row>
    <row r="7" spans="1:60" s="3" customFormat="1" ht="13">
      <c r="A7" s="126" t="s">
        <v>107</v>
      </c>
      <c r="B7" s="129">
        <f>SUM(B36:B40)</f>
        <v>6905</v>
      </c>
      <c r="C7" s="129">
        <f t="shared" ref="C7:M7" si="0">SUM(C36:C40)</f>
        <v>3441</v>
      </c>
      <c r="D7" s="129">
        <f t="shared" si="0"/>
        <v>6042</v>
      </c>
      <c r="E7" s="129">
        <f t="shared" si="0"/>
        <v>2980</v>
      </c>
      <c r="F7" s="129">
        <f t="shared" si="0"/>
        <v>5628</v>
      </c>
      <c r="G7" s="129">
        <f t="shared" si="0"/>
        <v>2795</v>
      </c>
      <c r="H7" s="129">
        <f t="shared" si="0"/>
        <v>4852</v>
      </c>
      <c r="I7" s="129">
        <f t="shared" si="0"/>
        <v>2464</v>
      </c>
      <c r="J7" s="129">
        <f t="shared" si="0"/>
        <v>3852</v>
      </c>
      <c r="K7" s="129">
        <f t="shared" si="0"/>
        <v>1880</v>
      </c>
      <c r="L7" s="435">
        <f t="shared" si="0"/>
        <v>27279</v>
      </c>
      <c r="M7" s="455">
        <f t="shared" si="0"/>
        <v>13560</v>
      </c>
      <c r="N7" s="849">
        <v>377</v>
      </c>
      <c r="O7" s="849">
        <v>180</v>
      </c>
      <c r="P7" s="129">
        <v>197</v>
      </c>
      <c r="Q7" s="129">
        <v>360</v>
      </c>
      <c r="R7" s="978">
        <v>184</v>
      </c>
      <c r="S7" s="137">
        <v>176</v>
      </c>
      <c r="U7" s="126" t="s">
        <v>107</v>
      </c>
      <c r="V7" s="129">
        <f>SUM(V36:V40)</f>
        <v>498</v>
      </c>
      <c r="W7" s="129">
        <f t="shared" ref="W7:AG7" si="1">SUM(W36:W40)</f>
        <v>190</v>
      </c>
      <c r="X7" s="129">
        <f t="shared" si="1"/>
        <v>445</v>
      </c>
      <c r="Y7" s="129">
        <f t="shared" si="1"/>
        <v>179</v>
      </c>
      <c r="Z7" s="129">
        <f t="shared" si="1"/>
        <v>500</v>
      </c>
      <c r="AA7" s="129">
        <f t="shared" si="1"/>
        <v>204</v>
      </c>
      <c r="AB7" s="129">
        <f t="shared" si="1"/>
        <v>375</v>
      </c>
      <c r="AC7" s="129">
        <f t="shared" si="1"/>
        <v>169</v>
      </c>
      <c r="AD7" s="129">
        <f t="shared" si="1"/>
        <v>129</v>
      </c>
      <c r="AE7" s="129">
        <f t="shared" si="1"/>
        <v>52</v>
      </c>
      <c r="AF7" s="435">
        <f t="shared" si="1"/>
        <v>1947</v>
      </c>
      <c r="AG7" s="455">
        <f t="shared" si="1"/>
        <v>794</v>
      </c>
      <c r="AH7" s="849">
        <v>13</v>
      </c>
      <c r="AI7" s="849">
        <v>7</v>
      </c>
      <c r="AJ7" s="129">
        <v>6</v>
      </c>
      <c r="AK7" s="129">
        <v>9</v>
      </c>
      <c r="AL7" s="978">
        <v>4</v>
      </c>
      <c r="AM7" s="137">
        <v>5</v>
      </c>
      <c r="AO7" s="488" t="s">
        <v>107</v>
      </c>
      <c r="AP7" s="440">
        <f t="shared" ref="AP7:BA7" si="2">SUM(AP36:AP40)</f>
        <v>228</v>
      </c>
      <c r="AQ7" s="435">
        <f t="shared" si="2"/>
        <v>224</v>
      </c>
      <c r="AR7" s="435">
        <f t="shared" si="2"/>
        <v>218</v>
      </c>
      <c r="AS7" s="435">
        <f t="shared" si="2"/>
        <v>203</v>
      </c>
      <c r="AT7" s="435">
        <f t="shared" si="2"/>
        <v>186</v>
      </c>
      <c r="AU7" s="435">
        <f t="shared" si="2"/>
        <v>1059</v>
      </c>
      <c r="AV7" s="435">
        <f>SUM(AV36:AV40)</f>
        <v>14</v>
      </c>
      <c r="AW7" s="455">
        <f>SUM(AW36:AW40)</f>
        <v>14</v>
      </c>
      <c r="AX7" s="440">
        <f t="shared" si="2"/>
        <v>760</v>
      </c>
      <c r="AY7" s="435">
        <f t="shared" si="2"/>
        <v>161</v>
      </c>
      <c r="AZ7" s="435">
        <f t="shared" ref="AZ7" si="3">SUM(AZ36:AZ40)</f>
        <v>921</v>
      </c>
      <c r="BA7" s="749">
        <f t="shared" si="2"/>
        <v>23</v>
      </c>
      <c r="BB7" s="620">
        <f>SUM(BB36:BB40)</f>
        <v>211</v>
      </c>
      <c r="BD7" s="126" t="s">
        <v>107</v>
      </c>
      <c r="BE7" s="129">
        <f>SUM(BE36:BE40)</f>
        <v>842</v>
      </c>
      <c r="BF7" s="129">
        <f t="shared" ref="BF7:BG7" si="4">SUM(BF36:BF40)</f>
        <v>49</v>
      </c>
      <c r="BG7" s="129">
        <f t="shared" si="4"/>
        <v>891</v>
      </c>
      <c r="BH7" s="137">
        <f>SUM(BH36:BH40)</f>
        <v>116</v>
      </c>
    </row>
    <row r="8" spans="1:60" s="3" customFormat="1" ht="13">
      <c r="A8" s="126" t="s">
        <v>39</v>
      </c>
      <c r="B8" s="129">
        <f>SUM(B42:B45)</f>
        <v>6244</v>
      </c>
      <c r="C8" s="129">
        <f t="shared" ref="C8:M8" si="5">SUM(C42:C45)</f>
        <v>3139</v>
      </c>
      <c r="D8" s="129">
        <f t="shared" si="5"/>
        <v>4566</v>
      </c>
      <c r="E8" s="129">
        <f t="shared" si="5"/>
        <v>2230</v>
      </c>
      <c r="F8" s="129">
        <f t="shared" si="5"/>
        <v>4271</v>
      </c>
      <c r="G8" s="129">
        <f t="shared" si="5"/>
        <v>2080</v>
      </c>
      <c r="H8" s="129">
        <f t="shared" si="5"/>
        <v>3193</v>
      </c>
      <c r="I8" s="129">
        <f t="shared" si="5"/>
        <v>1548</v>
      </c>
      <c r="J8" s="129">
        <f t="shared" si="5"/>
        <v>2445</v>
      </c>
      <c r="K8" s="129">
        <f t="shared" si="5"/>
        <v>1225</v>
      </c>
      <c r="L8" s="435">
        <f t="shared" si="5"/>
        <v>20719</v>
      </c>
      <c r="M8" s="455">
        <f t="shared" si="5"/>
        <v>10222</v>
      </c>
      <c r="N8" s="849">
        <v>0</v>
      </c>
      <c r="O8" s="849">
        <v>0</v>
      </c>
      <c r="P8" s="129">
        <v>0</v>
      </c>
      <c r="Q8" s="129">
        <v>0</v>
      </c>
      <c r="R8" s="978">
        <v>0</v>
      </c>
      <c r="S8" s="137">
        <v>0</v>
      </c>
      <c r="U8" s="126" t="s">
        <v>39</v>
      </c>
      <c r="V8" s="129">
        <f>SUM(V42:V45)</f>
        <v>845</v>
      </c>
      <c r="W8" s="129">
        <f t="shared" ref="W8:AG8" si="6">SUM(W42:W45)</f>
        <v>414</v>
      </c>
      <c r="X8" s="129">
        <f t="shared" si="6"/>
        <v>624</v>
      </c>
      <c r="Y8" s="129">
        <f t="shared" si="6"/>
        <v>288</v>
      </c>
      <c r="Z8" s="129">
        <f t="shared" si="6"/>
        <v>716</v>
      </c>
      <c r="AA8" s="129">
        <f t="shared" si="6"/>
        <v>352</v>
      </c>
      <c r="AB8" s="129">
        <f t="shared" si="6"/>
        <v>413</v>
      </c>
      <c r="AC8" s="129">
        <f t="shared" si="6"/>
        <v>210</v>
      </c>
      <c r="AD8" s="129">
        <f t="shared" si="6"/>
        <v>183</v>
      </c>
      <c r="AE8" s="129">
        <f t="shared" si="6"/>
        <v>97</v>
      </c>
      <c r="AF8" s="435">
        <f t="shared" si="6"/>
        <v>2781</v>
      </c>
      <c r="AG8" s="455">
        <f t="shared" si="6"/>
        <v>1361</v>
      </c>
      <c r="AH8" s="849">
        <v>0</v>
      </c>
      <c r="AI8" s="849">
        <v>0</v>
      </c>
      <c r="AJ8" s="129">
        <v>0</v>
      </c>
      <c r="AK8" s="129">
        <v>0</v>
      </c>
      <c r="AL8" s="978">
        <v>0</v>
      </c>
      <c r="AM8" s="137">
        <v>0</v>
      </c>
      <c r="AO8" s="488" t="s">
        <v>39</v>
      </c>
      <c r="AP8" s="440">
        <f>SUM(AP42:AP45)</f>
        <v>201</v>
      </c>
      <c r="AQ8" s="435">
        <f t="shared" ref="AQ8:BB8" si="7">SUM(AQ42:AQ45)</f>
        <v>193</v>
      </c>
      <c r="AR8" s="435">
        <f t="shared" si="7"/>
        <v>189</v>
      </c>
      <c r="AS8" s="435">
        <f t="shared" si="7"/>
        <v>164</v>
      </c>
      <c r="AT8" s="435">
        <f t="shared" si="7"/>
        <v>155</v>
      </c>
      <c r="AU8" s="435">
        <f t="shared" si="7"/>
        <v>902</v>
      </c>
      <c r="AV8" s="435">
        <f>SUM(AV42:AV45)</f>
        <v>0</v>
      </c>
      <c r="AW8" s="455">
        <f>SUM(AW42:AW45)</f>
        <v>0</v>
      </c>
      <c r="AX8" s="440">
        <f t="shared" si="7"/>
        <v>514</v>
      </c>
      <c r="AY8" s="435">
        <f t="shared" si="7"/>
        <v>60</v>
      </c>
      <c r="AZ8" s="435">
        <f t="shared" ref="AZ8" si="8">SUM(AZ42:AZ45)</f>
        <v>574</v>
      </c>
      <c r="BA8" s="749">
        <f t="shared" si="7"/>
        <v>0</v>
      </c>
      <c r="BB8" s="620">
        <f t="shared" si="7"/>
        <v>199</v>
      </c>
      <c r="BD8" s="126" t="s">
        <v>39</v>
      </c>
      <c r="BE8" s="129">
        <f>SUM(BE42:BE45)</f>
        <v>515</v>
      </c>
      <c r="BF8" s="129">
        <f t="shared" ref="BF8:BG8" si="9">SUM(BF42:BF45)</f>
        <v>0</v>
      </c>
      <c r="BG8" s="129">
        <f t="shared" si="9"/>
        <v>515</v>
      </c>
      <c r="BH8" s="137">
        <f>SUM(BH42:BH45)</f>
        <v>19</v>
      </c>
    </row>
    <row r="9" spans="1:60" s="3" customFormat="1" ht="13">
      <c r="A9" s="126" t="s">
        <v>8</v>
      </c>
      <c r="B9" s="129">
        <f>SUM(B47:B54)</f>
        <v>52910</v>
      </c>
      <c r="C9" s="129">
        <f t="shared" ref="C9:M9" si="10">SUM(C47:C54)</f>
        <v>25806</v>
      </c>
      <c r="D9" s="129">
        <f t="shared" si="10"/>
        <v>47644</v>
      </c>
      <c r="E9" s="129">
        <f t="shared" si="10"/>
        <v>23178</v>
      </c>
      <c r="F9" s="129">
        <f t="shared" si="10"/>
        <v>47076</v>
      </c>
      <c r="G9" s="129">
        <f t="shared" si="10"/>
        <v>23226</v>
      </c>
      <c r="H9" s="129">
        <f t="shared" si="10"/>
        <v>40056</v>
      </c>
      <c r="I9" s="129">
        <f t="shared" si="10"/>
        <v>19742</v>
      </c>
      <c r="J9" s="129">
        <f t="shared" si="10"/>
        <v>34477</v>
      </c>
      <c r="K9" s="129">
        <f t="shared" si="10"/>
        <v>17250</v>
      </c>
      <c r="L9" s="435">
        <f t="shared" si="10"/>
        <v>222163</v>
      </c>
      <c r="M9" s="455">
        <f t="shared" si="10"/>
        <v>109202</v>
      </c>
      <c r="N9" s="849">
        <v>6</v>
      </c>
      <c r="O9" s="849">
        <v>4</v>
      </c>
      <c r="P9" s="129">
        <v>2</v>
      </c>
      <c r="Q9" s="129">
        <v>11</v>
      </c>
      <c r="R9" s="978">
        <v>6</v>
      </c>
      <c r="S9" s="137">
        <v>5</v>
      </c>
      <c r="U9" s="126" t="s">
        <v>8</v>
      </c>
      <c r="V9" s="129">
        <f>SUM(V47:V54)</f>
        <v>2950</v>
      </c>
      <c r="W9" s="129">
        <f t="shared" ref="W9:AG9" si="11">SUM(W47:W54)</f>
        <v>1226</v>
      </c>
      <c r="X9" s="129">
        <f t="shared" si="11"/>
        <v>3276</v>
      </c>
      <c r="Y9" s="129">
        <f t="shared" si="11"/>
        <v>1301</v>
      </c>
      <c r="Z9" s="129">
        <f t="shared" si="11"/>
        <v>3662</v>
      </c>
      <c r="AA9" s="129">
        <f t="shared" si="11"/>
        <v>1488</v>
      </c>
      <c r="AB9" s="129">
        <f t="shared" si="11"/>
        <v>2727</v>
      </c>
      <c r="AC9" s="129">
        <f t="shared" si="11"/>
        <v>1195</v>
      </c>
      <c r="AD9" s="129">
        <f t="shared" si="11"/>
        <v>995</v>
      </c>
      <c r="AE9" s="129">
        <f t="shared" si="11"/>
        <v>442</v>
      </c>
      <c r="AF9" s="435">
        <f t="shared" si="11"/>
        <v>13610</v>
      </c>
      <c r="AG9" s="455">
        <f t="shared" si="11"/>
        <v>5652</v>
      </c>
      <c r="AH9" s="849">
        <v>0</v>
      </c>
      <c r="AI9" s="849">
        <v>0</v>
      </c>
      <c r="AJ9" s="129">
        <v>0</v>
      </c>
      <c r="AK9" s="129">
        <v>0</v>
      </c>
      <c r="AL9" s="978">
        <v>0</v>
      </c>
      <c r="AM9" s="137">
        <v>0</v>
      </c>
      <c r="AO9" s="488" t="s">
        <v>8</v>
      </c>
      <c r="AP9" s="440">
        <f>SUM(AP47:AP54)</f>
        <v>2017</v>
      </c>
      <c r="AQ9" s="435">
        <f t="shared" ref="AQ9:BB9" si="12">SUM(AQ47:AQ54)</f>
        <v>1967</v>
      </c>
      <c r="AR9" s="435">
        <f t="shared" si="12"/>
        <v>1954</v>
      </c>
      <c r="AS9" s="435">
        <f t="shared" si="12"/>
        <v>1847</v>
      </c>
      <c r="AT9" s="435">
        <f t="shared" si="12"/>
        <v>1804</v>
      </c>
      <c r="AU9" s="435">
        <f t="shared" si="12"/>
        <v>9589</v>
      </c>
      <c r="AV9" s="435">
        <f>SUM(AV47:AV54)</f>
        <v>1</v>
      </c>
      <c r="AW9" s="455">
        <f>SUM(AW47:AW54)</f>
        <v>1</v>
      </c>
      <c r="AX9" s="440">
        <f t="shared" si="12"/>
        <v>7418</v>
      </c>
      <c r="AY9" s="435">
        <f t="shared" si="12"/>
        <v>445</v>
      </c>
      <c r="AZ9" s="435">
        <f t="shared" ref="AZ9" si="13">SUM(AZ47:AZ54)</f>
        <v>7863</v>
      </c>
      <c r="BA9" s="749">
        <f t="shared" si="12"/>
        <v>2</v>
      </c>
      <c r="BB9" s="620">
        <f t="shared" si="12"/>
        <v>1812</v>
      </c>
      <c r="BD9" s="126" t="s">
        <v>8</v>
      </c>
      <c r="BE9" s="129">
        <f>SUM(BE47:BE54)</f>
        <v>7873</v>
      </c>
      <c r="BF9" s="129">
        <f t="shared" ref="BF9:BG9" si="14">SUM(BF47:BF54)</f>
        <v>3</v>
      </c>
      <c r="BG9" s="129">
        <f t="shared" si="14"/>
        <v>7876</v>
      </c>
      <c r="BH9" s="137">
        <f>SUM(BH47:BH54)</f>
        <v>1636</v>
      </c>
    </row>
    <row r="10" spans="1:60" s="3" customFormat="1" ht="13">
      <c r="A10" s="126" t="s">
        <v>75</v>
      </c>
      <c r="B10" s="129">
        <f>SUM(B56:B61)</f>
        <v>3455</v>
      </c>
      <c r="C10" s="129">
        <f t="shared" ref="C10:M10" si="15">SUM(C56:C61)</f>
        <v>1689</v>
      </c>
      <c r="D10" s="129">
        <f t="shared" si="15"/>
        <v>2924</v>
      </c>
      <c r="E10" s="129">
        <f t="shared" si="15"/>
        <v>1423</v>
      </c>
      <c r="F10" s="129">
        <f t="shared" si="15"/>
        <v>2806</v>
      </c>
      <c r="G10" s="129">
        <f t="shared" si="15"/>
        <v>1415</v>
      </c>
      <c r="H10" s="129">
        <f t="shared" si="15"/>
        <v>2447</v>
      </c>
      <c r="I10" s="129">
        <f t="shared" si="15"/>
        <v>1281</v>
      </c>
      <c r="J10" s="129">
        <f t="shared" si="15"/>
        <v>2254</v>
      </c>
      <c r="K10" s="129">
        <f t="shared" si="15"/>
        <v>1172</v>
      </c>
      <c r="L10" s="435">
        <f t="shared" si="15"/>
        <v>13886</v>
      </c>
      <c r="M10" s="455">
        <f t="shared" si="15"/>
        <v>6980</v>
      </c>
      <c r="N10" s="849">
        <v>51</v>
      </c>
      <c r="O10" s="849">
        <v>25</v>
      </c>
      <c r="P10" s="129">
        <v>26</v>
      </c>
      <c r="Q10" s="129">
        <v>0</v>
      </c>
      <c r="R10" s="978">
        <v>0</v>
      </c>
      <c r="S10" s="137">
        <v>0</v>
      </c>
      <c r="U10" s="126" t="s">
        <v>75</v>
      </c>
      <c r="V10" s="129">
        <f>SUM(V56:V61)</f>
        <v>342</v>
      </c>
      <c r="W10" s="129">
        <f t="shared" ref="W10:AG10" si="16">SUM(W56:W61)</f>
        <v>140</v>
      </c>
      <c r="X10" s="129">
        <f t="shared" si="16"/>
        <v>377</v>
      </c>
      <c r="Y10" s="129">
        <f t="shared" si="16"/>
        <v>149</v>
      </c>
      <c r="Z10" s="129">
        <f t="shared" si="16"/>
        <v>408</v>
      </c>
      <c r="AA10" s="129">
        <f t="shared" si="16"/>
        <v>180</v>
      </c>
      <c r="AB10" s="129">
        <f t="shared" si="16"/>
        <v>216</v>
      </c>
      <c r="AC10" s="129">
        <f t="shared" si="16"/>
        <v>108</v>
      </c>
      <c r="AD10" s="129">
        <f t="shared" si="16"/>
        <v>154</v>
      </c>
      <c r="AE10" s="129">
        <f t="shared" si="16"/>
        <v>78</v>
      </c>
      <c r="AF10" s="435">
        <f t="shared" si="16"/>
        <v>1497</v>
      </c>
      <c r="AG10" s="455">
        <f t="shared" si="16"/>
        <v>655</v>
      </c>
      <c r="AH10" s="849">
        <v>0</v>
      </c>
      <c r="AI10" s="849">
        <v>0</v>
      </c>
      <c r="AJ10" s="129">
        <v>0</v>
      </c>
      <c r="AK10" s="129">
        <v>0</v>
      </c>
      <c r="AL10" s="978">
        <v>0</v>
      </c>
      <c r="AM10" s="137">
        <v>0</v>
      </c>
      <c r="AO10" s="488" t="s">
        <v>75</v>
      </c>
      <c r="AP10" s="440">
        <f>SUM(AP56:AP61)</f>
        <v>89</v>
      </c>
      <c r="AQ10" s="435">
        <f t="shared" ref="AQ10:BB10" si="17">SUM(AQ56:AQ61)</f>
        <v>85</v>
      </c>
      <c r="AR10" s="435">
        <f t="shared" si="17"/>
        <v>79</v>
      </c>
      <c r="AS10" s="435">
        <f t="shared" si="17"/>
        <v>71</v>
      </c>
      <c r="AT10" s="435">
        <f t="shared" si="17"/>
        <v>70</v>
      </c>
      <c r="AU10" s="435">
        <f t="shared" si="17"/>
        <v>394</v>
      </c>
      <c r="AV10" s="435">
        <f>SUM(AV56:AV61)</f>
        <v>1</v>
      </c>
      <c r="AW10" s="455">
        <f>SUM(AW56:AW61)</f>
        <v>0</v>
      </c>
      <c r="AX10" s="440">
        <f t="shared" si="17"/>
        <v>300</v>
      </c>
      <c r="AY10" s="435">
        <f t="shared" si="17"/>
        <v>73</v>
      </c>
      <c r="AZ10" s="435">
        <f t="shared" ref="AZ10" si="18">SUM(AZ56:AZ61)</f>
        <v>373</v>
      </c>
      <c r="BA10" s="749">
        <f t="shared" si="17"/>
        <v>1</v>
      </c>
      <c r="BB10" s="620">
        <f t="shared" si="17"/>
        <v>74</v>
      </c>
      <c r="BD10" s="126" t="s">
        <v>75</v>
      </c>
      <c r="BE10" s="129">
        <f>SUM(BE56:BE61)</f>
        <v>327</v>
      </c>
      <c r="BF10" s="129">
        <f t="shared" ref="BF10:BG10" si="19">SUM(BF56:BF61)</f>
        <v>2</v>
      </c>
      <c r="BG10" s="129">
        <f t="shared" si="19"/>
        <v>329</v>
      </c>
      <c r="BH10" s="137">
        <f>SUM(BH56:BH61)</f>
        <v>54</v>
      </c>
    </row>
    <row r="11" spans="1:60" s="3" customFormat="1" ht="13">
      <c r="A11" s="126" t="s">
        <v>38</v>
      </c>
      <c r="B11" s="129">
        <f>SUM(B63:B66)</f>
        <v>4423</v>
      </c>
      <c r="C11" s="129">
        <f t="shared" ref="C11:M11" si="20">SUM(C63:C66)</f>
        <v>2331</v>
      </c>
      <c r="D11" s="129">
        <f t="shared" si="20"/>
        <v>2201</v>
      </c>
      <c r="E11" s="129">
        <f t="shared" si="20"/>
        <v>1210</v>
      </c>
      <c r="F11" s="129">
        <f t="shared" si="20"/>
        <v>2035</v>
      </c>
      <c r="G11" s="129">
        <f t="shared" si="20"/>
        <v>1128</v>
      </c>
      <c r="H11" s="129">
        <f t="shared" si="20"/>
        <v>676</v>
      </c>
      <c r="I11" s="129">
        <f t="shared" si="20"/>
        <v>336</v>
      </c>
      <c r="J11" s="129">
        <f t="shared" si="20"/>
        <v>496</v>
      </c>
      <c r="K11" s="129">
        <f t="shared" si="20"/>
        <v>268</v>
      </c>
      <c r="L11" s="435">
        <f t="shared" si="20"/>
        <v>9831</v>
      </c>
      <c r="M11" s="455">
        <f t="shared" si="20"/>
        <v>5273</v>
      </c>
      <c r="N11" s="849">
        <v>0</v>
      </c>
      <c r="O11" s="849">
        <v>0</v>
      </c>
      <c r="P11" s="129">
        <v>0</v>
      </c>
      <c r="Q11" s="129">
        <v>0</v>
      </c>
      <c r="R11" s="978">
        <v>0</v>
      </c>
      <c r="S11" s="137">
        <v>0</v>
      </c>
      <c r="U11" s="126" t="s">
        <v>38</v>
      </c>
      <c r="V11" s="129">
        <f>SUM(V63:V66)</f>
        <v>1009</v>
      </c>
      <c r="W11" s="129">
        <f t="shared" ref="W11:AG11" si="21">SUM(W63:W66)</f>
        <v>499</v>
      </c>
      <c r="X11" s="129">
        <f t="shared" si="21"/>
        <v>398</v>
      </c>
      <c r="Y11" s="129">
        <f t="shared" si="21"/>
        <v>215</v>
      </c>
      <c r="Z11" s="129">
        <f t="shared" si="21"/>
        <v>225</v>
      </c>
      <c r="AA11" s="129">
        <f t="shared" si="21"/>
        <v>124</v>
      </c>
      <c r="AB11" s="129">
        <f t="shared" si="21"/>
        <v>39</v>
      </c>
      <c r="AC11" s="129">
        <f t="shared" si="21"/>
        <v>21</v>
      </c>
      <c r="AD11" s="129">
        <f t="shared" si="21"/>
        <v>18</v>
      </c>
      <c r="AE11" s="129">
        <f t="shared" si="21"/>
        <v>9</v>
      </c>
      <c r="AF11" s="435">
        <f t="shared" si="21"/>
        <v>1689</v>
      </c>
      <c r="AG11" s="455">
        <f t="shared" si="21"/>
        <v>868</v>
      </c>
      <c r="AH11" s="849">
        <v>0</v>
      </c>
      <c r="AI11" s="849">
        <v>0</v>
      </c>
      <c r="AJ11" s="129">
        <v>0</v>
      </c>
      <c r="AK11" s="129">
        <v>0</v>
      </c>
      <c r="AL11" s="978">
        <v>0</v>
      </c>
      <c r="AM11" s="137">
        <v>0</v>
      </c>
      <c r="AO11" s="488" t="s">
        <v>38</v>
      </c>
      <c r="AP11" s="440">
        <f>SUM(AP63:AP66)</f>
        <v>97</v>
      </c>
      <c r="AQ11" s="435">
        <f t="shared" ref="AQ11:BB11" si="22">SUM(AQ63:AQ66)</f>
        <v>93</v>
      </c>
      <c r="AR11" s="435">
        <f t="shared" si="22"/>
        <v>95</v>
      </c>
      <c r="AS11" s="435">
        <f t="shared" si="22"/>
        <v>29</v>
      </c>
      <c r="AT11" s="435">
        <f t="shared" si="22"/>
        <v>24</v>
      </c>
      <c r="AU11" s="435">
        <f t="shared" si="22"/>
        <v>338</v>
      </c>
      <c r="AV11" s="435">
        <f>SUM(AV63:AV66)</f>
        <v>0</v>
      </c>
      <c r="AW11" s="455">
        <f>SUM(AW63:AW66)</f>
        <v>0</v>
      </c>
      <c r="AX11" s="440">
        <f t="shared" si="22"/>
        <v>161</v>
      </c>
      <c r="AY11" s="435">
        <f t="shared" si="22"/>
        <v>10</v>
      </c>
      <c r="AZ11" s="435">
        <f t="shared" ref="AZ11" si="23">SUM(AZ63:AZ66)</f>
        <v>171</v>
      </c>
      <c r="BA11" s="749">
        <f t="shared" si="22"/>
        <v>0</v>
      </c>
      <c r="BB11" s="620">
        <f t="shared" si="22"/>
        <v>92</v>
      </c>
      <c r="BD11" s="126" t="s">
        <v>38</v>
      </c>
      <c r="BE11" s="129">
        <f>SUM(BE63:BE66)</f>
        <v>171</v>
      </c>
      <c r="BF11" s="129">
        <f t="shared" ref="BF11:BG11" si="24">SUM(BF63:BF66)</f>
        <v>0</v>
      </c>
      <c r="BG11" s="129">
        <f t="shared" si="24"/>
        <v>171</v>
      </c>
      <c r="BH11" s="137">
        <f>SUM(BH63:BH66)</f>
        <v>13</v>
      </c>
    </row>
    <row r="12" spans="1:60" s="3" customFormat="1" ht="13">
      <c r="A12" s="126" t="s">
        <v>25</v>
      </c>
      <c r="B12" s="129">
        <f>SUM(B73:B75)</f>
        <v>3511</v>
      </c>
      <c r="C12" s="129">
        <f t="shared" ref="C12:M12" si="25">SUM(C73:C75)</f>
        <v>1742</v>
      </c>
      <c r="D12" s="129">
        <f t="shared" si="25"/>
        <v>2304</v>
      </c>
      <c r="E12" s="129">
        <f t="shared" si="25"/>
        <v>1156</v>
      </c>
      <c r="F12" s="129">
        <f t="shared" si="25"/>
        <v>2443</v>
      </c>
      <c r="G12" s="129">
        <f t="shared" si="25"/>
        <v>1296</v>
      </c>
      <c r="H12" s="129">
        <f t="shared" si="25"/>
        <v>1591</v>
      </c>
      <c r="I12" s="129">
        <f t="shared" si="25"/>
        <v>808</v>
      </c>
      <c r="J12" s="129">
        <f t="shared" si="25"/>
        <v>1052</v>
      </c>
      <c r="K12" s="129">
        <f t="shared" si="25"/>
        <v>528</v>
      </c>
      <c r="L12" s="435">
        <f t="shared" si="25"/>
        <v>10901</v>
      </c>
      <c r="M12" s="455">
        <f t="shared" si="25"/>
        <v>5530</v>
      </c>
      <c r="N12" s="849">
        <v>0</v>
      </c>
      <c r="O12" s="849">
        <v>0</v>
      </c>
      <c r="P12" s="129">
        <v>0</v>
      </c>
      <c r="Q12" s="129">
        <v>0</v>
      </c>
      <c r="R12" s="978">
        <v>0</v>
      </c>
      <c r="S12" s="137">
        <v>0</v>
      </c>
      <c r="U12" s="126" t="s">
        <v>25</v>
      </c>
      <c r="V12" s="129">
        <f>SUM(V73:V75)</f>
        <v>481</v>
      </c>
      <c r="W12" s="129">
        <f t="shared" ref="W12:AG12" si="26">SUM(W73:W75)</f>
        <v>221</v>
      </c>
      <c r="X12" s="129">
        <f t="shared" si="26"/>
        <v>336</v>
      </c>
      <c r="Y12" s="129">
        <f t="shared" si="26"/>
        <v>160</v>
      </c>
      <c r="Z12" s="129">
        <f t="shared" si="26"/>
        <v>219</v>
      </c>
      <c r="AA12" s="129">
        <f t="shared" si="26"/>
        <v>93</v>
      </c>
      <c r="AB12" s="129">
        <f t="shared" si="26"/>
        <v>138</v>
      </c>
      <c r="AC12" s="129">
        <f t="shared" si="26"/>
        <v>64</v>
      </c>
      <c r="AD12" s="129">
        <f t="shared" si="26"/>
        <v>36</v>
      </c>
      <c r="AE12" s="129">
        <f t="shared" si="26"/>
        <v>17</v>
      </c>
      <c r="AF12" s="435">
        <f t="shared" si="26"/>
        <v>1210</v>
      </c>
      <c r="AG12" s="455">
        <f t="shared" si="26"/>
        <v>555</v>
      </c>
      <c r="AH12" s="849">
        <v>0</v>
      </c>
      <c r="AI12" s="849">
        <v>0</v>
      </c>
      <c r="AJ12" s="129">
        <v>0</v>
      </c>
      <c r="AK12" s="129">
        <v>0</v>
      </c>
      <c r="AL12" s="978">
        <v>0</v>
      </c>
      <c r="AM12" s="137">
        <v>0</v>
      </c>
      <c r="AO12" s="488" t="s">
        <v>25</v>
      </c>
      <c r="AP12" s="440">
        <f>SUM(AP73:AP75)</f>
        <v>93</v>
      </c>
      <c r="AQ12" s="435">
        <f t="shared" ref="AQ12:BB12" si="27">SUM(AQ73:AQ75)</f>
        <v>87</v>
      </c>
      <c r="AR12" s="435">
        <f t="shared" si="27"/>
        <v>94</v>
      </c>
      <c r="AS12" s="435">
        <f t="shared" si="27"/>
        <v>60</v>
      </c>
      <c r="AT12" s="435">
        <f t="shared" si="27"/>
        <v>44</v>
      </c>
      <c r="AU12" s="435">
        <f t="shared" si="27"/>
        <v>378</v>
      </c>
      <c r="AV12" s="435">
        <f>SUM(AV73:AV75)</f>
        <v>0</v>
      </c>
      <c r="AW12" s="455">
        <f>SUM(AW73:AW75)</f>
        <v>0</v>
      </c>
      <c r="AX12" s="440">
        <f t="shared" si="27"/>
        <v>253</v>
      </c>
      <c r="AY12" s="435">
        <f t="shared" si="27"/>
        <v>21</v>
      </c>
      <c r="AZ12" s="435">
        <f t="shared" ref="AZ12" si="28">SUM(AZ73:AZ75)</f>
        <v>274</v>
      </c>
      <c r="BA12" s="749">
        <f t="shared" si="27"/>
        <v>0</v>
      </c>
      <c r="BB12" s="620">
        <f t="shared" si="27"/>
        <v>77</v>
      </c>
      <c r="BD12" s="126" t="s">
        <v>25</v>
      </c>
      <c r="BE12" s="129">
        <f>SUM(BE73:BE75)</f>
        <v>249</v>
      </c>
      <c r="BF12" s="129">
        <f t="shared" ref="BF12:BG12" si="29">SUM(BF73:BF75)</f>
        <v>0</v>
      </c>
      <c r="BG12" s="129">
        <f t="shared" si="29"/>
        <v>249</v>
      </c>
      <c r="BH12" s="137">
        <f>SUM(BH73:BH75)</f>
        <v>20</v>
      </c>
    </row>
    <row r="13" spans="1:60" s="3" customFormat="1" ht="13">
      <c r="A13" s="126" t="s">
        <v>108</v>
      </c>
      <c r="B13" s="129">
        <f>SUM(B77:B85)</f>
        <v>12442</v>
      </c>
      <c r="C13" s="129">
        <f t="shared" ref="C13:M13" si="30">SUM(C77:C85)</f>
        <v>6379</v>
      </c>
      <c r="D13" s="129">
        <f t="shared" si="30"/>
        <v>8303</v>
      </c>
      <c r="E13" s="129">
        <f t="shared" si="30"/>
        <v>4277</v>
      </c>
      <c r="F13" s="129">
        <f t="shared" si="30"/>
        <v>7078</v>
      </c>
      <c r="G13" s="129">
        <f t="shared" si="30"/>
        <v>3725</v>
      </c>
      <c r="H13" s="129">
        <f t="shared" si="30"/>
        <v>5428</v>
      </c>
      <c r="I13" s="129">
        <f t="shared" si="30"/>
        <v>2879</v>
      </c>
      <c r="J13" s="129">
        <f t="shared" si="30"/>
        <v>4270</v>
      </c>
      <c r="K13" s="129">
        <f t="shared" si="30"/>
        <v>2277</v>
      </c>
      <c r="L13" s="435">
        <f t="shared" si="30"/>
        <v>37521</v>
      </c>
      <c r="M13" s="455">
        <f t="shared" si="30"/>
        <v>19537</v>
      </c>
      <c r="N13" s="849">
        <v>16</v>
      </c>
      <c r="O13" s="849">
        <v>10</v>
      </c>
      <c r="P13" s="129">
        <v>6</v>
      </c>
      <c r="Q13" s="129">
        <v>7</v>
      </c>
      <c r="R13" s="978">
        <v>1</v>
      </c>
      <c r="S13" s="137">
        <v>6</v>
      </c>
      <c r="U13" s="126" t="s">
        <v>108</v>
      </c>
      <c r="V13" s="129">
        <f>SUM(V77:V85)</f>
        <v>1379</v>
      </c>
      <c r="W13" s="129">
        <f t="shared" ref="W13:AG13" si="31">SUM(W77:W85)</f>
        <v>644</v>
      </c>
      <c r="X13" s="129">
        <f t="shared" si="31"/>
        <v>870</v>
      </c>
      <c r="Y13" s="129">
        <f t="shared" si="31"/>
        <v>431</v>
      </c>
      <c r="Z13" s="129">
        <f t="shared" si="31"/>
        <v>722</v>
      </c>
      <c r="AA13" s="129">
        <f t="shared" si="31"/>
        <v>361</v>
      </c>
      <c r="AB13" s="129">
        <f t="shared" si="31"/>
        <v>418</v>
      </c>
      <c r="AC13" s="129">
        <f t="shared" si="31"/>
        <v>216</v>
      </c>
      <c r="AD13" s="129">
        <f t="shared" si="31"/>
        <v>75</v>
      </c>
      <c r="AE13" s="129">
        <f t="shared" si="31"/>
        <v>39</v>
      </c>
      <c r="AF13" s="435">
        <f t="shared" si="31"/>
        <v>3464</v>
      </c>
      <c r="AG13" s="455">
        <f t="shared" si="31"/>
        <v>1691</v>
      </c>
      <c r="AH13" s="849">
        <v>0</v>
      </c>
      <c r="AI13" s="849">
        <v>0</v>
      </c>
      <c r="AJ13" s="129">
        <v>0</v>
      </c>
      <c r="AK13" s="129">
        <v>0</v>
      </c>
      <c r="AL13" s="978">
        <v>0</v>
      </c>
      <c r="AM13" s="137">
        <v>0</v>
      </c>
      <c r="AO13" s="488" t="s">
        <v>108</v>
      </c>
      <c r="AP13" s="440">
        <f>SUM(AP77:AP85)</f>
        <v>309</v>
      </c>
      <c r="AQ13" s="435">
        <f t="shared" ref="AQ13:BB13" si="32">SUM(AQ77:AQ85)</f>
        <v>297</v>
      </c>
      <c r="AR13" s="435">
        <f t="shared" si="32"/>
        <v>277</v>
      </c>
      <c r="AS13" s="435">
        <f t="shared" si="32"/>
        <v>247</v>
      </c>
      <c r="AT13" s="435">
        <f t="shared" si="32"/>
        <v>213</v>
      </c>
      <c r="AU13" s="435">
        <f t="shared" si="32"/>
        <v>1343</v>
      </c>
      <c r="AV13" s="435">
        <f>SUM(AV77:AV85)</f>
        <v>0</v>
      </c>
      <c r="AW13" s="455">
        <f>SUM(AW77:AW85)</f>
        <v>0</v>
      </c>
      <c r="AX13" s="440">
        <f t="shared" si="32"/>
        <v>988</v>
      </c>
      <c r="AY13" s="435">
        <f t="shared" si="32"/>
        <v>118</v>
      </c>
      <c r="AZ13" s="435">
        <f t="shared" ref="AZ13" si="33">SUM(AZ77:AZ85)</f>
        <v>1106</v>
      </c>
      <c r="BA13" s="749">
        <f t="shared" si="32"/>
        <v>1</v>
      </c>
      <c r="BB13" s="620">
        <f t="shared" si="32"/>
        <v>270</v>
      </c>
      <c r="BD13" s="126" t="s">
        <v>108</v>
      </c>
      <c r="BE13" s="129">
        <f>SUM(BE77:BE85)</f>
        <v>896</v>
      </c>
      <c r="BF13" s="129">
        <f t="shared" ref="BF13:BG13" si="34">SUM(BF77:BF85)</f>
        <v>2</v>
      </c>
      <c r="BG13" s="129">
        <f t="shared" si="34"/>
        <v>898</v>
      </c>
      <c r="BH13" s="137">
        <f>SUM(BH77:BH85)</f>
        <v>108</v>
      </c>
    </row>
    <row r="14" spans="1:60" s="3" customFormat="1" ht="13">
      <c r="A14" s="126" t="s">
        <v>109</v>
      </c>
      <c r="B14" s="129">
        <f>SUM(B87:B91)</f>
        <v>1237</v>
      </c>
      <c r="C14" s="129">
        <f t="shared" ref="C14:M14" si="35">SUM(C87:C91)</f>
        <v>597</v>
      </c>
      <c r="D14" s="129">
        <f t="shared" si="35"/>
        <v>979</v>
      </c>
      <c r="E14" s="129">
        <f t="shared" si="35"/>
        <v>496</v>
      </c>
      <c r="F14" s="129">
        <f t="shared" si="35"/>
        <v>1326</v>
      </c>
      <c r="G14" s="129">
        <f t="shared" si="35"/>
        <v>655</v>
      </c>
      <c r="H14" s="129">
        <f t="shared" si="35"/>
        <v>782</v>
      </c>
      <c r="I14" s="129">
        <f t="shared" si="35"/>
        <v>417</v>
      </c>
      <c r="J14" s="129">
        <f t="shared" si="35"/>
        <v>698</v>
      </c>
      <c r="K14" s="129">
        <f t="shared" si="35"/>
        <v>375</v>
      </c>
      <c r="L14" s="435">
        <f t="shared" si="35"/>
        <v>5022</v>
      </c>
      <c r="M14" s="455">
        <f t="shared" si="35"/>
        <v>2540</v>
      </c>
      <c r="N14" s="849">
        <v>0</v>
      </c>
      <c r="O14" s="849">
        <v>0</v>
      </c>
      <c r="P14" s="129">
        <v>0</v>
      </c>
      <c r="Q14" s="129">
        <v>0</v>
      </c>
      <c r="R14" s="978">
        <v>0</v>
      </c>
      <c r="S14" s="137">
        <v>0</v>
      </c>
      <c r="U14" s="126" t="s">
        <v>109</v>
      </c>
      <c r="V14" s="129">
        <f>SUM(V87:V91)</f>
        <v>96</v>
      </c>
      <c r="W14" s="129">
        <f t="shared" ref="W14:AG14" si="36">SUM(W87:W91)</f>
        <v>42</v>
      </c>
      <c r="X14" s="129">
        <f t="shared" si="36"/>
        <v>69</v>
      </c>
      <c r="Y14" s="129">
        <f t="shared" si="36"/>
        <v>26</v>
      </c>
      <c r="Z14" s="129">
        <f t="shared" si="36"/>
        <v>139</v>
      </c>
      <c r="AA14" s="129">
        <f t="shared" si="36"/>
        <v>58</v>
      </c>
      <c r="AB14" s="129">
        <f t="shared" si="36"/>
        <v>66</v>
      </c>
      <c r="AC14" s="129">
        <f t="shared" si="36"/>
        <v>27</v>
      </c>
      <c r="AD14" s="129">
        <f t="shared" si="36"/>
        <v>10</v>
      </c>
      <c r="AE14" s="129">
        <f t="shared" si="36"/>
        <v>3</v>
      </c>
      <c r="AF14" s="435">
        <f t="shared" si="36"/>
        <v>380</v>
      </c>
      <c r="AG14" s="455">
        <f t="shared" si="36"/>
        <v>156</v>
      </c>
      <c r="AH14" s="849">
        <v>0</v>
      </c>
      <c r="AI14" s="849">
        <v>0</v>
      </c>
      <c r="AJ14" s="129">
        <v>0</v>
      </c>
      <c r="AK14" s="129">
        <v>0</v>
      </c>
      <c r="AL14" s="978">
        <v>0</v>
      </c>
      <c r="AM14" s="137">
        <v>0</v>
      </c>
      <c r="AO14" s="488" t="s">
        <v>109</v>
      </c>
      <c r="AP14" s="440">
        <f>SUM(AP87:AP91)</f>
        <v>33</v>
      </c>
      <c r="AQ14" s="435">
        <f t="shared" ref="AQ14:BB14" si="37">SUM(AQ87:AQ91)</f>
        <v>29</v>
      </c>
      <c r="AR14" s="435">
        <f t="shared" si="37"/>
        <v>36</v>
      </c>
      <c r="AS14" s="435">
        <f t="shared" si="37"/>
        <v>26</v>
      </c>
      <c r="AT14" s="435">
        <f t="shared" si="37"/>
        <v>24</v>
      </c>
      <c r="AU14" s="435">
        <f t="shared" si="37"/>
        <v>148</v>
      </c>
      <c r="AV14" s="435">
        <f>SUM(AV87:AV91)</f>
        <v>0</v>
      </c>
      <c r="AW14" s="455">
        <f>SUM(AW87:AW91)</f>
        <v>0</v>
      </c>
      <c r="AX14" s="440">
        <f t="shared" si="37"/>
        <v>145</v>
      </c>
      <c r="AY14" s="435">
        <f t="shared" si="37"/>
        <v>6</v>
      </c>
      <c r="AZ14" s="435">
        <f t="shared" ref="AZ14" si="38">SUM(AZ87:AZ91)</f>
        <v>151</v>
      </c>
      <c r="BA14" s="749">
        <f t="shared" si="37"/>
        <v>0</v>
      </c>
      <c r="BB14" s="620">
        <f t="shared" si="37"/>
        <v>23</v>
      </c>
      <c r="BD14" s="126" t="s">
        <v>109</v>
      </c>
      <c r="BE14" s="129">
        <f>SUM(BE87:BE91)</f>
        <v>147</v>
      </c>
      <c r="BF14" s="129">
        <f t="shared" ref="BF14:BG14" si="39">SUM(BF87:BF91)</f>
        <v>0</v>
      </c>
      <c r="BG14" s="129">
        <f t="shared" si="39"/>
        <v>147</v>
      </c>
      <c r="BH14" s="137">
        <f>SUM(BH87:BH91)</f>
        <v>14</v>
      </c>
    </row>
    <row r="15" spans="1:60" s="3" customFormat="1" ht="13">
      <c r="A15" s="126" t="s">
        <v>73</v>
      </c>
      <c r="B15" s="129">
        <f t="shared" ref="B15:M15" si="40">SUM(B93:B98)</f>
        <v>6053</v>
      </c>
      <c r="C15" s="129">
        <f t="shared" si="40"/>
        <v>2970</v>
      </c>
      <c r="D15" s="129">
        <f t="shared" si="40"/>
        <v>5628</v>
      </c>
      <c r="E15" s="129">
        <f t="shared" si="40"/>
        <v>2866</v>
      </c>
      <c r="F15" s="129">
        <f t="shared" si="40"/>
        <v>5310</v>
      </c>
      <c r="G15" s="129">
        <f t="shared" si="40"/>
        <v>2705</v>
      </c>
      <c r="H15" s="129">
        <f t="shared" si="40"/>
        <v>4577</v>
      </c>
      <c r="I15" s="129">
        <f t="shared" si="40"/>
        <v>2345</v>
      </c>
      <c r="J15" s="129">
        <f t="shared" si="40"/>
        <v>3928</v>
      </c>
      <c r="K15" s="129">
        <f t="shared" si="40"/>
        <v>2035</v>
      </c>
      <c r="L15" s="435">
        <f t="shared" si="40"/>
        <v>25496</v>
      </c>
      <c r="M15" s="455">
        <f t="shared" si="40"/>
        <v>12921</v>
      </c>
      <c r="N15" s="849">
        <v>0</v>
      </c>
      <c r="O15" s="849">
        <v>0</v>
      </c>
      <c r="P15" s="129">
        <v>0</v>
      </c>
      <c r="Q15" s="129">
        <v>0</v>
      </c>
      <c r="R15" s="978">
        <v>0</v>
      </c>
      <c r="S15" s="137">
        <v>0</v>
      </c>
      <c r="U15" s="126" t="s">
        <v>73</v>
      </c>
      <c r="V15" s="129">
        <f t="shared" ref="V15:AG15" si="41">SUM(V93:V98)</f>
        <v>243</v>
      </c>
      <c r="W15" s="129">
        <f t="shared" si="41"/>
        <v>93</v>
      </c>
      <c r="X15" s="129">
        <f t="shared" si="41"/>
        <v>319</v>
      </c>
      <c r="Y15" s="129">
        <f t="shared" si="41"/>
        <v>123</v>
      </c>
      <c r="Z15" s="129">
        <f t="shared" si="41"/>
        <v>320</v>
      </c>
      <c r="AA15" s="129">
        <f t="shared" si="41"/>
        <v>142</v>
      </c>
      <c r="AB15" s="129">
        <f t="shared" si="41"/>
        <v>217</v>
      </c>
      <c r="AC15" s="129">
        <f t="shared" si="41"/>
        <v>102</v>
      </c>
      <c r="AD15" s="129">
        <f t="shared" si="41"/>
        <v>109</v>
      </c>
      <c r="AE15" s="129">
        <f t="shared" si="41"/>
        <v>50</v>
      </c>
      <c r="AF15" s="435">
        <f t="shared" si="41"/>
        <v>1208</v>
      </c>
      <c r="AG15" s="455">
        <f t="shared" si="41"/>
        <v>510</v>
      </c>
      <c r="AH15" s="849">
        <v>0</v>
      </c>
      <c r="AI15" s="849">
        <v>0</v>
      </c>
      <c r="AJ15" s="129">
        <v>0</v>
      </c>
      <c r="AK15" s="129">
        <v>0</v>
      </c>
      <c r="AL15" s="978">
        <v>0</v>
      </c>
      <c r="AM15" s="137">
        <v>0</v>
      </c>
      <c r="AO15" s="488" t="s">
        <v>73</v>
      </c>
      <c r="AP15" s="440">
        <f t="shared" ref="AP15:BB15" si="42">SUM(AP93:AP98)</f>
        <v>188</v>
      </c>
      <c r="AQ15" s="435">
        <f t="shared" si="42"/>
        <v>181</v>
      </c>
      <c r="AR15" s="435">
        <f t="shared" si="42"/>
        <v>175</v>
      </c>
      <c r="AS15" s="435">
        <f t="shared" si="42"/>
        <v>160</v>
      </c>
      <c r="AT15" s="435">
        <f t="shared" si="42"/>
        <v>152</v>
      </c>
      <c r="AU15" s="435">
        <f t="shared" si="42"/>
        <v>856</v>
      </c>
      <c r="AV15" s="435">
        <f>SUM(AV93:AV98)</f>
        <v>0</v>
      </c>
      <c r="AW15" s="455">
        <f>SUM(AW93:AW98)</f>
        <v>0</v>
      </c>
      <c r="AX15" s="440">
        <f t="shared" si="42"/>
        <v>773</v>
      </c>
      <c r="AY15" s="435">
        <f t="shared" si="42"/>
        <v>26</v>
      </c>
      <c r="AZ15" s="435">
        <f t="shared" ref="AZ15" si="43">SUM(AZ93:AZ98)</f>
        <v>799</v>
      </c>
      <c r="BA15" s="749">
        <f t="shared" si="42"/>
        <v>0</v>
      </c>
      <c r="BB15" s="620">
        <f t="shared" si="42"/>
        <v>154</v>
      </c>
      <c r="BD15" s="126" t="s">
        <v>73</v>
      </c>
      <c r="BE15" s="129">
        <f>SUM(BE93:BE98)</f>
        <v>784</v>
      </c>
      <c r="BF15" s="129">
        <f t="shared" ref="BF15:BG15" si="44">SUM(BF93:BF98)</f>
        <v>0</v>
      </c>
      <c r="BG15" s="129">
        <f t="shared" si="44"/>
        <v>784</v>
      </c>
      <c r="BH15" s="137">
        <f>SUM(BH93:BH98)</f>
        <v>192</v>
      </c>
    </row>
    <row r="16" spans="1:60" s="3" customFormat="1" ht="13">
      <c r="A16" s="126" t="s">
        <v>66</v>
      </c>
      <c r="B16" s="129">
        <f t="shared" ref="B16:M16" si="45">SUM(B100:B101)</f>
        <v>1192</v>
      </c>
      <c r="C16" s="129">
        <f t="shared" si="45"/>
        <v>594</v>
      </c>
      <c r="D16" s="129">
        <f t="shared" si="45"/>
        <v>1011</v>
      </c>
      <c r="E16" s="129">
        <f t="shared" si="45"/>
        <v>479</v>
      </c>
      <c r="F16" s="129">
        <f t="shared" si="45"/>
        <v>956</v>
      </c>
      <c r="G16" s="129">
        <f t="shared" si="45"/>
        <v>466</v>
      </c>
      <c r="H16" s="129">
        <f t="shared" si="45"/>
        <v>795</v>
      </c>
      <c r="I16" s="129">
        <f t="shared" si="45"/>
        <v>428</v>
      </c>
      <c r="J16" s="129">
        <f t="shared" si="45"/>
        <v>638</v>
      </c>
      <c r="K16" s="129">
        <f t="shared" si="45"/>
        <v>304</v>
      </c>
      <c r="L16" s="435">
        <f t="shared" si="45"/>
        <v>4592</v>
      </c>
      <c r="M16" s="455">
        <f t="shared" si="45"/>
        <v>2271</v>
      </c>
      <c r="N16" s="849">
        <v>0</v>
      </c>
      <c r="O16" s="849">
        <v>0</v>
      </c>
      <c r="P16" s="129">
        <v>0</v>
      </c>
      <c r="Q16" s="129">
        <v>0</v>
      </c>
      <c r="R16" s="978">
        <v>0</v>
      </c>
      <c r="S16" s="137">
        <v>0</v>
      </c>
      <c r="U16" s="126" t="s">
        <v>66</v>
      </c>
      <c r="V16" s="129">
        <f t="shared" ref="V16:AG16" si="46">SUM(V100:V101)</f>
        <v>146</v>
      </c>
      <c r="W16" s="129">
        <f t="shared" si="46"/>
        <v>66</v>
      </c>
      <c r="X16" s="129">
        <f t="shared" si="46"/>
        <v>160</v>
      </c>
      <c r="Y16" s="129">
        <f t="shared" si="46"/>
        <v>73</v>
      </c>
      <c r="Z16" s="129">
        <f t="shared" si="46"/>
        <v>146</v>
      </c>
      <c r="AA16" s="129">
        <f t="shared" si="46"/>
        <v>67</v>
      </c>
      <c r="AB16" s="129">
        <f t="shared" si="46"/>
        <v>129</v>
      </c>
      <c r="AC16" s="129">
        <f t="shared" si="46"/>
        <v>60</v>
      </c>
      <c r="AD16" s="129">
        <f t="shared" si="46"/>
        <v>25</v>
      </c>
      <c r="AE16" s="129">
        <f t="shared" si="46"/>
        <v>16</v>
      </c>
      <c r="AF16" s="435">
        <f t="shared" si="46"/>
        <v>606</v>
      </c>
      <c r="AG16" s="455">
        <f t="shared" si="46"/>
        <v>282</v>
      </c>
      <c r="AH16" s="849">
        <v>0</v>
      </c>
      <c r="AI16" s="849">
        <v>0</v>
      </c>
      <c r="AJ16" s="129">
        <v>0</v>
      </c>
      <c r="AK16" s="129">
        <v>0</v>
      </c>
      <c r="AL16" s="978">
        <v>0</v>
      </c>
      <c r="AM16" s="137">
        <v>0</v>
      </c>
      <c r="AO16" s="488" t="s">
        <v>66</v>
      </c>
      <c r="AP16" s="440">
        <f t="shared" ref="AP16:BB16" si="47">SUM(AP100:AP101)</f>
        <v>29</v>
      </c>
      <c r="AQ16" s="435">
        <f t="shared" si="47"/>
        <v>26</v>
      </c>
      <c r="AR16" s="435">
        <f t="shared" si="47"/>
        <v>24</v>
      </c>
      <c r="AS16" s="435">
        <f t="shared" si="47"/>
        <v>22</v>
      </c>
      <c r="AT16" s="435">
        <f t="shared" si="47"/>
        <v>20</v>
      </c>
      <c r="AU16" s="435">
        <f t="shared" si="47"/>
        <v>121</v>
      </c>
      <c r="AV16" s="435">
        <f>SUM(AV100:AV101)</f>
        <v>0</v>
      </c>
      <c r="AW16" s="455">
        <f>SUM(AW100:AW101)</f>
        <v>0</v>
      </c>
      <c r="AX16" s="440">
        <f t="shared" si="47"/>
        <v>122</v>
      </c>
      <c r="AY16" s="435">
        <f t="shared" si="47"/>
        <v>16</v>
      </c>
      <c r="AZ16" s="435">
        <f t="shared" ref="AZ16" si="48">SUM(AZ100:AZ101)</f>
        <v>138</v>
      </c>
      <c r="BA16" s="749">
        <f t="shared" si="47"/>
        <v>0</v>
      </c>
      <c r="BB16" s="620">
        <f t="shared" si="47"/>
        <v>26</v>
      </c>
      <c r="BD16" s="126" t="s">
        <v>66</v>
      </c>
      <c r="BE16" s="129">
        <f>SUM(BE100:BE101)</f>
        <v>108</v>
      </c>
      <c r="BF16" s="129">
        <f t="shared" ref="BF16:BG16" si="49">SUM(BF100:BF101)</f>
        <v>0</v>
      </c>
      <c r="BG16" s="129">
        <f t="shared" si="49"/>
        <v>108</v>
      </c>
      <c r="BH16" s="137">
        <f>SUM(BH100:BH101)</f>
        <v>12</v>
      </c>
    </row>
    <row r="17" spans="1:60" s="3" customFormat="1" ht="13">
      <c r="A17" s="126" t="s">
        <v>56</v>
      </c>
      <c r="B17" s="129">
        <f>SUM(B108:B113)</f>
        <v>6859</v>
      </c>
      <c r="C17" s="129">
        <f t="shared" ref="C17:M17" si="50">SUM(C108:C113)</f>
        <v>3444</v>
      </c>
      <c r="D17" s="129">
        <f t="shared" si="50"/>
        <v>5926</v>
      </c>
      <c r="E17" s="129">
        <f t="shared" si="50"/>
        <v>3000</v>
      </c>
      <c r="F17" s="129">
        <f t="shared" si="50"/>
        <v>5578</v>
      </c>
      <c r="G17" s="129">
        <f t="shared" si="50"/>
        <v>2782</v>
      </c>
      <c r="H17" s="129">
        <f t="shared" si="50"/>
        <v>4879</v>
      </c>
      <c r="I17" s="129">
        <f t="shared" si="50"/>
        <v>2444</v>
      </c>
      <c r="J17" s="129">
        <f t="shared" si="50"/>
        <v>4154</v>
      </c>
      <c r="K17" s="129">
        <f t="shared" si="50"/>
        <v>2039</v>
      </c>
      <c r="L17" s="435">
        <f t="shared" si="50"/>
        <v>27396</v>
      </c>
      <c r="M17" s="455">
        <f t="shared" si="50"/>
        <v>13709</v>
      </c>
      <c r="N17" s="849">
        <v>0</v>
      </c>
      <c r="O17" s="849">
        <v>0</v>
      </c>
      <c r="P17" s="129">
        <v>0</v>
      </c>
      <c r="Q17" s="129">
        <v>0</v>
      </c>
      <c r="R17" s="978">
        <v>0</v>
      </c>
      <c r="S17" s="137">
        <v>0</v>
      </c>
      <c r="U17" s="126" t="s">
        <v>56</v>
      </c>
      <c r="V17" s="129">
        <f>SUM(V108:V113)</f>
        <v>334</v>
      </c>
      <c r="W17" s="129">
        <f t="shared" ref="W17:AG17" si="51">SUM(W108:W113)</f>
        <v>141</v>
      </c>
      <c r="X17" s="129">
        <f t="shared" si="51"/>
        <v>410</v>
      </c>
      <c r="Y17" s="129">
        <f t="shared" si="51"/>
        <v>164</v>
      </c>
      <c r="Z17" s="129">
        <f t="shared" si="51"/>
        <v>481</v>
      </c>
      <c r="AA17" s="129">
        <f t="shared" si="51"/>
        <v>197</v>
      </c>
      <c r="AB17" s="129">
        <f t="shared" si="51"/>
        <v>281</v>
      </c>
      <c r="AC17" s="129">
        <f t="shared" si="51"/>
        <v>117</v>
      </c>
      <c r="AD17" s="129">
        <f t="shared" si="51"/>
        <v>120</v>
      </c>
      <c r="AE17" s="129">
        <f t="shared" si="51"/>
        <v>54</v>
      </c>
      <c r="AF17" s="435">
        <f t="shared" si="51"/>
        <v>1626</v>
      </c>
      <c r="AG17" s="455">
        <f t="shared" si="51"/>
        <v>673</v>
      </c>
      <c r="AH17" s="849">
        <v>0</v>
      </c>
      <c r="AI17" s="849">
        <v>0</v>
      </c>
      <c r="AJ17" s="129">
        <v>0</v>
      </c>
      <c r="AK17" s="129">
        <v>2</v>
      </c>
      <c r="AL17" s="978">
        <v>2</v>
      </c>
      <c r="AM17" s="137">
        <v>0</v>
      </c>
      <c r="AO17" s="488" t="s">
        <v>56</v>
      </c>
      <c r="AP17" s="440">
        <f>SUM(AP108:AP113)</f>
        <v>201</v>
      </c>
      <c r="AQ17" s="435">
        <f t="shared" ref="AQ17:BB17" si="52">SUM(AQ108:AQ113)</f>
        <v>195</v>
      </c>
      <c r="AR17" s="435">
        <f t="shared" si="52"/>
        <v>198</v>
      </c>
      <c r="AS17" s="435">
        <f t="shared" si="52"/>
        <v>186</v>
      </c>
      <c r="AT17" s="435">
        <f t="shared" si="52"/>
        <v>178</v>
      </c>
      <c r="AU17" s="435">
        <f t="shared" si="52"/>
        <v>958</v>
      </c>
      <c r="AV17" s="435">
        <f>SUM(AV108:AV113)</f>
        <v>0</v>
      </c>
      <c r="AW17" s="455">
        <f>SUM(AW108:AW113)</f>
        <v>0</v>
      </c>
      <c r="AX17" s="440">
        <f t="shared" si="52"/>
        <v>738</v>
      </c>
      <c r="AY17" s="435">
        <f t="shared" si="52"/>
        <v>84</v>
      </c>
      <c r="AZ17" s="435">
        <f t="shared" ref="AZ17" si="53">SUM(AZ108:AZ113)</f>
        <v>822</v>
      </c>
      <c r="BA17" s="749">
        <f t="shared" si="52"/>
        <v>0</v>
      </c>
      <c r="BB17" s="620">
        <f t="shared" si="52"/>
        <v>170</v>
      </c>
      <c r="BD17" s="126" t="s">
        <v>56</v>
      </c>
      <c r="BE17" s="129">
        <f>SUM(BE108:BE113)</f>
        <v>827</v>
      </c>
      <c r="BF17" s="129">
        <f t="shared" ref="BF17:BG17" si="54">SUM(BF108:BF113)</f>
        <v>0</v>
      </c>
      <c r="BG17" s="129">
        <f t="shared" si="54"/>
        <v>827</v>
      </c>
      <c r="BH17" s="137">
        <f>SUM(BH108:BH113)</f>
        <v>173</v>
      </c>
    </row>
    <row r="18" spans="1:60" s="3" customFormat="1" ht="13">
      <c r="A18" s="126" t="s">
        <v>20</v>
      </c>
      <c r="B18" s="129">
        <f>SUM(B115:B116)</f>
        <v>8902</v>
      </c>
      <c r="C18" s="129">
        <f t="shared" ref="C18:M18" si="55">SUM(C115:C116)</f>
        <v>4296</v>
      </c>
      <c r="D18" s="129">
        <f t="shared" si="55"/>
        <v>6460</v>
      </c>
      <c r="E18" s="129">
        <f t="shared" si="55"/>
        <v>3158</v>
      </c>
      <c r="F18" s="129">
        <f t="shared" si="55"/>
        <v>5692</v>
      </c>
      <c r="G18" s="129">
        <f t="shared" si="55"/>
        <v>2795</v>
      </c>
      <c r="H18" s="129">
        <f t="shared" si="55"/>
        <v>4559</v>
      </c>
      <c r="I18" s="129">
        <f t="shared" si="55"/>
        <v>2219</v>
      </c>
      <c r="J18" s="129">
        <f t="shared" si="55"/>
        <v>3371</v>
      </c>
      <c r="K18" s="129">
        <f t="shared" si="55"/>
        <v>1735</v>
      </c>
      <c r="L18" s="435">
        <f t="shared" si="55"/>
        <v>28984</v>
      </c>
      <c r="M18" s="455">
        <f t="shared" si="55"/>
        <v>14203</v>
      </c>
      <c r="N18" s="849">
        <v>0</v>
      </c>
      <c r="O18" s="849">
        <v>0</v>
      </c>
      <c r="P18" s="129">
        <v>0</v>
      </c>
      <c r="Q18" s="129">
        <v>0</v>
      </c>
      <c r="R18" s="978">
        <v>0</v>
      </c>
      <c r="S18" s="137">
        <v>0</v>
      </c>
      <c r="U18" s="126" t="s">
        <v>20</v>
      </c>
      <c r="V18" s="129">
        <f>SUM(V115:V116)</f>
        <v>1373</v>
      </c>
      <c r="W18" s="129">
        <f t="shared" ref="W18:AG18" si="56">SUM(W115:W116)</f>
        <v>621</v>
      </c>
      <c r="X18" s="129">
        <f t="shared" si="56"/>
        <v>1042</v>
      </c>
      <c r="Y18" s="129">
        <f t="shared" si="56"/>
        <v>452</v>
      </c>
      <c r="Z18" s="129">
        <f t="shared" si="56"/>
        <v>1028</v>
      </c>
      <c r="AA18" s="129">
        <f t="shared" si="56"/>
        <v>440</v>
      </c>
      <c r="AB18" s="129">
        <f t="shared" si="56"/>
        <v>648</v>
      </c>
      <c r="AC18" s="129">
        <f t="shared" si="56"/>
        <v>290</v>
      </c>
      <c r="AD18" s="129">
        <f t="shared" si="56"/>
        <v>181</v>
      </c>
      <c r="AE18" s="129">
        <f t="shared" si="56"/>
        <v>88</v>
      </c>
      <c r="AF18" s="435">
        <f t="shared" si="56"/>
        <v>4272</v>
      </c>
      <c r="AG18" s="455">
        <f t="shared" si="56"/>
        <v>1891</v>
      </c>
      <c r="AH18" s="849">
        <v>0</v>
      </c>
      <c r="AI18" s="849">
        <v>0</v>
      </c>
      <c r="AJ18" s="129">
        <v>0</v>
      </c>
      <c r="AK18" s="129">
        <v>0</v>
      </c>
      <c r="AL18" s="978">
        <v>0</v>
      </c>
      <c r="AM18" s="137">
        <v>0</v>
      </c>
      <c r="AO18" s="488" t="s">
        <v>20</v>
      </c>
      <c r="AP18" s="440">
        <f>SUM(AP115:AP116)</f>
        <v>271</v>
      </c>
      <c r="AQ18" s="435">
        <f t="shared" ref="AQ18:BB18" si="57">SUM(AQ115:AQ116)</f>
        <v>253</v>
      </c>
      <c r="AR18" s="435">
        <f t="shared" si="57"/>
        <v>246</v>
      </c>
      <c r="AS18" s="435">
        <f t="shared" si="57"/>
        <v>234</v>
      </c>
      <c r="AT18" s="435">
        <f t="shared" si="57"/>
        <v>218</v>
      </c>
      <c r="AU18" s="435">
        <f t="shared" si="57"/>
        <v>1222</v>
      </c>
      <c r="AV18" s="435">
        <f>SUM(AV115:AV116)</f>
        <v>0</v>
      </c>
      <c r="AW18" s="455">
        <f>SUM(AW115:AW116)</f>
        <v>0</v>
      </c>
      <c r="AX18" s="440">
        <f t="shared" si="57"/>
        <v>683</v>
      </c>
      <c r="AY18" s="435">
        <f t="shared" si="57"/>
        <v>87</v>
      </c>
      <c r="AZ18" s="435">
        <f t="shared" ref="AZ18" si="58">SUM(AZ115:AZ116)</f>
        <v>770</v>
      </c>
      <c r="BA18" s="749">
        <f t="shared" si="57"/>
        <v>0</v>
      </c>
      <c r="BB18" s="620">
        <f t="shared" si="57"/>
        <v>265</v>
      </c>
      <c r="BD18" s="126" t="s">
        <v>20</v>
      </c>
      <c r="BE18" s="129">
        <f>SUM(BE115:BE116)</f>
        <v>717</v>
      </c>
      <c r="BF18" s="129">
        <f t="shared" ref="BF18:BG18" si="59">SUM(BF115:BF116)</f>
        <v>0</v>
      </c>
      <c r="BG18" s="129">
        <f t="shared" si="59"/>
        <v>717</v>
      </c>
      <c r="BH18" s="137">
        <f>SUM(BH115:BH116)</f>
        <v>45</v>
      </c>
    </row>
    <row r="19" spans="1:60" s="3" customFormat="1" ht="13">
      <c r="A19" s="126" t="s">
        <v>26</v>
      </c>
      <c r="B19" s="129">
        <f>SUM(B118:B122)</f>
        <v>9287</v>
      </c>
      <c r="C19" s="129">
        <f t="shared" ref="C19:M19" si="60">SUM(C118:C122)</f>
        <v>4781</v>
      </c>
      <c r="D19" s="129">
        <f t="shared" si="60"/>
        <v>8146</v>
      </c>
      <c r="E19" s="129">
        <f t="shared" si="60"/>
        <v>4109</v>
      </c>
      <c r="F19" s="129">
        <f t="shared" si="60"/>
        <v>7887</v>
      </c>
      <c r="G19" s="129">
        <f t="shared" si="60"/>
        <v>4096</v>
      </c>
      <c r="H19" s="129">
        <f t="shared" si="60"/>
        <v>6897</v>
      </c>
      <c r="I19" s="129">
        <f t="shared" si="60"/>
        <v>3650</v>
      </c>
      <c r="J19" s="129">
        <f t="shared" si="60"/>
        <v>5857</v>
      </c>
      <c r="K19" s="129">
        <f t="shared" si="60"/>
        <v>3137</v>
      </c>
      <c r="L19" s="435">
        <f t="shared" si="60"/>
        <v>38074</v>
      </c>
      <c r="M19" s="455">
        <f t="shared" si="60"/>
        <v>19773</v>
      </c>
      <c r="N19" s="849">
        <v>0</v>
      </c>
      <c r="O19" s="849">
        <v>0</v>
      </c>
      <c r="P19" s="129">
        <v>0</v>
      </c>
      <c r="Q19" s="129">
        <v>0</v>
      </c>
      <c r="R19" s="978">
        <v>0</v>
      </c>
      <c r="S19" s="137">
        <v>0</v>
      </c>
      <c r="U19" s="126" t="s">
        <v>26</v>
      </c>
      <c r="V19" s="129">
        <f>SUM(V118:V122)</f>
        <v>764</v>
      </c>
      <c r="W19" s="129">
        <f t="shared" ref="W19:AG19" si="61">SUM(W118:W122)</f>
        <v>341</v>
      </c>
      <c r="X19" s="129">
        <f t="shared" si="61"/>
        <v>805</v>
      </c>
      <c r="Y19" s="129">
        <f t="shared" si="61"/>
        <v>359</v>
      </c>
      <c r="Z19" s="129">
        <f t="shared" si="61"/>
        <v>779</v>
      </c>
      <c r="AA19" s="129">
        <f t="shared" si="61"/>
        <v>341</v>
      </c>
      <c r="AB19" s="129">
        <f t="shared" si="61"/>
        <v>615</v>
      </c>
      <c r="AC19" s="129">
        <f t="shared" si="61"/>
        <v>305</v>
      </c>
      <c r="AD19" s="129">
        <f t="shared" si="61"/>
        <v>291</v>
      </c>
      <c r="AE19" s="129">
        <f t="shared" si="61"/>
        <v>141</v>
      </c>
      <c r="AF19" s="435">
        <f t="shared" si="61"/>
        <v>3254</v>
      </c>
      <c r="AG19" s="455">
        <f t="shared" si="61"/>
        <v>1487</v>
      </c>
      <c r="AH19" s="849">
        <v>0</v>
      </c>
      <c r="AI19" s="849">
        <v>0</v>
      </c>
      <c r="AJ19" s="129">
        <v>0</v>
      </c>
      <c r="AK19" s="129">
        <v>0</v>
      </c>
      <c r="AL19" s="978">
        <v>0</v>
      </c>
      <c r="AM19" s="137">
        <v>0</v>
      </c>
      <c r="AO19" s="488" t="s">
        <v>26</v>
      </c>
      <c r="AP19" s="440">
        <f>SUM(AP118:AP122)</f>
        <v>263</v>
      </c>
      <c r="AQ19" s="435">
        <f t="shared" ref="AQ19:BB19" si="62">SUM(AQ118:AQ122)</f>
        <v>261</v>
      </c>
      <c r="AR19" s="435">
        <f t="shared" si="62"/>
        <v>250</v>
      </c>
      <c r="AS19" s="435">
        <f t="shared" si="62"/>
        <v>231</v>
      </c>
      <c r="AT19" s="435">
        <f t="shared" si="62"/>
        <v>220</v>
      </c>
      <c r="AU19" s="435">
        <f t="shared" si="62"/>
        <v>1225</v>
      </c>
      <c r="AV19" s="435">
        <f>SUM(AV118:AV122)</f>
        <v>0</v>
      </c>
      <c r="AW19" s="455">
        <f>SUM(AW118:AW122)</f>
        <v>0</v>
      </c>
      <c r="AX19" s="440">
        <f t="shared" si="62"/>
        <v>896</v>
      </c>
      <c r="AY19" s="435">
        <f t="shared" si="62"/>
        <v>107</v>
      </c>
      <c r="AZ19" s="435">
        <f t="shared" ref="AZ19" si="63">SUM(AZ118:AZ122)</f>
        <v>1003</v>
      </c>
      <c r="BA19" s="749">
        <f t="shared" si="62"/>
        <v>0</v>
      </c>
      <c r="BB19" s="620">
        <f t="shared" si="62"/>
        <v>225</v>
      </c>
      <c r="BD19" s="126" t="s">
        <v>26</v>
      </c>
      <c r="BE19" s="129">
        <f>SUM(BE118:BE122)</f>
        <v>1043</v>
      </c>
      <c r="BF19" s="129">
        <f t="shared" ref="BF19:BG19" si="64">SUM(BF118:BF122)</f>
        <v>0</v>
      </c>
      <c r="BG19" s="129">
        <f t="shared" si="64"/>
        <v>1043</v>
      </c>
      <c r="BH19" s="137">
        <f>SUM(BH118:BH122)</f>
        <v>105</v>
      </c>
    </row>
    <row r="20" spans="1:60" s="3" customFormat="1" ht="13">
      <c r="A20" s="126" t="s">
        <v>36</v>
      </c>
      <c r="B20" s="129">
        <f>SUM(B124:B130)</f>
        <v>18316</v>
      </c>
      <c r="C20" s="129">
        <f t="shared" ref="C20:M20" si="65">SUM(C124:C130)</f>
        <v>9059</v>
      </c>
      <c r="D20" s="129">
        <f t="shared" si="65"/>
        <v>14175</v>
      </c>
      <c r="E20" s="129">
        <f t="shared" si="65"/>
        <v>6952</v>
      </c>
      <c r="F20" s="129">
        <f t="shared" si="65"/>
        <v>12718</v>
      </c>
      <c r="G20" s="129">
        <f t="shared" si="65"/>
        <v>6419</v>
      </c>
      <c r="H20" s="129">
        <f t="shared" si="65"/>
        <v>9968</v>
      </c>
      <c r="I20" s="129">
        <f t="shared" si="65"/>
        <v>5191</v>
      </c>
      <c r="J20" s="129">
        <f t="shared" si="65"/>
        <v>7177</v>
      </c>
      <c r="K20" s="129">
        <f t="shared" si="65"/>
        <v>3848</v>
      </c>
      <c r="L20" s="435">
        <f t="shared" si="65"/>
        <v>62354</v>
      </c>
      <c r="M20" s="455">
        <f t="shared" si="65"/>
        <v>31469</v>
      </c>
      <c r="N20" s="849">
        <v>0</v>
      </c>
      <c r="O20" s="849">
        <v>0</v>
      </c>
      <c r="P20" s="129">
        <v>0</v>
      </c>
      <c r="Q20" s="129">
        <v>0</v>
      </c>
      <c r="R20" s="978">
        <v>0</v>
      </c>
      <c r="S20" s="137">
        <v>0</v>
      </c>
      <c r="U20" s="126" t="s">
        <v>36</v>
      </c>
      <c r="V20" s="129">
        <f>SUM(V124:V130)</f>
        <v>2132</v>
      </c>
      <c r="W20" s="129">
        <f t="shared" ref="W20:AG20" si="66">SUM(W124:W130)</f>
        <v>935</v>
      </c>
      <c r="X20" s="129">
        <f t="shared" si="66"/>
        <v>2400</v>
      </c>
      <c r="Y20" s="129">
        <f t="shared" si="66"/>
        <v>1045</v>
      </c>
      <c r="Z20" s="129">
        <f t="shared" si="66"/>
        <v>2106</v>
      </c>
      <c r="AA20" s="129">
        <f t="shared" si="66"/>
        <v>981</v>
      </c>
      <c r="AB20" s="129">
        <f t="shared" si="66"/>
        <v>1103</v>
      </c>
      <c r="AC20" s="129">
        <f t="shared" si="66"/>
        <v>543</v>
      </c>
      <c r="AD20" s="129">
        <f t="shared" si="66"/>
        <v>463</v>
      </c>
      <c r="AE20" s="129">
        <f t="shared" si="66"/>
        <v>266</v>
      </c>
      <c r="AF20" s="435">
        <f t="shared" si="66"/>
        <v>8204</v>
      </c>
      <c r="AG20" s="455">
        <f t="shared" si="66"/>
        <v>3770</v>
      </c>
      <c r="AH20" s="849">
        <v>2</v>
      </c>
      <c r="AI20" s="849">
        <v>0</v>
      </c>
      <c r="AJ20" s="129">
        <v>2</v>
      </c>
      <c r="AK20" s="129">
        <v>0</v>
      </c>
      <c r="AL20" s="978">
        <v>0</v>
      </c>
      <c r="AM20" s="137">
        <v>0</v>
      </c>
      <c r="AO20" s="488" t="s">
        <v>36</v>
      </c>
      <c r="AP20" s="440">
        <f>SUM(AP124:AP130)</f>
        <v>552</v>
      </c>
      <c r="AQ20" s="435">
        <f t="shared" ref="AQ20:BB20" si="67">SUM(AQ124:AQ130)</f>
        <v>515</v>
      </c>
      <c r="AR20" s="435">
        <f t="shared" si="67"/>
        <v>502</v>
      </c>
      <c r="AS20" s="435">
        <f t="shared" si="67"/>
        <v>467</v>
      </c>
      <c r="AT20" s="435">
        <f t="shared" si="67"/>
        <v>430</v>
      </c>
      <c r="AU20" s="435">
        <f t="shared" si="67"/>
        <v>2466</v>
      </c>
      <c r="AV20" s="435">
        <f>SUM(AV124:AV130)</f>
        <v>0</v>
      </c>
      <c r="AW20" s="455">
        <f>SUM(AW124:AW130)</f>
        <v>0</v>
      </c>
      <c r="AX20" s="440">
        <f t="shared" si="67"/>
        <v>1457</v>
      </c>
      <c r="AY20" s="435">
        <f t="shared" si="67"/>
        <v>181</v>
      </c>
      <c r="AZ20" s="435">
        <f t="shared" ref="AZ20" si="68">SUM(AZ124:AZ130)</f>
        <v>1638</v>
      </c>
      <c r="BA20" s="749">
        <f t="shared" si="67"/>
        <v>0</v>
      </c>
      <c r="BB20" s="620">
        <f t="shared" si="67"/>
        <v>495</v>
      </c>
      <c r="BD20" s="126" t="s">
        <v>36</v>
      </c>
      <c r="BE20" s="129">
        <f>SUM(BE124:BE130)</f>
        <v>1574</v>
      </c>
      <c r="BF20" s="129">
        <f t="shared" ref="BF20:BG20" si="69">SUM(BF124:BF130)</f>
        <v>0</v>
      </c>
      <c r="BG20" s="129">
        <f t="shared" si="69"/>
        <v>1574</v>
      </c>
      <c r="BH20" s="137">
        <f>SUM(BH124:BH130)</f>
        <v>102</v>
      </c>
    </row>
    <row r="21" spans="1:60" s="3" customFormat="1" ht="13">
      <c r="A21" s="126" t="s">
        <v>43</v>
      </c>
      <c r="B21" s="129">
        <f>SUM(B132:B134)</f>
        <v>3166</v>
      </c>
      <c r="C21" s="129">
        <f t="shared" ref="C21:M21" si="70">SUM(C132:C134)</f>
        <v>1563</v>
      </c>
      <c r="D21" s="129">
        <f t="shared" si="70"/>
        <v>2282</v>
      </c>
      <c r="E21" s="129">
        <f t="shared" si="70"/>
        <v>1158</v>
      </c>
      <c r="F21" s="129">
        <f t="shared" si="70"/>
        <v>2220</v>
      </c>
      <c r="G21" s="129">
        <f t="shared" si="70"/>
        <v>1097</v>
      </c>
      <c r="H21" s="129">
        <f t="shared" si="70"/>
        <v>1573</v>
      </c>
      <c r="I21" s="129">
        <f t="shared" si="70"/>
        <v>793</v>
      </c>
      <c r="J21" s="129">
        <f t="shared" si="70"/>
        <v>1195</v>
      </c>
      <c r="K21" s="129">
        <f t="shared" si="70"/>
        <v>611</v>
      </c>
      <c r="L21" s="435">
        <f t="shared" si="70"/>
        <v>10436</v>
      </c>
      <c r="M21" s="455">
        <f t="shared" si="70"/>
        <v>5222</v>
      </c>
      <c r="N21" s="849">
        <v>0</v>
      </c>
      <c r="O21" s="849">
        <v>0</v>
      </c>
      <c r="P21" s="129">
        <v>0</v>
      </c>
      <c r="Q21" s="129">
        <v>0</v>
      </c>
      <c r="R21" s="978">
        <v>0</v>
      </c>
      <c r="S21" s="137">
        <v>0</v>
      </c>
      <c r="U21" s="126" t="s">
        <v>43</v>
      </c>
      <c r="V21" s="129">
        <f>SUM(V132:V134)</f>
        <v>272</v>
      </c>
      <c r="W21" s="129">
        <f t="shared" ref="W21:AG21" si="71">SUM(W132:W134)</f>
        <v>111</v>
      </c>
      <c r="X21" s="129">
        <f t="shared" si="71"/>
        <v>199</v>
      </c>
      <c r="Y21" s="129">
        <f t="shared" si="71"/>
        <v>85</v>
      </c>
      <c r="Z21" s="129">
        <f t="shared" si="71"/>
        <v>199</v>
      </c>
      <c r="AA21" s="129">
        <f t="shared" si="71"/>
        <v>93</v>
      </c>
      <c r="AB21" s="129">
        <f t="shared" si="71"/>
        <v>139</v>
      </c>
      <c r="AC21" s="129">
        <f t="shared" si="71"/>
        <v>64</v>
      </c>
      <c r="AD21" s="129">
        <f t="shared" si="71"/>
        <v>67</v>
      </c>
      <c r="AE21" s="129">
        <f t="shared" si="71"/>
        <v>31</v>
      </c>
      <c r="AF21" s="435">
        <f t="shared" si="71"/>
        <v>876</v>
      </c>
      <c r="AG21" s="455">
        <f t="shared" si="71"/>
        <v>384</v>
      </c>
      <c r="AH21" s="849">
        <v>0</v>
      </c>
      <c r="AI21" s="849">
        <v>0</v>
      </c>
      <c r="AJ21" s="129">
        <v>0</v>
      </c>
      <c r="AK21" s="129">
        <v>0</v>
      </c>
      <c r="AL21" s="978">
        <v>0</v>
      </c>
      <c r="AM21" s="137">
        <v>0</v>
      </c>
      <c r="AO21" s="488" t="s">
        <v>43</v>
      </c>
      <c r="AP21" s="440">
        <f>SUM(AP132:AP134)</f>
        <v>77</v>
      </c>
      <c r="AQ21" s="435">
        <f t="shared" ref="AQ21:BB21" si="72">SUM(AQ132:AQ134)</f>
        <v>66</v>
      </c>
      <c r="AR21" s="435">
        <f t="shared" si="72"/>
        <v>73</v>
      </c>
      <c r="AS21" s="435">
        <f t="shared" si="72"/>
        <v>56</v>
      </c>
      <c r="AT21" s="435">
        <f t="shared" si="72"/>
        <v>49</v>
      </c>
      <c r="AU21" s="435">
        <f t="shared" si="72"/>
        <v>321</v>
      </c>
      <c r="AV21" s="435">
        <f>SUM(AV132:AV134)</f>
        <v>0</v>
      </c>
      <c r="AW21" s="455">
        <f>SUM(AW132:AW134)</f>
        <v>0</v>
      </c>
      <c r="AX21" s="440">
        <f t="shared" si="72"/>
        <v>251</v>
      </c>
      <c r="AY21" s="435">
        <f t="shared" si="72"/>
        <v>12</v>
      </c>
      <c r="AZ21" s="435">
        <f t="shared" ref="AZ21" si="73">SUM(AZ132:AZ134)</f>
        <v>263</v>
      </c>
      <c r="BA21" s="749">
        <f t="shared" si="72"/>
        <v>0</v>
      </c>
      <c r="BB21" s="620">
        <f t="shared" si="72"/>
        <v>63</v>
      </c>
      <c r="BD21" s="126" t="s">
        <v>43</v>
      </c>
      <c r="BE21" s="129">
        <f>SUM(BE132:BE134)</f>
        <v>256</v>
      </c>
      <c r="BF21" s="129">
        <f t="shared" ref="BF21:BG21" si="74">SUM(BF132:BF134)</f>
        <v>0</v>
      </c>
      <c r="BG21" s="129">
        <f t="shared" si="74"/>
        <v>256</v>
      </c>
      <c r="BH21" s="137">
        <f>SUM(BH132:BH134)</f>
        <v>18</v>
      </c>
    </row>
    <row r="22" spans="1:60" s="3" customFormat="1" ht="13">
      <c r="A22" s="126" t="s">
        <v>16</v>
      </c>
      <c r="B22" s="129">
        <f>SUM(B136:B138)</f>
        <v>14544</v>
      </c>
      <c r="C22" s="129">
        <f t="shared" ref="C22:M22" si="75">SUM(C136:C138)</f>
        <v>7071</v>
      </c>
      <c r="D22" s="129">
        <f t="shared" si="75"/>
        <v>11672</v>
      </c>
      <c r="E22" s="129">
        <f t="shared" si="75"/>
        <v>5800</v>
      </c>
      <c r="F22" s="129">
        <f t="shared" si="75"/>
        <v>10832</v>
      </c>
      <c r="G22" s="129">
        <f t="shared" si="75"/>
        <v>5296</v>
      </c>
      <c r="H22" s="129">
        <f t="shared" si="75"/>
        <v>8743</v>
      </c>
      <c r="I22" s="129">
        <f t="shared" si="75"/>
        <v>4372</v>
      </c>
      <c r="J22" s="129">
        <f t="shared" si="75"/>
        <v>6093</v>
      </c>
      <c r="K22" s="129">
        <f t="shared" si="75"/>
        <v>3099</v>
      </c>
      <c r="L22" s="435">
        <f t="shared" si="75"/>
        <v>51884</v>
      </c>
      <c r="M22" s="455">
        <f t="shared" si="75"/>
        <v>25638</v>
      </c>
      <c r="N22" s="849">
        <v>0</v>
      </c>
      <c r="O22" s="849">
        <v>0</v>
      </c>
      <c r="P22" s="129">
        <v>0</v>
      </c>
      <c r="Q22" s="129">
        <v>0</v>
      </c>
      <c r="R22" s="978">
        <v>0</v>
      </c>
      <c r="S22" s="137">
        <v>0</v>
      </c>
      <c r="U22" s="126" t="s">
        <v>16</v>
      </c>
      <c r="V22" s="129">
        <f>SUM(V136:V138)</f>
        <v>2342</v>
      </c>
      <c r="W22" s="129">
        <f t="shared" ref="W22:AG22" si="76">SUM(W136:W138)</f>
        <v>1017</v>
      </c>
      <c r="X22" s="129">
        <f t="shared" si="76"/>
        <v>1772</v>
      </c>
      <c r="Y22" s="129">
        <f t="shared" si="76"/>
        <v>765</v>
      </c>
      <c r="Z22" s="129">
        <f t="shared" si="76"/>
        <v>1999</v>
      </c>
      <c r="AA22" s="129">
        <f t="shared" si="76"/>
        <v>869</v>
      </c>
      <c r="AB22" s="129">
        <f t="shared" si="76"/>
        <v>1271</v>
      </c>
      <c r="AC22" s="129">
        <f t="shared" si="76"/>
        <v>570</v>
      </c>
      <c r="AD22" s="129">
        <f t="shared" si="76"/>
        <v>462</v>
      </c>
      <c r="AE22" s="129">
        <f t="shared" si="76"/>
        <v>235</v>
      </c>
      <c r="AF22" s="435">
        <f t="shared" si="76"/>
        <v>7846</v>
      </c>
      <c r="AG22" s="455">
        <f t="shared" si="76"/>
        <v>3456</v>
      </c>
      <c r="AH22" s="849">
        <v>0</v>
      </c>
      <c r="AI22" s="849">
        <v>0</v>
      </c>
      <c r="AJ22" s="129">
        <v>0</v>
      </c>
      <c r="AK22" s="129">
        <v>0</v>
      </c>
      <c r="AL22" s="978">
        <v>0</v>
      </c>
      <c r="AM22" s="137">
        <v>0</v>
      </c>
      <c r="AO22" s="488" t="s">
        <v>16</v>
      </c>
      <c r="AP22" s="440">
        <f>SUM(AP136:AP138)</f>
        <v>497</v>
      </c>
      <c r="AQ22" s="435">
        <f t="shared" ref="AQ22:BB22" si="77">SUM(AQ136:AQ138)</f>
        <v>487</v>
      </c>
      <c r="AR22" s="435">
        <f t="shared" si="77"/>
        <v>479</v>
      </c>
      <c r="AS22" s="435">
        <f t="shared" si="77"/>
        <v>467</v>
      </c>
      <c r="AT22" s="435">
        <f t="shared" si="77"/>
        <v>439</v>
      </c>
      <c r="AU22" s="435">
        <f t="shared" si="77"/>
        <v>2369</v>
      </c>
      <c r="AV22" s="435">
        <f>SUM(AV136:AV138)</f>
        <v>0</v>
      </c>
      <c r="AW22" s="455">
        <f>SUM(AW136:AW138)</f>
        <v>0</v>
      </c>
      <c r="AX22" s="440">
        <f t="shared" si="77"/>
        <v>1315</v>
      </c>
      <c r="AY22" s="435">
        <f t="shared" si="77"/>
        <v>144</v>
      </c>
      <c r="AZ22" s="435">
        <f t="shared" ref="AZ22" si="78">SUM(AZ136:AZ138)</f>
        <v>1459</v>
      </c>
      <c r="BA22" s="749">
        <f t="shared" si="77"/>
        <v>0</v>
      </c>
      <c r="BB22" s="620">
        <f t="shared" si="77"/>
        <v>487</v>
      </c>
      <c r="BD22" s="126" t="s">
        <v>16</v>
      </c>
      <c r="BE22" s="129">
        <f>SUM(BE136:BE138)</f>
        <v>1339</v>
      </c>
      <c r="BF22" s="129">
        <f t="shared" ref="BF22:BG22" si="79">SUM(BF136:BF138)</f>
        <v>0</v>
      </c>
      <c r="BG22" s="129">
        <f t="shared" si="79"/>
        <v>1339</v>
      </c>
      <c r="BH22" s="137">
        <f>SUM(BH136:BH138)</f>
        <v>117</v>
      </c>
    </row>
    <row r="23" spans="1:60" s="3" customFormat="1" ht="13">
      <c r="A23" s="126" t="s">
        <v>60</v>
      </c>
      <c r="B23" s="129">
        <f>SUM(B140:B144)</f>
        <v>814</v>
      </c>
      <c r="C23" s="129">
        <f t="shared" ref="C23:M23" si="80">SUM(C140:C144)</f>
        <v>406</v>
      </c>
      <c r="D23" s="129">
        <f t="shared" si="80"/>
        <v>681</v>
      </c>
      <c r="E23" s="129">
        <f t="shared" si="80"/>
        <v>332</v>
      </c>
      <c r="F23" s="129">
        <f t="shared" si="80"/>
        <v>620</v>
      </c>
      <c r="G23" s="129">
        <f t="shared" si="80"/>
        <v>307</v>
      </c>
      <c r="H23" s="129">
        <f t="shared" si="80"/>
        <v>423</v>
      </c>
      <c r="I23" s="129">
        <f t="shared" si="80"/>
        <v>216</v>
      </c>
      <c r="J23" s="129">
        <f t="shared" si="80"/>
        <v>350</v>
      </c>
      <c r="K23" s="129">
        <f t="shared" si="80"/>
        <v>172</v>
      </c>
      <c r="L23" s="435">
        <f t="shared" si="80"/>
        <v>2888</v>
      </c>
      <c r="M23" s="455">
        <f t="shared" si="80"/>
        <v>1433</v>
      </c>
      <c r="N23" s="849">
        <v>0</v>
      </c>
      <c r="O23" s="849">
        <v>0</v>
      </c>
      <c r="P23" s="129">
        <v>0</v>
      </c>
      <c r="Q23" s="129">
        <v>0</v>
      </c>
      <c r="R23" s="978">
        <v>0</v>
      </c>
      <c r="S23" s="137">
        <v>0</v>
      </c>
      <c r="U23" s="126" t="s">
        <v>60</v>
      </c>
      <c r="V23" s="129">
        <f t="shared" ref="V23:AG23" si="81">SUM(V140:V144)</f>
        <v>70</v>
      </c>
      <c r="W23" s="129">
        <f t="shared" si="81"/>
        <v>33</v>
      </c>
      <c r="X23" s="129">
        <f t="shared" si="81"/>
        <v>110</v>
      </c>
      <c r="Y23" s="129">
        <f t="shared" si="81"/>
        <v>37</v>
      </c>
      <c r="Z23" s="129">
        <f t="shared" si="81"/>
        <v>74</v>
      </c>
      <c r="AA23" s="129">
        <f t="shared" si="81"/>
        <v>32</v>
      </c>
      <c r="AB23" s="129">
        <f t="shared" si="81"/>
        <v>37</v>
      </c>
      <c r="AC23" s="129">
        <f t="shared" si="81"/>
        <v>13</v>
      </c>
      <c r="AD23" s="129">
        <f t="shared" si="81"/>
        <v>1</v>
      </c>
      <c r="AE23" s="129">
        <f t="shared" si="81"/>
        <v>1</v>
      </c>
      <c r="AF23" s="435">
        <f t="shared" si="81"/>
        <v>292</v>
      </c>
      <c r="AG23" s="455">
        <f t="shared" si="81"/>
        <v>116</v>
      </c>
      <c r="AH23" s="849">
        <v>0</v>
      </c>
      <c r="AI23" s="849">
        <v>0</v>
      </c>
      <c r="AJ23" s="129">
        <v>0</v>
      </c>
      <c r="AK23" s="129">
        <v>0</v>
      </c>
      <c r="AL23" s="978">
        <v>0</v>
      </c>
      <c r="AM23" s="137">
        <v>0</v>
      </c>
      <c r="AO23" s="488" t="s">
        <v>60</v>
      </c>
      <c r="AP23" s="440">
        <f t="shared" ref="AP23:BB23" si="82">SUM(AP140:AP144)</f>
        <v>22</v>
      </c>
      <c r="AQ23" s="435">
        <f t="shared" si="82"/>
        <v>21</v>
      </c>
      <c r="AR23" s="435">
        <f t="shared" si="82"/>
        <v>20</v>
      </c>
      <c r="AS23" s="435">
        <f t="shared" si="82"/>
        <v>17</v>
      </c>
      <c r="AT23" s="435">
        <f t="shared" si="82"/>
        <v>14</v>
      </c>
      <c r="AU23" s="435">
        <f t="shared" si="82"/>
        <v>94</v>
      </c>
      <c r="AV23" s="435">
        <f>SUM(AV140:AV144)</f>
        <v>0</v>
      </c>
      <c r="AW23" s="455">
        <f>SUM(AW140:AW144)</f>
        <v>0</v>
      </c>
      <c r="AX23" s="440">
        <f t="shared" si="82"/>
        <v>75</v>
      </c>
      <c r="AY23" s="435">
        <f t="shared" si="82"/>
        <v>9</v>
      </c>
      <c r="AZ23" s="435">
        <f t="shared" ref="AZ23" si="83">SUM(AZ140:AZ144)</f>
        <v>84</v>
      </c>
      <c r="BA23" s="749">
        <f t="shared" si="82"/>
        <v>0</v>
      </c>
      <c r="BB23" s="620">
        <f t="shared" si="82"/>
        <v>18</v>
      </c>
      <c r="BD23" s="126" t="s">
        <v>60</v>
      </c>
      <c r="BE23" s="129">
        <f>SUM(BE140:BE144)</f>
        <v>74</v>
      </c>
      <c r="BF23" s="129">
        <f t="shared" ref="BF23:BG23" si="84">SUM(BF140:BF144)</f>
        <v>0</v>
      </c>
      <c r="BG23" s="129">
        <f t="shared" si="84"/>
        <v>74</v>
      </c>
      <c r="BH23" s="137">
        <f>SUM(BH140:BH144)</f>
        <v>10</v>
      </c>
    </row>
    <row r="24" spans="1:60" s="3" customFormat="1" ht="13">
      <c r="A24" s="126" t="s">
        <v>77</v>
      </c>
      <c r="B24" s="129">
        <f>SUM(B151:B155)</f>
        <v>3839</v>
      </c>
      <c r="C24" s="129">
        <f t="shared" ref="C24:M24" si="85">SUM(C151:C155)</f>
        <v>1920</v>
      </c>
      <c r="D24" s="129">
        <f t="shared" si="85"/>
        <v>3016</v>
      </c>
      <c r="E24" s="129">
        <f t="shared" si="85"/>
        <v>1463</v>
      </c>
      <c r="F24" s="129">
        <f t="shared" si="85"/>
        <v>2711</v>
      </c>
      <c r="G24" s="129">
        <f t="shared" si="85"/>
        <v>1326</v>
      </c>
      <c r="H24" s="129">
        <f t="shared" si="85"/>
        <v>2234</v>
      </c>
      <c r="I24" s="129">
        <f t="shared" si="85"/>
        <v>1146</v>
      </c>
      <c r="J24" s="129">
        <f t="shared" si="85"/>
        <v>1781</v>
      </c>
      <c r="K24" s="129">
        <f t="shared" si="85"/>
        <v>935</v>
      </c>
      <c r="L24" s="435">
        <f t="shared" si="85"/>
        <v>13581</v>
      </c>
      <c r="M24" s="455">
        <f t="shared" si="85"/>
        <v>6790</v>
      </c>
      <c r="N24" s="849">
        <v>0</v>
      </c>
      <c r="O24" s="849">
        <v>0</v>
      </c>
      <c r="P24" s="129">
        <v>0</v>
      </c>
      <c r="Q24" s="129">
        <v>0</v>
      </c>
      <c r="R24" s="978">
        <v>0</v>
      </c>
      <c r="S24" s="137">
        <v>0</v>
      </c>
      <c r="U24" s="126" t="s">
        <v>77</v>
      </c>
      <c r="V24" s="129">
        <f>SUM(V151:V155)</f>
        <v>410</v>
      </c>
      <c r="W24" s="129">
        <f t="shared" ref="W24:AG24" si="86">SUM(W151:W155)</f>
        <v>185</v>
      </c>
      <c r="X24" s="129">
        <f t="shared" si="86"/>
        <v>292</v>
      </c>
      <c r="Y24" s="129">
        <f t="shared" si="86"/>
        <v>127</v>
      </c>
      <c r="Z24" s="129">
        <f t="shared" si="86"/>
        <v>297</v>
      </c>
      <c r="AA24" s="129">
        <f t="shared" si="86"/>
        <v>126</v>
      </c>
      <c r="AB24" s="129">
        <f t="shared" si="86"/>
        <v>188</v>
      </c>
      <c r="AC24" s="129">
        <f t="shared" si="86"/>
        <v>93</v>
      </c>
      <c r="AD24" s="129">
        <f t="shared" si="86"/>
        <v>84</v>
      </c>
      <c r="AE24" s="129">
        <f t="shared" si="86"/>
        <v>43</v>
      </c>
      <c r="AF24" s="435">
        <f t="shared" si="86"/>
        <v>1271</v>
      </c>
      <c r="AG24" s="455">
        <f t="shared" si="86"/>
        <v>574</v>
      </c>
      <c r="AH24" s="849">
        <v>4</v>
      </c>
      <c r="AI24" s="849">
        <v>1</v>
      </c>
      <c r="AJ24" s="129">
        <v>3</v>
      </c>
      <c r="AK24" s="129">
        <v>0</v>
      </c>
      <c r="AL24" s="978">
        <v>0</v>
      </c>
      <c r="AM24" s="137">
        <v>0</v>
      </c>
      <c r="AO24" s="488" t="s">
        <v>77</v>
      </c>
      <c r="AP24" s="440">
        <f>SUM(AP151:AP155)</f>
        <v>119</v>
      </c>
      <c r="AQ24" s="435">
        <f t="shared" ref="AQ24:BB24" si="87">SUM(AQ151:AQ155)</f>
        <v>109</v>
      </c>
      <c r="AR24" s="435">
        <f t="shared" si="87"/>
        <v>106</v>
      </c>
      <c r="AS24" s="435">
        <f t="shared" si="87"/>
        <v>95</v>
      </c>
      <c r="AT24" s="435">
        <f t="shared" si="87"/>
        <v>93</v>
      </c>
      <c r="AU24" s="435">
        <f t="shared" si="87"/>
        <v>522</v>
      </c>
      <c r="AV24" s="435">
        <f>SUM(AV151:AV155)</f>
        <v>0</v>
      </c>
      <c r="AW24" s="455">
        <f>SUM(AW151:AW155)</f>
        <v>0</v>
      </c>
      <c r="AX24" s="440">
        <f t="shared" si="87"/>
        <v>344</v>
      </c>
      <c r="AY24" s="435">
        <f t="shared" si="87"/>
        <v>55</v>
      </c>
      <c r="AZ24" s="435">
        <f t="shared" ref="AZ24" si="88">SUM(AZ151:AZ155)</f>
        <v>399</v>
      </c>
      <c r="BA24" s="749">
        <f t="shared" si="87"/>
        <v>0</v>
      </c>
      <c r="BB24" s="620">
        <f t="shared" si="87"/>
        <v>91</v>
      </c>
      <c r="BD24" s="126" t="s">
        <v>77</v>
      </c>
      <c r="BE24" s="129">
        <f>SUM(BE151:BE155)</f>
        <v>385</v>
      </c>
      <c r="BF24" s="129">
        <f t="shared" ref="BF24:BG24" si="89">SUM(BF151:BF155)</f>
        <v>0</v>
      </c>
      <c r="BG24" s="129">
        <f t="shared" si="89"/>
        <v>385</v>
      </c>
      <c r="BH24" s="137">
        <f>SUM(BH151:BH155)</f>
        <v>50</v>
      </c>
    </row>
    <row r="25" spans="1:60" s="3" customFormat="1" ht="13">
      <c r="A25" s="126" t="s">
        <v>30</v>
      </c>
      <c r="B25" s="129">
        <f>SUM(B157:B160)</f>
        <v>8526</v>
      </c>
      <c r="C25" s="129">
        <f t="shared" ref="C25:M25" si="90">SUM(C157:C160)</f>
        <v>4276</v>
      </c>
      <c r="D25" s="129">
        <f t="shared" si="90"/>
        <v>7357</v>
      </c>
      <c r="E25" s="129">
        <f t="shared" si="90"/>
        <v>3701</v>
      </c>
      <c r="F25" s="129">
        <f t="shared" si="90"/>
        <v>6918</v>
      </c>
      <c r="G25" s="129">
        <f t="shared" si="90"/>
        <v>3499</v>
      </c>
      <c r="H25" s="129">
        <f t="shared" si="90"/>
        <v>5735</v>
      </c>
      <c r="I25" s="129">
        <f t="shared" si="90"/>
        <v>2901</v>
      </c>
      <c r="J25" s="129">
        <f t="shared" si="90"/>
        <v>5484</v>
      </c>
      <c r="K25" s="129">
        <f t="shared" si="90"/>
        <v>2853</v>
      </c>
      <c r="L25" s="435">
        <f t="shared" si="90"/>
        <v>34020</v>
      </c>
      <c r="M25" s="455">
        <f t="shared" si="90"/>
        <v>17230</v>
      </c>
      <c r="N25" s="849">
        <v>869</v>
      </c>
      <c r="O25" s="849">
        <v>416</v>
      </c>
      <c r="P25" s="129">
        <v>453</v>
      </c>
      <c r="Q25" s="129">
        <v>775</v>
      </c>
      <c r="R25" s="978">
        <v>364</v>
      </c>
      <c r="S25" s="137">
        <v>411</v>
      </c>
      <c r="U25" s="126" t="s">
        <v>30</v>
      </c>
      <c r="V25" s="129">
        <f>SUM(V157:V160)</f>
        <v>741</v>
      </c>
      <c r="W25" s="129">
        <f t="shared" ref="W25:AG25" si="91">SUM(W157:W160)</f>
        <v>325</v>
      </c>
      <c r="X25" s="129">
        <f t="shared" si="91"/>
        <v>754</v>
      </c>
      <c r="Y25" s="129">
        <f t="shared" si="91"/>
        <v>339</v>
      </c>
      <c r="Z25" s="129">
        <f t="shared" si="91"/>
        <v>788</v>
      </c>
      <c r="AA25" s="129">
        <f t="shared" si="91"/>
        <v>354</v>
      </c>
      <c r="AB25" s="129">
        <f t="shared" si="91"/>
        <v>482</v>
      </c>
      <c r="AC25" s="129">
        <f t="shared" si="91"/>
        <v>232</v>
      </c>
      <c r="AD25" s="129">
        <f t="shared" si="91"/>
        <v>721</v>
      </c>
      <c r="AE25" s="129">
        <f t="shared" si="91"/>
        <v>352</v>
      </c>
      <c r="AF25" s="435">
        <f t="shared" si="91"/>
        <v>3486</v>
      </c>
      <c r="AG25" s="455">
        <f t="shared" si="91"/>
        <v>1602</v>
      </c>
      <c r="AH25" s="849">
        <v>27</v>
      </c>
      <c r="AI25" s="849">
        <v>13</v>
      </c>
      <c r="AJ25" s="129">
        <v>14</v>
      </c>
      <c r="AK25" s="129">
        <v>21</v>
      </c>
      <c r="AL25" s="978">
        <v>10</v>
      </c>
      <c r="AM25" s="137">
        <v>11</v>
      </c>
      <c r="AO25" s="488" t="s">
        <v>30</v>
      </c>
      <c r="AP25" s="440">
        <f>SUM(AP157:AP160)</f>
        <v>272</v>
      </c>
      <c r="AQ25" s="435">
        <f t="shared" ref="AQ25:BB25" si="92">SUM(AQ157:AQ160)</f>
        <v>270</v>
      </c>
      <c r="AR25" s="435">
        <f t="shared" si="92"/>
        <v>266</v>
      </c>
      <c r="AS25" s="435">
        <f t="shared" si="92"/>
        <v>252</v>
      </c>
      <c r="AT25" s="435">
        <f t="shared" si="92"/>
        <v>239</v>
      </c>
      <c r="AU25" s="435">
        <f t="shared" si="92"/>
        <v>1299</v>
      </c>
      <c r="AV25" s="435">
        <f>SUM(AV157:AV160)</f>
        <v>20</v>
      </c>
      <c r="AW25" s="455">
        <f>SUM(AW157:AW160)</f>
        <v>17</v>
      </c>
      <c r="AX25" s="440">
        <f t="shared" si="92"/>
        <v>629</v>
      </c>
      <c r="AY25" s="435">
        <f t="shared" si="92"/>
        <v>429</v>
      </c>
      <c r="AZ25" s="435">
        <f t="shared" ref="AZ25" si="93">SUM(AZ157:AZ160)</f>
        <v>1058</v>
      </c>
      <c r="BA25" s="749">
        <f t="shared" si="92"/>
        <v>49</v>
      </c>
      <c r="BB25" s="620">
        <f t="shared" si="92"/>
        <v>288</v>
      </c>
      <c r="BD25" s="126" t="s">
        <v>30</v>
      </c>
      <c r="BE25" s="129">
        <f>SUM(BE157:BE160)</f>
        <v>883</v>
      </c>
      <c r="BF25" s="129">
        <f t="shared" ref="BF25:BG25" si="94">SUM(BF157:BF160)</f>
        <v>39</v>
      </c>
      <c r="BG25" s="129">
        <f t="shared" si="94"/>
        <v>922</v>
      </c>
      <c r="BH25" s="137">
        <f>SUM(BH157:BH160)</f>
        <v>85</v>
      </c>
    </row>
    <row r="26" spans="1:60" s="3" customFormat="1" ht="13">
      <c r="A26" s="126" t="s">
        <v>61</v>
      </c>
      <c r="B26" s="129">
        <f>SUM(B162:B168)</f>
        <v>6780</v>
      </c>
      <c r="C26" s="129">
        <f t="shared" ref="C26:M26" si="95">SUM(C162:C168)</f>
        <v>3500</v>
      </c>
      <c r="D26" s="129">
        <f t="shared" si="95"/>
        <v>5771</v>
      </c>
      <c r="E26" s="129">
        <f t="shared" si="95"/>
        <v>2777</v>
      </c>
      <c r="F26" s="129">
        <f t="shared" si="95"/>
        <v>5727</v>
      </c>
      <c r="G26" s="129">
        <f t="shared" si="95"/>
        <v>2803</v>
      </c>
      <c r="H26" s="129">
        <f t="shared" si="95"/>
        <v>4828</v>
      </c>
      <c r="I26" s="129">
        <f t="shared" si="95"/>
        <v>2413</v>
      </c>
      <c r="J26" s="129">
        <f t="shared" si="95"/>
        <v>4335</v>
      </c>
      <c r="K26" s="129">
        <f t="shared" si="95"/>
        <v>2147</v>
      </c>
      <c r="L26" s="435">
        <f t="shared" si="95"/>
        <v>27441</v>
      </c>
      <c r="M26" s="455">
        <f t="shared" si="95"/>
        <v>13640</v>
      </c>
      <c r="N26" s="849">
        <v>78</v>
      </c>
      <c r="O26" s="849">
        <v>40</v>
      </c>
      <c r="P26" s="129">
        <v>38</v>
      </c>
      <c r="Q26" s="129">
        <v>55</v>
      </c>
      <c r="R26" s="978">
        <v>26</v>
      </c>
      <c r="S26" s="137">
        <v>29</v>
      </c>
      <c r="U26" s="126" t="s">
        <v>61</v>
      </c>
      <c r="V26" s="129">
        <f>SUM(V162:V168)</f>
        <v>635</v>
      </c>
      <c r="W26" s="129">
        <f t="shared" ref="W26:AG26" si="96">SUM(W162:W168)</f>
        <v>286</v>
      </c>
      <c r="X26" s="129">
        <f t="shared" si="96"/>
        <v>627</v>
      </c>
      <c r="Y26" s="129">
        <f t="shared" si="96"/>
        <v>266</v>
      </c>
      <c r="Z26" s="129">
        <f t="shared" si="96"/>
        <v>728</v>
      </c>
      <c r="AA26" s="129">
        <f t="shared" si="96"/>
        <v>291</v>
      </c>
      <c r="AB26" s="129">
        <f t="shared" si="96"/>
        <v>443</v>
      </c>
      <c r="AC26" s="129">
        <f t="shared" si="96"/>
        <v>216</v>
      </c>
      <c r="AD26" s="129">
        <f t="shared" si="96"/>
        <v>255</v>
      </c>
      <c r="AE26" s="129">
        <f t="shared" si="96"/>
        <v>126</v>
      </c>
      <c r="AF26" s="435">
        <f t="shared" si="96"/>
        <v>2688</v>
      </c>
      <c r="AG26" s="455">
        <f t="shared" si="96"/>
        <v>1185</v>
      </c>
      <c r="AH26" s="849">
        <v>2</v>
      </c>
      <c r="AI26" s="849">
        <v>1</v>
      </c>
      <c r="AJ26" s="129">
        <v>1</v>
      </c>
      <c r="AK26" s="129">
        <v>4</v>
      </c>
      <c r="AL26" s="978">
        <v>2</v>
      </c>
      <c r="AM26" s="137">
        <v>2</v>
      </c>
      <c r="AO26" s="488" t="s">
        <v>61</v>
      </c>
      <c r="AP26" s="440">
        <f>SUM(AP162:AP168)</f>
        <v>183</v>
      </c>
      <c r="AQ26" s="435">
        <f t="shared" ref="AQ26:BB26" si="97">SUM(AQ162:AQ168)</f>
        <v>177</v>
      </c>
      <c r="AR26" s="435">
        <f t="shared" si="97"/>
        <v>175</v>
      </c>
      <c r="AS26" s="435">
        <f t="shared" si="97"/>
        <v>167</v>
      </c>
      <c r="AT26" s="435">
        <f t="shared" si="97"/>
        <v>154</v>
      </c>
      <c r="AU26" s="435">
        <f t="shared" si="97"/>
        <v>856</v>
      </c>
      <c r="AV26" s="435">
        <f>SUM(AV162:AV168)</f>
        <v>4</v>
      </c>
      <c r="AW26" s="455">
        <f>SUM(AW162:AW168)</f>
        <v>4</v>
      </c>
      <c r="AX26" s="440">
        <f t="shared" si="97"/>
        <v>600</v>
      </c>
      <c r="AY26" s="435">
        <f t="shared" si="97"/>
        <v>133</v>
      </c>
      <c r="AZ26" s="435">
        <f t="shared" ref="AZ26" si="98">SUM(AZ162:AZ168)</f>
        <v>733</v>
      </c>
      <c r="BA26" s="749">
        <f t="shared" si="97"/>
        <v>9</v>
      </c>
      <c r="BB26" s="620">
        <f t="shared" si="97"/>
        <v>171</v>
      </c>
      <c r="BD26" s="126" t="s">
        <v>61</v>
      </c>
      <c r="BE26" s="129">
        <f>SUM(BE162:BE168)</f>
        <v>681</v>
      </c>
      <c r="BF26" s="129">
        <f t="shared" ref="BF26:BG26" si="99">SUM(BF162:BF168)</f>
        <v>7</v>
      </c>
      <c r="BG26" s="129">
        <f t="shared" si="99"/>
        <v>688</v>
      </c>
      <c r="BH26" s="137">
        <f>SUM(BH162:BH168)</f>
        <v>72</v>
      </c>
    </row>
    <row r="27" spans="1:60" s="3" customFormat="1" ht="13">
      <c r="A27" s="126" t="s">
        <v>110</v>
      </c>
      <c r="B27" s="129">
        <f>SUM(B170:B176)</f>
        <v>28517</v>
      </c>
      <c r="C27" s="129">
        <f t="shared" ref="C27:M27" si="100">SUM(C170:C176)</f>
        <v>13734</v>
      </c>
      <c r="D27" s="129">
        <f t="shared" si="100"/>
        <v>23837</v>
      </c>
      <c r="E27" s="129">
        <f t="shared" si="100"/>
        <v>11479</v>
      </c>
      <c r="F27" s="129">
        <f t="shared" si="100"/>
        <v>21476</v>
      </c>
      <c r="G27" s="129">
        <f t="shared" si="100"/>
        <v>10461</v>
      </c>
      <c r="H27" s="129">
        <f t="shared" si="100"/>
        <v>17467</v>
      </c>
      <c r="I27" s="129">
        <f t="shared" si="100"/>
        <v>8531</v>
      </c>
      <c r="J27" s="129">
        <f t="shared" si="100"/>
        <v>13269</v>
      </c>
      <c r="K27" s="129">
        <f t="shared" si="100"/>
        <v>6615</v>
      </c>
      <c r="L27" s="435">
        <f t="shared" si="100"/>
        <v>104566</v>
      </c>
      <c r="M27" s="455">
        <f t="shared" si="100"/>
        <v>50820</v>
      </c>
      <c r="N27" s="849">
        <v>118</v>
      </c>
      <c r="O27" s="849">
        <v>65</v>
      </c>
      <c r="P27" s="129">
        <v>53</v>
      </c>
      <c r="Q27" s="129">
        <v>113</v>
      </c>
      <c r="R27" s="978">
        <v>57</v>
      </c>
      <c r="S27" s="137">
        <v>56</v>
      </c>
      <c r="U27" s="126" t="s">
        <v>110</v>
      </c>
      <c r="V27" s="129">
        <f>SUM(V170:V176)</f>
        <v>4135</v>
      </c>
      <c r="W27" s="129">
        <f t="shared" ref="W27:AG27" si="101">SUM(W170:W176)</f>
        <v>1866</v>
      </c>
      <c r="X27" s="129">
        <f t="shared" si="101"/>
        <v>3363</v>
      </c>
      <c r="Y27" s="129">
        <f t="shared" si="101"/>
        <v>1458</v>
      </c>
      <c r="Z27" s="129">
        <f t="shared" si="101"/>
        <v>3008</v>
      </c>
      <c r="AA27" s="129">
        <f t="shared" si="101"/>
        <v>1246</v>
      </c>
      <c r="AB27" s="129">
        <f t="shared" si="101"/>
        <v>1955</v>
      </c>
      <c r="AC27" s="129">
        <f t="shared" si="101"/>
        <v>912</v>
      </c>
      <c r="AD27" s="129">
        <f t="shared" si="101"/>
        <v>925</v>
      </c>
      <c r="AE27" s="129">
        <f t="shared" si="101"/>
        <v>464</v>
      </c>
      <c r="AF27" s="435">
        <f t="shared" si="101"/>
        <v>13386</v>
      </c>
      <c r="AG27" s="455">
        <f t="shared" si="101"/>
        <v>5946</v>
      </c>
      <c r="AH27" s="849">
        <v>2</v>
      </c>
      <c r="AI27" s="849">
        <v>2</v>
      </c>
      <c r="AJ27" s="129">
        <v>0</v>
      </c>
      <c r="AK27" s="129">
        <v>0</v>
      </c>
      <c r="AL27" s="978">
        <v>0</v>
      </c>
      <c r="AM27" s="137">
        <v>0</v>
      </c>
      <c r="AO27" s="488" t="s">
        <v>110</v>
      </c>
      <c r="AP27" s="440">
        <f>SUM(AP170:AP176)</f>
        <v>992</v>
      </c>
      <c r="AQ27" s="435">
        <f t="shared" ref="AQ27:BB27" si="102">SUM(AQ170:AQ176)</f>
        <v>977</v>
      </c>
      <c r="AR27" s="435">
        <f t="shared" si="102"/>
        <v>960</v>
      </c>
      <c r="AS27" s="435">
        <f t="shared" si="102"/>
        <v>939</v>
      </c>
      <c r="AT27" s="435">
        <f t="shared" si="102"/>
        <v>935</v>
      </c>
      <c r="AU27" s="435">
        <f t="shared" si="102"/>
        <v>4803</v>
      </c>
      <c r="AV27" s="435">
        <f>SUM(AV170:AV176)</f>
        <v>2</v>
      </c>
      <c r="AW27" s="455">
        <f>SUM(AW170:AW176)</f>
        <v>2</v>
      </c>
      <c r="AX27" s="440">
        <f t="shared" si="102"/>
        <v>2720</v>
      </c>
      <c r="AY27" s="435">
        <f t="shared" si="102"/>
        <v>206</v>
      </c>
      <c r="AZ27" s="435">
        <f t="shared" ref="AZ27" si="103">SUM(AZ170:AZ176)</f>
        <v>2926</v>
      </c>
      <c r="BA27" s="749">
        <f t="shared" si="102"/>
        <v>4</v>
      </c>
      <c r="BB27" s="620">
        <f t="shared" si="102"/>
        <v>956</v>
      </c>
      <c r="BD27" s="126" t="s">
        <v>110</v>
      </c>
      <c r="BE27" s="129">
        <f>SUM(BE170:BE176)</f>
        <v>2766</v>
      </c>
      <c r="BF27" s="129">
        <f t="shared" ref="BF27:BG27" si="104">SUM(BF170:BF176)</f>
        <v>6</v>
      </c>
      <c r="BG27" s="129">
        <f t="shared" si="104"/>
        <v>2772</v>
      </c>
      <c r="BH27" s="137">
        <f>SUM(BH170:BH176)</f>
        <v>243</v>
      </c>
    </row>
    <row r="28" spans="1:60" s="3" customFormat="1" ht="13">
      <c r="A28" s="126" t="s">
        <v>44</v>
      </c>
      <c r="B28" s="129">
        <f>SUM(B178:B183)</f>
        <v>4899</v>
      </c>
      <c r="C28" s="129">
        <f t="shared" ref="C28:M28" si="105">SUM(C178:C183)</f>
        <v>2401</v>
      </c>
      <c r="D28" s="129">
        <f t="shared" si="105"/>
        <v>4078</v>
      </c>
      <c r="E28" s="129">
        <f t="shared" si="105"/>
        <v>2045</v>
      </c>
      <c r="F28" s="129">
        <f t="shared" si="105"/>
        <v>3856</v>
      </c>
      <c r="G28" s="129">
        <f t="shared" si="105"/>
        <v>1906</v>
      </c>
      <c r="H28" s="129">
        <f t="shared" si="105"/>
        <v>3021</v>
      </c>
      <c r="I28" s="129">
        <f t="shared" si="105"/>
        <v>1500</v>
      </c>
      <c r="J28" s="129">
        <f t="shared" si="105"/>
        <v>2566</v>
      </c>
      <c r="K28" s="129">
        <f t="shared" si="105"/>
        <v>1283</v>
      </c>
      <c r="L28" s="435">
        <f t="shared" si="105"/>
        <v>18420</v>
      </c>
      <c r="M28" s="455">
        <f t="shared" si="105"/>
        <v>9135</v>
      </c>
      <c r="N28" s="849">
        <v>93</v>
      </c>
      <c r="O28" s="849">
        <v>40</v>
      </c>
      <c r="P28" s="129">
        <v>53</v>
      </c>
      <c r="Q28" s="129">
        <v>88</v>
      </c>
      <c r="R28" s="978">
        <v>45</v>
      </c>
      <c r="S28" s="137">
        <v>43</v>
      </c>
      <c r="U28" s="126" t="s">
        <v>44</v>
      </c>
      <c r="V28" s="129">
        <f>SUM(V178:V183)</f>
        <v>625</v>
      </c>
      <c r="W28" s="129">
        <f t="shared" ref="W28:AG28" si="106">SUM(W178:W183)</f>
        <v>287</v>
      </c>
      <c r="X28" s="129">
        <f t="shared" si="106"/>
        <v>546</v>
      </c>
      <c r="Y28" s="129">
        <f t="shared" si="106"/>
        <v>237</v>
      </c>
      <c r="Z28" s="129">
        <f t="shared" si="106"/>
        <v>549</v>
      </c>
      <c r="AA28" s="129">
        <f t="shared" si="106"/>
        <v>257</v>
      </c>
      <c r="AB28" s="129">
        <f t="shared" si="106"/>
        <v>319</v>
      </c>
      <c r="AC28" s="129">
        <f t="shared" si="106"/>
        <v>140</v>
      </c>
      <c r="AD28" s="129">
        <f t="shared" si="106"/>
        <v>256</v>
      </c>
      <c r="AE28" s="129">
        <f t="shared" si="106"/>
        <v>113</v>
      </c>
      <c r="AF28" s="435">
        <f t="shared" si="106"/>
        <v>2295</v>
      </c>
      <c r="AG28" s="455">
        <f t="shared" si="106"/>
        <v>1034</v>
      </c>
      <c r="AH28" s="849">
        <v>8</v>
      </c>
      <c r="AI28" s="849">
        <v>1</v>
      </c>
      <c r="AJ28" s="129">
        <v>7</v>
      </c>
      <c r="AK28" s="129">
        <v>0</v>
      </c>
      <c r="AL28" s="978">
        <v>0</v>
      </c>
      <c r="AM28" s="137">
        <v>0</v>
      </c>
      <c r="AO28" s="488" t="s">
        <v>44</v>
      </c>
      <c r="AP28" s="440">
        <f>SUM(AP178:AP183)</f>
        <v>142</v>
      </c>
      <c r="AQ28" s="435">
        <f t="shared" ref="AQ28:BB28" si="107">SUM(AQ178:AQ183)</f>
        <v>135</v>
      </c>
      <c r="AR28" s="435">
        <f t="shared" si="107"/>
        <v>137</v>
      </c>
      <c r="AS28" s="435">
        <f t="shared" si="107"/>
        <v>117</v>
      </c>
      <c r="AT28" s="435">
        <f t="shared" si="107"/>
        <v>108</v>
      </c>
      <c r="AU28" s="435">
        <f t="shared" si="107"/>
        <v>639</v>
      </c>
      <c r="AV28" s="435">
        <f>SUM(AV178:AV183)</f>
        <v>2</v>
      </c>
      <c r="AW28" s="455">
        <f>SUM(AW178:AW183)</f>
        <v>2</v>
      </c>
      <c r="AX28" s="440">
        <f t="shared" si="107"/>
        <v>508</v>
      </c>
      <c r="AY28" s="435">
        <f t="shared" si="107"/>
        <v>38</v>
      </c>
      <c r="AZ28" s="435">
        <f t="shared" ref="AZ28" si="108">SUM(AZ178:AZ183)</f>
        <v>546</v>
      </c>
      <c r="BA28" s="749">
        <f t="shared" si="107"/>
        <v>4</v>
      </c>
      <c r="BB28" s="620">
        <f t="shared" si="107"/>
        <v>123</v>
      </c>
      <c r="BD28" s="126" t="s">
        <v>44</v>
      </c>
      <c r="BE28" s="129">
        <f>SUM(BE178:BE183)</f>
        <v>515</v>
      </c>
      <c r="BF28" s="129">
        <f t="shared" ref="BF28:BG28" si="109">SUM(BF178:BF183)</f>
        <v>1</v>
      </c>
      <c r="BG28" s="127">
        <f t="shared" si="109"/>
        <v>516</v>
      </c>
      <c r="BH28" s="137">
        <f>SUM(BH178:BH183)</f>
        <v>66</v>
      </c>
    </row>
    <row r="29" spans="1:60" s="3" customFormat="1" ht="21.75" customHeight="1" thickBot="1">
      <c r="A29" s="117" t="s">
        <v>3</v>
      </c>
      <c r="B29" s="154">
        <f>SUM(B7:B28)</f>
        <v>212821</v>
      </c>
      <c r="C29" s="154">
        <f t="shared" ref="C29:M29" si="110">SUM(C7:C28)</f>
        <v>105139</v>
      </c>
      <c r="D29" s="154">
        <f t="shared" si="110"/>
        <v>175003</v>
      </c>
      <c r="E29" s="154">
        <f t="shared" si="110"/>
        <v>86269</v>
      </c>
      <c r="F29" s="154">
        <f t="shared" si="110"/>
        <v>165164</v>
      </c>
      <c r="G29" s="154">
        <f t="shared" si="110"/>
        <v>82278</v>
      </c>
      <c r="H29" s="154">
        <f t="shared" si="110"/>
        <v>134724</v>
      </c>
      <c r="I29" s="154">
        <f t="shared" si="110"/>
        <v>67624</v>
      </c>
      <c r="J29" s="154">
        <f t="shared" si="110"/>
        <v>109742</v>
      </c>
      <c r="K29" s="154">
        <f t="shared" si="110"/>
        <v>55788</v>
      </c>
      <c r="L29" s="623">
        <f>SUM(L7:L28)</f>
        <v>797454</v>
      </c>
      <c r="M29" s="624">
        <f t="shared" si="110"/>
        <v>397098</v>
      </c>
      <c r="N29" s="850">
        <v>1608</v>
      </c>
      <c r="O29" s="849">
        <v>780</v>
      </c>
      <c r="P29" s="154">
        <v>828</v>
      </c>
      <c r="Q29" s="154">
        <v>1409</v>
      </c>
      <c r="R29" s="350">
        <v>683</v>
      </c>
      <c r="S29" s="155">
        <v>726</v>
      </c>
      <c r="U29" s="156" t="s">
        <v>3</v>
      </c>
      <c r="V29" s="154">
        <f>SUM(V7:V28)</f>
        <v>21822</v>
      </c>
      <c r="W29" s="154">
        <f t="shared" ref="W29:AG29" si="111">SUM(W7:W28)</f>
        <v>9683</v>
      </c>
      <c r="X29" s="154">
        <f t="shared" si="111"/>
        <v>19194</v>
      </c>
      <c r="Y29" s="154">
        <f t="shared" si="111"/>
        <v>8279</v>
      </c>
      <c r="Z29" s="154">
        <f t="shared" si="111"/>
        <v>19093</v>
      </c>
      <c r="AA29" s="154">
        <f t="shared" si="111"/>
        <v>8296</v>
      </c>
      <c r="AB29" s="154">
        <f t="shared" si="111"/>
        <v>12219</v>
      </c>
      <c r="AC29" s="154">
        <f t="shared" si="111"/>
        <v>5667</v>
      </c>
      <c r="AD29" s="154">
        <f t="shared" si="111"/>
        <v>5560</v>
      </c>
      <c r="AE29" s="154">
        <f t="shared" si="111"/>
        <v>2717</v>
      </c>
      <c r="AF29" s="623">
        <f>SUM(AF7:AF28)</f>
        <v>77888</v>
      </c>
      <c r="AG29" s="624">
        <f t="shared" si="111"/>
        <v>34642</v>
      </c>
      <c r="AH29" s="850">
        <v>58</v>
      </c>
      <c r="AI29" s="849">
        <v>25</v>
      </c>
      <c r="AJ29" s="154">
        <v>33</v>
      </c>
      <c r="AK29" s="154">
        <v>36</v>
      </c>
      <c r="AL29" s="350">
        <v>18</v>
      </c>
      <c r="AM29" s="155">
        <v>18</v>
      </c>
      <c r="AO29" s="501" t="s">
        <v>3</v>
      </c>
      <c r="AP29" s="622">
        <f t="shared" ref="AP29:BB29" si="112">SUM(AP7:AP28)</f>
        <v>6875</v>
      </c>
      <c r="AQ29" s="623">
        <f t="shared" si="112"/>
        <v>6648</v>
      </c>
      <c r="AR29" s="623">
        <f t="shared" si="112"/>
        <v>6553</v>
      </c>
      <c r="AS29" s="623">
        <f t="shared" si="112"/>
        <v>6057</v>
      </c>
      <c r="AT29" s="623">
        <f t="shared" si="112"/>
        <v>5769</v>
      </c>
      <c r="AU29" s="623">
        <f t="shared" si="112"/>
        <v>31902</v>
      </c>
      <c r="AV29" s="623">
        <f t="shared" si="112"/>
        <v>44</v>
      </c>
      <c r="AW29" s="624">
        <f t="shared" si="112"/>
        <v>40</v>
      </c>
      <c r="AX29" s="622">
        <f t="shared" si="112"/>
        <v>21650</v>
      </c>
      <c r="AY29" s="623">
        <f t="shared" si="112"/>
        <v>2421</v>
      </c>
      <c r="AZ29" s="623">
        <f t="shared" ref="AZ29" si="113">SUM(AZ7:AZ28)</f>
        <v>24071</v>
      </c>
      <c r="BA29" s="750">
        <f t="shared" si="112"/>
        <v>93</v>
      </c>
      <c r="BB29" s="621">
        <f t="shared" si="112"/>
        <v>6290</v>
      </c>
      <c r="BD29" s="117" t="s">
        <v>3</v>
      </c>
      <c r="BE29" s="154">
        <f>SUM(BE7:BE28)</f>
        <v>22972</v>
      </c>
      <c r="BF29" s="350">
        <f t="shared" ref="BF29:BG29" si="114">SUM(BF7:BF28)</f>
        <v>109</v>
      </c>
      <c r="BG29" s="351">
        <f t="shared" si="114"/>
        <v>23081</v>
      </c>
      <c r="BH29" s="155">
        <f>SUM(BH7:BH28)</f>
        <v>3270</v>
      </c>
    </row>
    <row r="30" spans="1:60" s="3" customFormat="1" ht="15" customHeight="1">
      <c r="A30" s="1018" t="s">
        <v>338</v>
      </c>
      <c r="B30" s="1018"/>
      <c r="C30" s="1018"/>
      <c r="D30" s="1018"/>
      <c r="E30" s="1018"/>
      <c r="F30" s="1018"/>
      <c r="G30" s="1018"/>
      <c r="H30" s="1018"/>
      <c r="I30" s="1018"/>
      <c r="J30" s="1018"/>
      <c r="K30" s="1018"/>
      <c r="L30" s="1018"/>
      <c r="M30" s="1018"/>
      <c r="N30" s="1018"/>
      <c r="O30" s="1018"/>
      <c r="P30" s="1018"/>
      <c r="Q30" s="1018"/>
      <c r="R30" s="1018"/>
      <c r="S30" s="1018"/>
      <c r="T30" s="102"/>
      <c r="U30" s="1071" t="s">
        <v>339</v>
      </c>
      <c r="V30" s="1071"/>
      <c r="W30" s="1071"/>
      <c r="X30" s="1071"/>
      <c r="Y30" s="1071"/>
      <c r="Z30" s="1071"/>
      <c r="AA30" s="1071"/>
      <c r="AB30" s="1071"/>
      <c r="AC30" s="1071"/>
      <c r="AD30" s="1071"/>
      <c r="AE30" s="1071"/>
      <c r="AF30" s="1071"/>
      <c r="AG30" s="1071"/>
      <c r="AH30" s="1071"/>
      <c r="AI30" s="1071"/>
      <c r="AJ30" s="1071"/>
      <c r="AK30" s="1071"/>
      <c r="AL30" s="1071"/>
      <c r="AM30" s="1071"/>
      <c r="AN30" s="309"/>
      <c r="AO30" s="1018" t="s">
        <v>341</v>
      </c>
      <c r="AP30" s="1018"/>
      <c r="AQ30" s="1018"/>
      <c r="AR30" s="1018"/>
      <c r="AS30" s="1018"/>
      <c r="AT30" s="1018"/>
      <c r="AU30" s="1018"/>
      <c r="AV30" s="1018"/>
      <c r="AW30" s="1018"/>
      <c r="AX30" s="1018"/>
      <c r="AY30" s="1018"/>
      <c r="AZ30" s="1018"/>
      <c r="BA30" s="1018"/>
      <c r="BB30" s="1018"/>
      <c r="BC30" s="102"/>
      <c r="BD30" s="1018" t="s">
        <v>501</v>
      </c>
      <c r="BE30" s="1018"/>
      <c r="BF30" s="1018"/>
      <c r="BG30" s="1018"/>
      <c r="BH30" s="1018"/>
    </row>
    <row r="31" spans="1:60" s="3" customFormat="1" ht="12" customHeight="1">
      <c r="A31" s="1018" t="s">
        <v>187</v>
      </c>
      <c r="B31" s="1018"/>
      <c r="C31" s="1018"/>
      <c r="D31" s="1018"/>
      <c r="E31" s="1018"/>
      <c r="F31" s="1018"/>
      <c r="G31" s="1018"/>
      <c r="H31" s="1018"/>
      <c r="I31" s="1018"/>
      <c r="J31" s="1018"/>
      <c r="K31" s="1018"/>
      <c r="L31" s="1018"/>
      <c r="M31" s="1018"/>
      <c r="N31" s="1018"/>
      <c r="O31" s="1018"/>
      <c r="P31" s="1018"/>
      <c r="Q31" s="1018"/>
      <c r="R31" s="1018"/>
      <c r="S31" s="1018"/>
      <c r="T31" s="148"/>
      <c r="U31" s="1018" t="s">
        <v>187</v>
      </c>
      <c r="V31" s="1018"/>
      <c r="W31" s="1018"/>
      <c r="X31" s="1018"/>
      <c r="Y31" s="1018"/>
      <c r="Z31" s="1018"/>
      <c r="AA31" s="1018"/>
      <c r="AB31" s="1018"/>
      <c r="AC31" s="1018"/>
      <c r="AD31" s="1018"/>
      <c r="AE31" s="1018"/>
      <c r="AF31" s="1018"/>
      <c r="AG31" s="1018"/>
      <c r="AH31" s="1018"/>
      <c r="AI31" s="1018"/>
      <c r="AJ31" s="1018"/>
      <c r="AK31" s="1018"/>
      <c r="AL31" s="1018"/>
      <c r="AM31" s="1018"/>
      <c r="AN31" s="149"/>
      <c r="AO31" s="1018" t="s">
        <v>187</v>
      </c>
      <c r="AP31" s="1018"/>
      <c r="AQ31" s="1018"/>
      <c r="AR31" s="1018"/>
      <c r="AS31" s="1018"/>
      <c r="AT31" s="1018"/>
      <c r="AU31" s="1018"/>
      <c r="AV31" s="1018"/>
      <c r="AW31" s="1018"/>
      <c r="AX31" s="1018"/>
      <c r="AY31" s="1018"/>
      <c r="AZ31" s="1018"/>
      <c r="BA31" s="1018"/>
      <c r="BB31" s="1018"/>
      <c r="BC31" s="150"/>
      <c r="BD31" s="1018" t="s">
        <v>187</v>
      </c>
      <c r="BE31" s="1018"/>
      <c r="BF31" s="1018"/>
      <c r="BG31" s="1018"/>
      <c r="BH31" s="1018"/>
    </row>
    <row r="32" spans="1:60" s="3" customFormat="1" ht="12" customHeight="1" thickBot="1">
      <c r="A32" s="309"/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769"/>
      <c r="M32" s="769"/>
      <c r="N32" s="309"/>
      <c r="O32" s="972"/>
      <c r="P32" s="309"/>
      <c r="Q32" s="309"/>
      <c r="R32" s="972"/>
      <c r="S32" s="309"/>
      <c r="T32" s="148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769"/>
      <c r="AG32" s="769"/>
      <c r="AH32" s="309"/>
      <c r="AI32" s="972"/>
      <c r="AJ32" s="309"/>
      <c r="AK32" s="309"/>
      <c r="AL32" s="972"/>
      <c r="AM32" s="309"/>
      <c r="AN32" s="149"/>
      <c r="AO32" s="309"/>
      <c r="AP32" s="309"/>
      <c r="AQ32" s="309"/>
      <c r="AR32" s="309"/>
      <c r="AS32" s="309"/>
      <c r="AT32" s="309"/>
      <c r="AU32" s="769"/>
      <c r="AV32" s="309"/>
      <c r="AW32" s="309"/>
      <c r="AX32" s="309"/>
      <c r="AY32" s="309"/>
      <c r="AZ32" s="785"/>
      <c r="BA32" s="309"/>
      <c r="BB32" s="883"/>
      <c r="BC32" s="150"/>
      <c r="BD32" s="309"/>
      <c r="BE32" s="309"/>
      <c r="BF32" s="309"/>
      <c r="BG32" s="769"/>
      <c r="BH32" s="309"/>
    </row>
    <row r="33" spans="1:60" s="3" customFormat="1" ht="24.75" customHeight="1">
      <c r="A33" s="1083" t="s">
        <v>7</v>
      </c>
      <c r="B33" s="1101" t="s">
        <v>255</v>
      </c>
      <c r="C33" s="1134"/>
      <c r="D33" s="1101" t="s">
        <v>256</v>
      </c>
      <c r="E33" s="1134"/>
      <c r="F33" s="1101" t="s">
        <v>257</v>
      </c>
      <c r="G33" s="1134"/>
      <c r="H33" s="1101" t="s">
        <v>258</v>
      </c>
      <c r="I33" s="1134"/>
      <c r="J33" s="1101" t="s">
        <v>259</v>
      </c>
      <c r="K33" s="1102"/>
      <c r="L33" s="1023" t="s">
        <v>260</v>
      </c>
      <c r="M33" s="1055"/>
      <c r="N33" s="1066" t="s">
        <v>261</v>
      </c>
      <c r="O33" s="1066"/>
      <c r="P33" s="1151"/>
      <c r="Q33" s="1023" t="s">
        <v>262</v>
      </c>
      <c r="R33" s="1066"/>
      <c r="S33" s="1055"/>
      <c r="U33" s="1083" t="s">
        <v>7</v>
      </c>
      <c r="V33" s="1101" t="s">
        <v>255</v>
      </c>
      <c r="W33" s="1134"/>
      <c r="X33" s="1101" t="s">
        <v>256</v>
      </c>
      <c r="Y33" s="1134"/>
      <c r="Z33" s="1101" t="s">
        <v>257</v>
      </c>
      <c r="AA33" s="1134"/>
      <c r="AB33" s="1101" t="s">
        <v>258</v>
      </c>
      <c r="AC33" s="1134"/>
      <c r="AD33" s="1101" t="s">
        <v>259</v>
      </c>
      <c r="AE33" s="1102"/>
      <c r="AF33" s="1023" t="s">
        <v>260</v>
      </c>
      <c r="AG33" s="1055"/>
      <c r="AH33" s="1066" t="s">
        <v>261</v>
      </c>
      <c r="AI33" s="1066"/>
      <c r="AJ33" s="1151"/>
      <c r="AK33" s="1023" t="s">
        <v>262</v>
      </c>
      <c r="AL33" s="1066"/>
      <c r="AM33" s="1055"/>
      <c r="AO33" s="1067" t="s">
        <v>7</v>
      </c>
      <c r="AP33" s="1156" t="s">
        <v>96</v>
      </c>
      <c r="AQ33" s="1157"/>
      <c r="AR33" s="1157"/>
      <c r="AS33" s="1157"/>
      <c r="AT33" s="1157"/>
      <c r="AU33" s="1157"/>
      <c r="AV33" s="1157"/>
      <c r="AW33" s="1158"/>
      <c r="AX33" s="1159" t="s">
        <v>497</v>
      </c>
      <c r="AY33" s="1160"/>
      <c r="AZ33" s="1161"/>
      <c r="BA33" s="1050" t="s">
        <v>498</v>
      </c>
      <c r="BB33" s="1162" t="s">
        <v>493</v>
      </c>
      <c r="BC33" s="2"/>
      <c r="BD33" s="1035" t="s">
        <v>7</v>
      </c>
      <c r="BE33" s="1152" t="s">
        <v>476</v>
      </c>
      <c r="BF33" s="1093" t="s">
        <v>381</v>
      </c>
      <c r="BG33" s="1093" t="s">
        <v>382</v>
      </c>
      <c r="BH33" s="1154" t="s">
        <v>340</v>
      </c>
    </row>
    <row r="34" spans="1:60" s="3" customFormat="1" ht="38.25" customHeight="1">
      <c r="A34" s="1084"/>
      <c r="B34" s="4" t="s">
        <v>99</v>
      </c>
      <c r="C34" s="4" t="s">
        <v>100</v>
      </c>
      <c r="D34" s="4" t="s">
        <v>99</v>
      </c>
      <c r="E34" s="4" t="s">
        <v>100</v>
      </c>
      <c r="F34" s="4" t="s">
        <v>99</v>
      </c>
      <c r="G34" s="4" t="s">
        <v>100</v>
      </c>
      <c r="H34" s="4" t="s">
        <v>99</v>
      </c>
      <c r="I34" s="4" t="s">
        <v>100</v>
      </c>
      <c r="J34" s="4" t="s">
        <v>99</v>
      </c>
      <c r="K34" s="298" t="s">
        <v>100</v>
      </c>
      <c r="L34" s="318" t="s">
        <v>99</v>
      </c>
      <c r="M34" s="269" t="s">
        <v>100</v>
      </c>
      <c r="N34" s="304" t="s">
        <v>99</v>
      </c>
      <c r="O34" s="304"/>
      <c r="P34" s="4" t="s">
        <v>100</v>
      </c>
      <c r="Q34" s="4" t="s">
        <v>99</v>
      </c>
      <c r="R34" s="298"/>
      <c r="S34" s="5" t="s">
        <v>100</v>
      </c>
      <c r="U34" s="1084"/>
      <c r="V34" s="4" t="s">
        <v>99</v>
      </c>
      <c r="W34" s="4" t="s">
        <v>100</v>
      </c>
      <c r="X34" s="4" t="s">
        <v>99</v>
      </c>
      <c r="Y34" s="4" t="s">
        <v>100</v>
      </c>
      <c r="Z34" s="4" t="s">
        <v>99</v>
      </c>
      <c r="AA34" s="4" t="s">
        <v>100</v>
      </c>
      <c r="AB34" s="4" t="s">
        <v>99</v>
      </c>
      <c r="AC34" s="4" t="s">
        <v>100</v>
      </c>
      <c r="AD34" s="4" t="s">
        <v>99</v>
      </c>
      <c r="AE34" s="298" t="s">
        <v>100</v>
      </c>
      <c r="AF34" s="318" t="s">
        <v>99</v>
      </c>
      <c r="AG34" s="269" t="s">
        <v>100</v>
      </c>
      <c r="AH34" s="304" t="s">
        <v>99</v>
      </c>
      <c r="AI34" s="304"/>
      <c r="AJ34" s="4" t="s">
        <v>100</v>
      </c>
      <c r="AK34" s="4" t="s">
        <v>99</v>
      </c>
      <c r="AL34" s="298"/>
      <c r="AM34" s="5" t="s">
        <v>100</v>
      </c>
      <c r="AO34" s="1068"/>
      <c r="AP34" s="442" t="s">
        <v>255</v>
      </c>
      <c r="AQ34" s="318" t="s">
        <v>256</v>
      </c>
      <c r="AR34" s="318" t="s">
        <v>257</v>
      </c>
      <c r="AS34" s="318" t="s">
        <v>258</v>
      </c>
      <c r="AT34" s="318" t="s">
        <v>259</v>
      </c>
      <c r="AU34" s="80" t="s">
        <v>1</v>
      </c>
      <c r="AV34" s="745" t="s">
        <v>261</v>
      </c>
      <c r="AW34" s="753" t="s">
        <v>262</v>
      </c>
      <c r="AX34" s="632" t="s">
        <v>475</v>
      </c>
      <c r="AY34" s="633" t="s">
        <v>474</v>
      </c>
      <c r="AZ34" s="746" t="s">
        <v>1</v>
      </c>
      <c r="BA34" s="1051"/>
      <c r="BB34" s="1163"/>
      <c r="BC34" s="10"/>
      <c r="BD34" s="1164"/>
      <c r="BE34" s="1153"/>
      <c r="BF34" s="1094"/>
      <c r="BG34" s="1094"/>
      <c r="BH34" s="1155"/>
    </row>
    <row r="35" spans="1:60" s="3" customFormat="1" ht="14.25" customHeight="1">
      <c r="A35" s="61" t="s">
        <v>107</v>
      </c>
      <c r="B35" s="317"/>
      <c r="C35" s="317"/>
      <c r="D35" s="317"/>
      <c r="E35" s="317"/>
      <c r="F35" s="317"/>
      <c r="G35" s="317"/>
      <c r="H35" s="317"/>
      <c r="I35" s="317"/>
      <c r="J35" s="317"/>
      <c r="K35" s="851"/>
      <c r="L35" s="445"/>
      <c r="M35" s="444"/>
      <c r="N35" s="423"/>
      <c r="O35" s="423"/>
      <c r="P35" s="317"/>
      <c r="Q35" s="317"/>
      <c r="R35" s="974"/>
      <c r="S35" s="310"/>
      <c r="U35" s="392" t="s">
        <v>107</v>
      </c>
      <c r="V35" s="317"/>
      <c r="W35" s="317"/>
      <c r="X35" s="317"/>
      <c r="Y35" s="317"/>
      <c r="Z35" s="317"/>
      <c r="AA35" s="317"/>
      <c r="AB35" s="317"/>
      <c r="AC35" s="317"/>
      <c r="AD35" s="317"/>
      <c r="AE35" s="851"/>
      <c r="AF35" s="445"/>
      <c r="AG35" s="444"/>
      <c r="AH35" s="423"/>
      <c r="AI35" s="423"/>
      <c r="AJ35" s="317"/>
      <c r="AK35" s="317"/>
      <c r="AL35" s="974"/>
      <c r="AM35" s="310"/>
      <c r="AN35" s="157"/>
      <c r="AO35" s="595" t="s">
        <v>107</v>
      </c>
      <c r="AP35" s="760"/>
      <c r="AQ35" s="11"/>
      <c r="AR35" s="11"/>
      <c r="AS35" s="11"/>
      <c r="AT35" s="11"/>
      <c r="AU35" s="80"/>
      <c r="AV35" s="80"/>
      <c r="AW35" s="755"/>
      <c r="AX35" s="756"/>
      <c r="AY35" s="445"/>
      <c r="AZ35" s="553"/>
      <c r="BA35" s="747"/>
      <c r="BB35" s="613"/>
      <c r="BC35" s="10"/>
      <c r="BD35" s="346" t="s">
        <v>107</v>
      </c>
      <c r="BE35" s="313"/>
      <c r="BF35" s="177"/>
      <c r="BG35" s="177"/>
      <c r="BH35" s="312"/>
    </row>
    <row r="36" spans="1:60" s="3" customFormat="1" ht="14.25" customHeight="1">
      <c r="A36" s="14" t="s">
        <v>118</v>
      </c>
      <c r="B36" s="65">
        <v>2592</v>
      </c>
      <c r="C36" s="65">
        <v>1292</v>
      </c>
      <c r="D36" s="65">
        <v>2295</v>
      </c>
      <c r="E36" s="65">
        <v>1113</v>
      </c>
      <c r="F36" s="65">
        <v>2129</v>
      </c>
      <c r="G36" s="65">
        <v>1074</v>
      </c>
      <c r="H36" s="65">
        <v>1860</v>
      </c>
      <c r="I36" s="65">
        <v>944</v>
      </c>
      <c r="J36" s="65">
        <v>1523</v>
      </c>
      <c r="K36" s="86">
        <v>725</v>
      </c>
      <c r="L36" s="852">
        <f>+B36+D36+F36+H36+J36</f>
        <v>10399</v>
      </c>
      <c r="M36" s="797">
        <f>+C36+E36+G36+I36+K36</f>
        <v>5148</v>
      </c>
      <c r="N36" s="64">
        <v>0</v>
      </c>
      <c r="O36" s="64"/>
      <c r="P36" s="65">
        <v>0</v>
      </c>
      <c r="Q36" s="65">
        <v>0</v>
      </c>
      <c r="R36" s="86"/>
      <c r="S36" s="34">
        <v>0</v>
      </c>
      <c r="U36" s="345" t="s">
        <v>118</v>
      </c>
      <c r="V36" s="65">
        <v>157</v>
      </c>
      <c r="W36" s="65">
        <v>67</v>
      </c>
      <c r="X36" s="65">
        <v>151</v>
      </c>
      <c r="Y36" s="65">
        <v>57</v>
      </c>
      <c r="Z36" s="65">
        <v>162</v>
      </c>
      <c r="AA36" s="65">
        <v>65</v>
      </c>
      <c r="AB36" s="65">
        <v>139</v>
      </c>
      <c r="AC36" s="65">
        <v>61</v>
      </c>
      <c r="AD36" s="65">
        <v>79</v>
      </c>
      <c r="AE36" s="86">
        <v>33</v>
      </c>
      <c r="AF36" s="852">
        <f>+V36+X36+Z36+AB36+AD36</f>
        <v>688</v>
      </c>
      <c r="AG36" s="797">
        <f>+W36+Y36+AA36+AC36+AE36</f>
        <v>283</v>
      </c>
      <c r="AH36" s="64">
        <v>1</v>
      </c>
      <c r="AI36" s="64"/>
      <c r="AJ36" s="65">
        <v>1</v>
      </c>
      <c r="AK36" s="65">
        <v>0</v>
      </c>
      <c r="AL36" s="86"/>
      <c r="AM36" s="34">
        <v>0</v>
      </c>
      <c r="AO36" s="18" t="s">
        <v>118</v>
      </c>
      <c r="AP36" s="519">
        <v>85</v>
      </c>
      <c r="AQ36" s="194">
        <v>84</v>
      </c>
      <c r="AR36" s="194">
        <v>84</v>
      </c>
      <c r="AS36" s="194">
        <v>77</v>
      </c>
      <c r="AT36" s="194">
        <v>69</v>
      </c>
      <c r="AU36" s="823">
        <f>SUM(AP36:AT36)</f>
        <v>399</v>
      </c>
      <c r="AV36" s="66">
        <v>0</v>
      </c>
      <c r="AW36" s="161">
        <v>0</v>
      </c>
      <c r="AX36" s="627">
        <v>314</v>
      </c>
      <c r="AY36" s="65">
        <v>77</v>
      </c>
      <c r="AZ36" s="733">
        <f>+AX36+AY36</f>
        <v>391</v>
      </c>
      <c r="BA36" s="611">
        <v>0</v>
      </c>
      <c r="BB36" s="900">
        <v>76</v>
      </c>
      <c r="BC36" s="10"/>
      <c r="BD36" s="345" t="s">
        <v>118</v>
      </c>
      <c r="BE36" s="65">
        <v>330</v>
      </c>
      <c r="BF36" s="86">
        <v>0</v>
      </c>
      <c r="BG36" s="385">
        <f>+BE36+BF36</f>
        <v>330</v>
      </c>
      <c r="BH36" s="34">
        <v>50</v>
      </c>
    </row>
    <row r="37" spans="1:60" s="3" customFormat="1" ht="14.25" customHeight="1">
      <c r="A37" s="14" t="s">
        <v>119</v>
      </c>
      <c r="B37" s="21">
        <v>2049</v>
      </c>
      <c r="C37" s="21">
        <v>1016</v>
      </c>
      <c r="D37" s="21">
        <v>1708</v>
      </c>
      <c r="E37" s="21">
        <v>826</v>
      </c>
      <c r="F37" s="21">
        <v>1657</v>
      </c>
      <c r="G37" s="21">
        <v>804</v>
      </c>
      <c r="H37" s="21">
        <v>1354</v>
      </c>
      <c r="I37" s="21">
        <v>636</v>
      </c>
      <c r="J37" s="21">
        <v>1125</v>
      </c>
      <c r="K37" s="73">
        <v>545</v>
      </c>
      <c r="L37" s="852">
        <f t="shared" ref="L37:L66" si="115">+B37+D37+F37+H37+J37</f>
        <v>7893</v>
      </c>
      <c r="M37" s="797">
        <f t="shared" ref="M37:M66" si="116">+C37+E37+G37+I37+K37</f>
        <v>3827</v>
      </c>
      <c r="N37" s="66">
        <v>289</v>
      </c>
      <c r="O37" s="66"/>
      <c r="P37" s="21">
        <v>150</v>
      </c>
      <c r="Q37" s="21">
        <v>288</v>
      </c>
      <c r="R37" s="73"/>
      <c r="S37" s="22">
        <v>142</v>
      </c>
      <c r="U37" s="345" t="s">
        <v>119</v>
      </c>
      <c r="V37" s="21">
        <v>148</v>
      </c>
      <c r="W37" s="21">
        <v>55</v>
      </c>
      <c r="X37" s="21">
        <v>123</v>
      </c>
      <c r="Y37" s="21">
        <v>48</v>
      </c>
      <c r="Z37" s="21">
        <v>153</v>
      </c>
      <c r="AA37" s="21">
        <v>61</v>
      </c>
      <c r="AB37" s="21">
        <v>112</v>
      </c>
      <c r="AC37" s="21">
        <v>41</v>
      </c>
      <c r="AD37" s="21">
        <v>25</v>
      </c>
      <c r="AE37" s="73">
        <v>10</v>
      </c>
      <c r="AF37" s="852">
        <f t="shared" ref="AF37:AF40" si="117">+V37+X37+Z37+AB37+AD37</f>
        <v>561</v>
      </c>
      <c r="AG37" s="797">
        <f t="shared" ref="AG37:AG40" si="118">+W37+Y37+AA37+AC37+AE37</f>
        <v>215</v>
      </c>
      <c r="AH37" s="854">
        <v>7</v>
      </c>
      <c r="AI37" s="854"/>
      <c r="AJ37" s="32">
        <v>2</v>
      </c>
      <c r="AK37" s="32">
        <v>8</v>
      </c>
      <c r="AL37" s="979"/>
      <c r="AM37" s="158">
        <v>4</v>
      </c>
      <c r="AO37" s="18" t="s">
        <v>119</v>
      </c>
      <c r="AP37" s="519">
        <v>69</v>
      </c>
      <c r="AQ37" s="194">
        <v>67</v>
      </c>
      <c r="AR37" s="194">
        <v>63</v>
      </c>
      <c r="AS37" s="194">
        <v>62</v>
      </c>
      <c r="AT37" s="194">
        <v>58</v>
      </c>
      <c r="AU37" s="823">
        <f t="shared" ref="AU37:AU108" si="119">SUM(AP37:AT37)</f>
        <v>319</v>
      </c>
      <c r="AV37" s="66">
        <v>10</v>
      </c>
      <c r="AW37" s="161">
        <v>10</v>
      </c>
      <c r="AX37" s="627">
        <v>195</v>
      </c>
      <c r="AY37" s="21">
        <v>58</v>
      </c>
      <c r="AZ37" s="733">
        <f t="shared" ref="AZ37:AZ66" si="120">+AX37+AY37</f>
        <v>253</v>
      </c>
      <c r="BA37" s="607">
        <v>15</v>
      </c>
      <c r="BB37" s="900">
        <v>68</v>
      </c>
      <c r="BC37" s="10"/>
      <c r="BD37" s="345" t="s">
        <v>119</v>
      </c>
      <c r="BE37" s="21">
        <v>243</v>
      </c>
      <c r="BF37" s="73">
        <v>36</v>
      </c>
      <c r="BG37" s="385">
        <f>+BE37+BF37</f>
        <v>279</v>
      </c>
      <c r="BH37" s="22">
        <v>32</v>
      </c>
    </row>
    <row r="38" spans="1:60" s="3" customFormat="1" ht="14.25" customHeight="1">
      <c r="A38" s="14" t="s">
        <v>120</v>
      </c>
      <c r="B38" s="21">
        <v>350</v>
      </c>
      <c r="C38" s="21">
        <v>187</v>
      </c>
      <c r="D38" s="21">
        <v>303</v>
      </c>
      <c r="E38" s="21">
        <v>142</v>
      </c>
      <c r="F38" s="21">
        <v>273</v>
      </c>
      <c r="G38" s="21">
        <v>142</v>
      </c>
      <c r="H38" s="21">
        <v>257</v>
      </c>
      <c r="I38" s="21">
        <v>143</v>
      </c>
      <c r="J38" s="21">
        <v>226</v>
      </c>
      <c r="K38" s="73">
        <v>107</v>
      </c>
      <c r="L38" s="852">
        <f t="shared" si="115"/>
        <v>1409</v>
      </c>
      <c r="M38" s="797">
        <f t="shared" si="116"/>
        <v>721</v>
      </c>
      <c r="N38" s="66">
        <v>0</v>
      </c>
      <c r="O38" s="66"/>
      <c r="P38" s="21">
        <v>0</v>
      </c>
      <c r="Q38" s="21">
        <v>0</v>
      </c>
      <c r="R38" s="73"/>
      <c r="S38" s="22">
        <v>0</v>
      </c>
      <c r="U38" s="345" t="s">
        <v>120</v>
      </c>
      <c r="V38" s="21">
        <v>34</v>
      </c>
      <c r="W38" s="21">
        <v>16</v>
      </c>
      <c r="X38" s="21">
        <v>28</v>
      </c>
      <c r="Y38" s="21">
        <v>15</v>
      </c>
      <c r="Z38" s="21">
        <v>10</v>
      </c>
      <c r="AA38" s="21">
        <v>3</v>
      </c>
      <c r="AB38" s="21">
        <v>15</v>
      </c>
      <c r="AC38" s="21">
        <v>9</v>
      </c>
      <c r="AD38" s="21">
        <v>1</v>
      </c>
      <c r="AE38" s="73">
        <v>1</v>
      </c>
      <c r="AF38" s="852">
        <f t="shared" si="117"/>
        <v>88</v>
      </c>
      <c r="AG38" s="797">
        <f t="shared" si="118"/>
        <v>44</v>
      </c>
      <c r="AH38" s="854">
        <v>0</v>
      </c>
      <c r="AI38" s="854"/>
      <c r="AJ38" s="32">
        <v>0</v>
      </c>
      <c r="AK38" s="32">
        <v>0</v>
      </c>
      <c r="AL38" s="979"/>
      <c r="AM38" s="158">
        <v>0</v>
      </c>
      <c r="AO38" s="18" t="s">
        <v>120</v>
      </c>
      <c r="AP38" s="629">
        <v>8</v>
      </c>
      <c r="AQ38" s="65">
        <v>7</v>
      </c>
      <c r="AR38" s="65">
        <v>7</v>
      </c>
      <c r="AS38" s="65">
        <v>8</v>
      </c>
      <c r="AT38" s="65">
        <v>8</v>
      </c>
      <c r="AU38" s="84">
        <f t="shared" si="119"/>
        <v>38</v>
      </c>
      <c r="AV38" s="21">
        <v>0</v>
      </c>
      <c r="AW38" s="22">
        <v>0</v>
      </c>
      <c r="AX38" s="627">
        <v>24</v>
      </c>
      <c r="AY38" s="21">
        <v>11</v>
      </c>
      <c r="AZ38" s="733">
        <f t="shared" si="120"/>
        <v>35</v>
      </c>
      <c r="BA38" s="607">
        <v>0</v>
      </c>
      <c r="BB38" s="900">
        <v>6</v>
      </c>
      <c r="BC38" s="10"/>
      <c r="BD38" s="345" t="s">
        <v>120</v>
      </c>
      <c r="BE38" s="21">
        <v>35</v>
      </c>
      <c r="BF38" s="73">
        <v>0</v>
      </c>
      <c r="BG38" s="385">
        <f t="shared" ref="BG38:BG66" si="121">+BE38+BF38</f>
        <v>35</v>
      </c>
      <c r="BH38" s="22">
        <v>4</v>
      </c>
    </row>
    <row r="39" spans="1:60" s="3" customFormat="1" ht="14.25" customHeight="1">
      <c r="A39" s="14" t="s">
        <v>121</v>
      </c>
      <c r="B39" s="21">
        <v>101</v>
      </c>
      <c r="C39" s="21">
        <v>50</v>
      </c>
      <c r="D39" s="21">
        <v>72</v>
      </c>
      <c r="E39" s="21">
        <v>37</v>
      </c>
      <c r="F39" s="21">
        <v>59</v>
      </c>
      <c r="G39" s="21">
        <v>25</v>
      </c>
      <c r="H39" s="21">
        <v>52</v>
      </c>
      <c r="I39" s="21">
        <v>30</v>
      </c>
      <c r="J39" s="21">
        <v>44</v>
      </c>
      <c r="K39" s="73">
        <v>21</v>
      </c>
      <c r="L39" s="852">
        <f t="shared" si="115"/>
        <v>328</v>
      </c>
      <c r="M39" s="797">
        <f t="shared" si="116"/>
        <v>163</v>
      </c>
      <c r="N39" s="66">
        <v>0</v>
      </c>
      <c r="O39" s="66"/>
      <c r="P39" s="21">
        <v>0</v>
      </c>
      <c r="Q39" s="21">
        <v>0</v>
      </c>
      <c r="R39" s="73"/>
      <c r="S39" s="22">
        <v>0</v>
      </c>
      <c r="U39" s="345" t="s">
        <v>121</v>
      </c>
      <c r="V39" s="21">
        <v>18</v>
      </c>
      <c r="W39" s="21">
        <v>7</v>
      </c>
      <c r="X39" s="21">
        <v>12</v>
      </c>
      <c r="Y39" s="21">
        <v>6</v>
      </c>
      <c r="Z39" s="21">
        <v>1</v>
      </c>
      <c r="AA39" s="21">
        <v>0</v>
      </c>
      <c r="AB39" s="21">
        <v>1</v>
      </c>
      <c r="AC39" s="21">
        <v>0</v>
      </c>
      <c r="AD39" s="21">
        <v>0</v>
      </c>
      <c r="AE39" s="73">
        <v>0</v>
      </c>
      <c r="AF39" s="852">
        <f t="shared" si="117"/>
        <v>32</v>
      </c>
      <c r="AG39" s="797">
        <f t="shared" si="118"/>
        <v>13</v>
      </c>
      <c r="AH39" s="854">
        <v>0</v>
      </c>
      <c r="AI39" s="854"/>
      <c r="AJ39" s="32">
        <v>0</v>
      </c>
      <c r="AK39" s="32">
        <v>0</v>
      </c>
      <c r="AL39" s="979"/>
      <c r="AM39" s="158">
        <v>0</v>
      </c>
      <c r="AO39" s="18" t="s">
        <v>121</v>
      </c>
      <c r="AP39" s="628">
        <v>4</v>
      </c>
      <c r="AQ39" s="69">
        <v>3</v>
      </c>
      <c r="AR39" s="69">
        <v>2</v>
      </c>
      <c r="AS39" s="69">
        <v>2</v>
      </c>
      <c r="AT39" s="69">
        <v>2</v>
      </c>
      <c r="AU39" s="84">
        <f t="shared" si="119"/>
        <v>13</v>
      </c>
      <c r="AV39" s="21">
        <v>0</v>
      </c>
      <c r="AW39" s="22">
        <v>0</v>
      </c>
      <c r="AX39" s="627">
        <v>9</v>
      </c>
      <c r="AY39" s="21">
        <v>3</v>
      </c>
      <c r="AZ39" s="733">
        <f t="shared" si="120"/>
        <v>12</v>
      </c>
      <c r="BA39" s="607">
        <v>0</v>
      </c>
      <c r="BB39" s="900">
        <v>3</v>
      </c>
      <c r="BC39" s="10"/>
      <c r="BD39" s="345" t="s">
        <v>121</v>
      </c>
      <c r="BE39" s="21">
        <v>10</v>
      </c>
      <c r="BF39" s="73">
        <v>0</v>
      </c>
      <c r="BG39" s="385">
        <f t="shared" si="121"/>
        <v>10</v>
      </c>
      <c r="BH39" s="22">
        <v>0</v>
      </c>
    </row>
    <row r="40" spans="1:60" s="3" customFormat="1" ht="14.25" customHeight="1">
      <c r="A40" s="14" t="s">
        <v>122</v>
      </c>
      <c r="B40" s="21">
        <v>1813</v>
      </c>
      <c r="C40" s="21">
        <v>896</v>
      </c>
      <c r="D40" s="21">
        <v>1664</v>
      </c>
      <c r="E40" s="21">
        <v>862</v>
      </c>
      <c r="F40" s="21">
        <v>1510</v>
      </c>
      <c r="G40" s="21">
        <v>750</v>
      </c>
      <c r="H40" s="21">
        <v>1329</v>
      </c>
      <c r="I40" s="21">
        <v>711</v>
      </c>
      <c r="J40" s="21">
        <v>934</v>
      </c>
      <c r="K40" s="73">
        <v>482</v>
      </c>
      <c r="L40" s="852">
        <f t="shared" si="115"/>
        <v>7250</v>
      </c>
      <c r="M40" s="797">
        <f t="shared" si="116"/>
        <v>3701</v>
      </c>
      <c r="N40" s="66">
        <v>88</v>
      </c>
      <c r="O40" s="66"/>
      <c r="P40" s="21">
        <v>47</v>
      </c>
      <c r="Q40" s="21">
        <v>72</v>
      </c>
      <c r="R40" s="73"/>
      <c r="S40" s="22">
        <v>34</v>
      </c>
      <c r="U40" s="345" t="s">
        <v>122</v>
      </c>
      <c r="V40" s="21">
        <v>141</v>
      </c>
      <c r="W40" s="21">
        <v>45</v>
      </c>
      <c r="X40" s="21">
        <v>131</v>
      </c>
      <c r="Y40" s="21">
        <v>53</v>
      </c>
      <c r="Z40" s="21">
        <v>174</v>
      </c>
      <c r="AA40" s="21">
        <v>75</v>
      </c>
      <c r="AB40" s="21">
        <v>108</v>
      </c>
      <c r="AC40" s="21">
        <v>58</v>
      </c>
      <c r="AD40" s="21">
        <v>24</v>
      </c>
      <c r="AE40" s="73">
        <v>8</v>
      </c>
      <c r="AF40" s="852">
        <f t="shared" si="117"/>
        <v>578</v>
      </c>
      <c r="AG40" s="797">
        <f t="shared" si="118"/>
        <v>239</v>
      </c>
      <c r="AH40" s="854">
        <v>5</v>
      </c>
      <c r="AI40" s="854"/>
      <c r="AJ40" s="32">
        <v>3</v>
      </c>
      <c r="AK40" s="32">
        <v>1</v>
      </c>
      <c r="AL40" s="979"/>
      <c r="AM40" s="158">
        <v>1</v>
      </c>
      <c r="AO40" s="18" t="s">
        <v>122</v>
      </c>
      <c r="AP40" s="519">
        <v>62</v>
      </c>
      <c r="AQ40" s="194">
        <v>63</v>
      </c>
      <c r="AR40" s="194">
        <v>62</v>
      </c>
      <c r="AS40" s="194">
        <v>54</v>
      </c>
      <c r="AT40" s="194">
        <v>49</v>
      </c>
      <c r="AU40" s="823">
        <f>SUM(AP40:AT40)</f>
        <v>290</v>
      </c>
      <c r="AV40" s="66">
        <v>4</v>
      </c>
      <c r="AW40" s="161">
        <v>4</v>
      </c>
      <c r="AX40" s="627">
        <v>218</v>
      </c>
      <c r="AY40" s="21">
        <v>12</v>
      </c>
      <c r="AZ40" s="733">
        <f t="shared" si="120"/>
        <v>230</v>
      </c>
      <c r="BA40" s="607">
        <v>8</v>
      </c>
      <c r="BB40" s="900">
        <v>58</v>
      </c>
      <c r="BD40" s="345" t="s">
        <v>122</v>
      </c>
      <c r="BE40" s="21">
        <v>224</v>
      </c>
      <c r="BF40" s="73">
        <v>13</v>
      </c>
      <c r="BG40" s="385">
        <f t="shared" si="121"/>
        <v>237</v>
      </c>
      <c r="BH40" s="22">
        <v>30</v>
      </c>
    </row>
    <row r="41" spans="1:60" s="3" customFormat="1" ht="14.25" customHeight="1">
      <c r="A41" s="20" t="s">
        <v>39</v>
      </c>
      <c r="B41" s="21"/>
      <c r="C41" s="21"/>
      <c r="D41" s="21"/>
      <c r="E41" s="21"/>
      <c r="F41" s="21"/>
      <c r="G41" s="21"/>
      <c r="H41" s="21"/>
      <c r="I41" s="21"/>
      <c r="J41" s="21"/>
      <c r="K41" s="73"/>
      <c r="L41" s="852"/>
      <c r="M41" s="797"/>
      <c r="N41" s="66"/>
      <c r="O41" s="66"/>
      <c r="P41" s="21"/>
      <c r="Q41" s="21"/>
      <c r="R41" s="73"/>
      <c r="S41" s="22"/>
      <c r="U41" s="347" t="s">
        <v>39</v>
      </c>
      <c r="V41" s="21"/>
      <c r="W41" s="21"/>
      <c r="X41" s="21"/>
      <c r="Y41" s="21"/>
      <c r="Z41" s="21"/>
      <c r="AA41" s="21"/>
      <c r="AB41" s="21"/>
      <c r="AC41" s="21"/>
      <c r="AD41" s="21"/>
      <c r="AE41" s="73"/>
      <c r="AF41" s="852"/>
      <c r="AG41" s="797"/>
      <c r="AH41" s="66"/>
      <c r="AI41" s="66"/>
      <c r="AJ41" s="21"/>
      <c r="AK41" s="21"/>
      <c r="AL41" s="73"/>
      <c r="AM41" s="22"/>
      <c r="AO41" s="569" t="s">
        <v>39</v>
      </c>
      <c r="AP41" s="634"/>
      <c r="AQ41" s="159"/>
      <c r="AR41" s="159"/>
      <c r="AS41" s="159"/>
      <c r="AT41" s="159"/>
      <c r="AU41" s="84"/>
      <c r="AV41" s="21"/>
      <c r="AW41" s="22"/>
      <c r="AX41" s="627"/>
      <c r="AY41" s="21"/>
      <c r="AZ41" s="733"/>
      <c r="BA41" s="607"/>
      <c r="BB41" s="900"/>
      <c r="BD41" s="347" t="s">
        <v>39</v>
      </c>
      <c r="BE41" s="21"/>
      <c r="BF41" s="73"/>
      <c r="BG41" s="385"/>
      <c r="BH41" s="22"/>
    </row>
    <row r="42" spans="1:60" s="3" customFormat="1" ht="14.25" customHeight="1">
      <c r="A42" s="14" t="s">
        <v>40</v>
      </c>
      <c r="B42" s="21">
        <v>2039</v>
      </c>
      <c r="C42" s="21">
        <v>1028</v>
      </c>
      <c r="D42" s="21">
        <v>1442</v>
      </c>
      <c r="E42" s="21">
        <v>708</v>
      </c>
      <c r="F42" s="21">
        <v>1248</v>
      </c>
      <c r="G42" s="21">
        <v>590</v>
      </c>
      <c r="H42" s="21">
        <v>855</v>
      </c>
      <c r="I42" s="21">
        <v>404</v>
      </c>
      <c r="J42" s="21">
        <v>690</v>
      </c>
      <c r="K42" s="73">
        <v>360</v>
      </c>
      <c r="L42" s="852">
        <f t="shared" si="115"/>
        <v>6274</v>
      </c>
      <c r="M42" s="797">
        <f t="shared" si="116"/>
        <v>3090</v>
      </c>
      <c r="N42" s="66">
        <v>0</v>
      </c>
      <c r="O42" s="66"/>
      <c r="P42" s="21">
        <v>0</v>
      </c>
      <c r="Q42" s="21">
        <v>0</v>
      </c>
      <c r="R42" s="73"/>
      <c r="S42" s="22">
        <v>0</v>
      </c>
      <c r="U42" s="345" t="s">
        <v>40</v>
      </c>
      <c r="V42" s="21">
        <v>214</v>
      </c>
      <c r="W42" s="21">
        <v>110</v>
      </c>
      <c r="X42" s="21">
        <v>195</v>
      </c>
      <c r="Y42" s="21">
        <v>93</v>
      </c>
      <c r="Z42" s="21">
        <v>231</v>
      </c>
      <c r="AA42" s="21">
        <v>122</v>
      </c>
      <c r="AB42" s="21">
        <v>88</v>
      </c>
      <c r="AC42" s="21">
        <v>49</v>
      </c>
      <c r="AD42" s="21">
        <v>72</v>
      </c>
      <c r="AE42" s="73">
        <v>42</v>
      </c>
      <c r="AF42" s="852">
        <f t="shared" ref="AF42:AF45" si="122">+V42+X42+Z42+AB42+AD42</f>
        <v>800</v>
      </c>
      <c r="AG42" s="797">
        <f t="shared" ref="AG42:AG45" si="123">+W42+Y42+AA42+AC42+AE42</f>
        <v>416</v>
      </c>
      <c r="AH42" s="66">
        <v>0</v>
      </c>
      <c r="AI42" s="66"/>
      <c r="AJ42" s="21">
        <v>0</v>
      </c>
      <c r="AK42" s="21">
        <v>0</v>
      </c>
      <c r="AL42" s="73"/>
      <c r="AM42" s="22">
        <v>0</v>
      </c>
      <c r="AO42" s="18" t="s">
        <v>40</v>
      </c>
      <c r="AP42" s="519">
        <v>48</v>
      </c>
      <c r="AQ42" s="194">
        <v>44</v>
      </c>
      <c r="AR42" s="194">
        <v>44</v>
      </c>
      <c r="AS42" s="194">
        <v>38</v>
      </c>
      <c r="AT42" s="194">
        <v>35</v>
      </c>
      <c r="AU42" s="823">
        <f t="shared" si="119"/>
        <v>209</v>
      </c>
      <c r="AV42" s="66">
        <v>0</v>
      </c>
      <c r="AW42" s="161">
        <v>0</v>
      </c>
      <c r="AX42" s="627">
        <v>127</v>
      </c>
      <c r="AY42" s="21">
        <v>14</v>
      </c>
      <c r="AZ42" s="733">
        <f t="shared" si="120"/>
        <v>141</v>
      </c>
      <c r="BA42" s="607">
        <v>0</v>
      </c>
      <c r="BB42" s="900">
        <v>50</v>
      </c>
      <c r="BD42" s="345" t="s">
        <v>40</v>
      </c>
      <c r="BE42" s="21">
        <v>130</v>
      </c>
      <c r="BF42" s="73">
        <v>0</v>
      </c>
      <c r="BG42" s="385">
        <f t="shared" si="121"/>
        <v>130</v>
      </c>
      <c r="BH42" s="22">
        <v>5</v>
      </c>
    </row>
    <row r="43" spans="1:60" s="3" customFormat="1" ht="14.25" customHeight="1">
      <c r="A43" s="14" t="s">
        <v>123</v>
      </c>
      <c r="B43" s="21">
        <v>1784</v>
      </c>
      <c r="C43" s="21">
        <v>892</v>
      </c>
      <c r="D43" s="21">
        <v>1407</v>
      </c>
      <c r="E43" s="21">
        <v>670</v>
      </c>
      <c r="F43" s="21">
        <v>1351</v>
      </c>
      <c r="G43" s="21">
        <v>671</v>
      </c>
      <c r="H43" s="21">
        <v>1009</v>
      </c>
      <c r="I43" s="21">
        <v>498</v>
      </c>
      <c r="J43" s="21">
        <v>821</v>
      </c>
      <c r="K43" s="73">
        <v>405</v>
      </c>
      <c r="L43" s="852">
        <f t="shared" si="115"/>
        <v>6372</v>
      </c>
      <c r="M43" s="797">
        <f t="shared" si="116"/>
        <v>3136</v>
      </c>
      <c r="N43" s="66">
        <v>0</v>
      </c>
      <c r="O43" s="66"/>
      <c r="P43" s="21">
        <v>0</v>
      </c>
      <c r="Q43" s="21">
        <v>0</v>
      </c>
      <c r="R43" s="73"/>
      <c r="S43" s="22">
        <v>0</v>
      </c>
      <c r="U43" s="345" t="s">
        <v>123</v>
      </c>
      <c r="V43" s="21">
        <v>255</v>
      </c>
      <c r="W43" s="21">
        <v>121</v>
      </c>
      <c r="X43" s="21">
        <v>174</v>
      </c>
      <c r="Y43" s="21">
        <v>81</v>
      </c>
      <c r="Z43" s="21">
        <v>209</v>
      </c>
      <c r="AA43" s="21">
        <v>102</v>
      </c>
      <c r="AB43" s="21">
        <v>113</v>
      </c>
      <c r="AC43" s="21">
        <v>58</v>
      </c>
      <c r="AD43" s="21">
        <v>58</v>
      </c>
      <c r="AE43" s="73">
        <v>28</v>
      </c>
      <c r="AF43" s="852">
        <f t="shared" si="122"/>
        <v>809</v>
      </c>
      <c r="AG43" s="797">
        <f t="shared" si="123"/>
        <v>390</v>
      </c>
      <c r="AH43" s="66">
        <v>0</v>
      </c>
      <c r="AI43" s="66"/>
      <c r="AJ43" s="21">
        <v>0</v>
      </c>
      <c r="AK43" s="21">
        <v>0</v>
      </c>
      <c r="AL43" s="73"/>
      <c r="AM43" s="22">
        <v>0</v>
      </c>
      <c r="AO43" s="18" t="s">
        <v>123</v>
      </c>
      <c r="AP43" s="519">
        <v>63</v>
      </c>
      <c r="AQ43" s="194">
        <v>61</v>
      </c>
      <c r="AR43" s="194">
        <v>60</v>
      </c>
      <c r="AS43" s="194">
        <v>52</v>
      </c>
      <c r="AT43" s="194">
        <v>48</v>
      </c>
      <c r="AU43" s="823">
        <f t="shared" si="119"/>
        <v>284</v>
      </c>
      <c r="AV43" s="66">
        <v>0</v>
      </c>
      <c r="AW43" s="161">
        <v>0</v>
      </c>
      <c r="AX43" s="627">
        <v>165</v>
      </c>
      <c r="AY43" s="21">
        <v>11</v>
      </c>
      <c r="AZ43" s="733">
        <f t="shared" si="120"/>
        <v>176</v>
      </c>
      <c r="BA43" s="607">
        <v>0</v>
      </c>
      <c r="BB43" s="900">
        <v>58</v>
      </c>
      <c r="BD43" s="345" t="s">
        <v>123</v>
      </c>
      <c r="BE43" s="21">
        <v>146</v>
      </c>
      <c r="BF43" s="73">
        <v>0</v>
      </c>
      <c r="BG43" s="385">
        <f t="shared" si="121"/>
        <v>146</v>
      </c>
      <c r="BH43" s="22">
        <v>1</v>
      </c>
    </row>
    <row r="44" spans="1:60" s="3" customFormat="1" ht="14.25" customHeight="1">
      <c r="A44" s="39" t="s">
        <v>42</v>
      </c>
      <c r="B44" s="69">
        <v>1722</v>
      </c>
      <c r="C44" s="69">
        <v>845</v>
      </c>
      <c r="D44" s="69">
        <v>1279</v>
      </c>
      <c r="E44" s="69">
        <v>632</v>
      </c>
      <c r="F44" s="69">
        <v>1280</v>
      </c>
      <c r="G44" s="69">
        <v>605</v>
      </c>
      <c r="H44" s="69">
        <v>1074</v>
      </c>
      <c r="I44" s="69">
        <v>521</v>
      </c>
      <c r="J44" s="69">
        <v>772</v>
      </c>
      <c r="K44" s="74">
        <v>391</v>
      </c>
      <c r="L44" s="852">
        <f t="shared" si="115"/>
        <v>6127</v>
      </c>
      <c r="M44" s="797">
        <f t="shared" si="116"/>
        <v>2994</v>
      </c>
      <c r="N44" s="174">
        <v>0</v>
      </c>
      <c r="O44" s="174"/>
      <c r="P44" s="69">
        <v>0</v>
      </c>
      <c r="Q44" s="69">
        <v>0</v>
      </c>
      <c r="R44" s="74"/>
      <c r="S44" s="33">
        <v>0</v>
      </c>
      <c r="U44" s="345" t="s">
        <v>42</v>
      </c>
      <c r="V44" s="21">
        <v>344</v>
      </c>
      <c r="W44" s="21">
        <v>168</v>
      </c>
      <c r="X44" s="21">
        <v>187</v>
      </c>
      <c r="Y44" s="21">
        <v>84</v>
      </c>
      <c r="Z44" s="21">
        <v>230</v>
      </c>
      <c r="AA44" s="21">
        <v>105</v>
      </c>
      <c r="AB44" s="21">
        <v>178</v>
      </c>
      <c r="AC44" s="21">
        <v>88</v>
      </c>
      <c r="AD44" s="21">
        <v>37</v>
      </c>
      <c r="AE44" s="73">
        <v>19</v>
      </c>
      <c r="AF44" s="852">
        <f t="shared" si="122"/>
        <v>976</v>
      </c>
      <c r="AG44" s="797">
        <f t="shared" si="123"/>
        <v>464</v>
      </c>
      <c r="AH44" s="66">
        <v>0</v>
      </c>
      <c r="AI44" s="66"/>
      <c r="AJ44" s="21">
        <v>0</v>
      </c>
      <c r="AK44" s="21">
        <v>0</v>
      </c>
      <c r="AL44" s="73"/>
      <c r="AM44" s="22">
        <v>0</v>
      </c>
      <c r="AO44" s="18" t="s">
        <v>42</v>
      </c>
      <c r="AP44" s="519">
        <v>65</v>
      </c>
      <c r="AQ44" s="194">
        <v>63</v>
      </c>
      <c r="AR44" s="194">
        <v>61</v>
      </c>
      <c r="AS44" s="194">
        <v>58</v>
      </c>
      <c r="AT44" s="194">
        <v>59</v>
      </c>
      <c r="AU44" s="823">
        <f>SUM(AP44:AT44)</f>
        <v>306</v>
      </c>
      <c r="AV44" s="66">
        <v>0</v>
      </c>
      <c r="AW44" s="161">
        <v>0</v>
      </c>
      <c r="AX44" s="627">
        <v>169</v>
      </c>
      <c r="AY44" s="21">
        <v>29</v>
      </c>
      <c r="AZ44" s="733">
        <f t="shared" si="120"/>
        <v>198</v>
      </c>
      <c r="BA44" s="607">
        <v>0</v>
      </c>
      <c r="BB44" s="900">
        <v>63</v>
      </c>
      <c r="BD44" s="345" t="s">
        <v>42</v>
      </c>
      <c r="BE44" s="21">
        <v>190</v>
      </c>
      <c r="BF44" s="73">
        <v>0</v>
      </c>
      <c r="BG44" s="385">
        <f t="shared" si="121"/>
        <v>190</v>
      </c>
      <c r="BH44" s="22">
        <v>12</v>
      </c>
    </row>
    <row r="45" spans="1:60" s="3" customFormat="1" ht="14.25" customHeight="1">
      <c r="A45" s="37" t="s">
        <v>10</v>
      </c>
      <c r="B45" s="16">
        <v>699</v>
      </c>
      <c r="C45" s="16">
        <v>374</v>
      </c>
      <c r="D45" s="16">
        <v>438</v>
      </c>
      <c r="E45" s="16">
        <v>220</v>
      </c>
      <c r="F45" s="16">
        <v>392</v>
      </c>
      <c r="G45" s="16">
        <v>214</v>
      </c>
      <c r="H45" s="16">
        <v>255</v>
      </c>
      <c r="I45" s="16">
        <v>125</v>
      </c>
      <c r="J45" s="16">
        <v>162</v>
      </c>
      <c r="K45" s="625">
        <v>69</v>
      </c>
      <c r="L45" s="852">
        <f t="shared" si="115"/>
        <v>1946</v>
      </c>
      <c r="M45" s="797">
        <f t="shared" si="116"/>
        <v>1002</v>
      </c>
      <c r="N45" s="241">
        <v>0</v>
      </c>
      <c r="O45" s="241"/>
      <c r="P45" s="16">
        <v>0</v>
      </c>
      <c r="Q45" s="16">
        <v>0</v>
      </c>
      <c r="R45" s="625"/>
      <c r="S45" s="17">
        <v>0</v>
      </c>
      <c r="U45" s="345" t="s">
        <v>10</v>
      </c>
      <c r="V45" s="21">
        <v>32</v>
      </c>
      <c r="W45" s="21">
        <v>15</v>
      </c>
      <c r="X45" s="21">
        <v>68</v>
      </c>
      <c r="Y45" s="21">
        <v>30</v>
      </c>
      <c r="Z45" s="21">
        <v>46</v>
      </c>
      <c r="AA45" s="21">
        <v>23</v>
      </c>
      <c r="AB45" s="21">
        <v>34</v>
      </c>
      <c r="AC45" s="21">
        <v>15</v>
      </c>
      <c r="AD45" s="21">
        <v>16</v>
      </c>
      <c r="AE45" s="73">
        <v>8</v>
      </c>
      <c r="AF45" s="852">
        <f t="shared" si="122"/>
        <v>196</v>
      </c>
      <c r="AG45" s="797">
        <f t="shared" si="123"/>
        <v>91</v>
      </c>
      <c r="AH45" s="66">
        <v>0</v>
      </c>
      <c r="AI45" s="66"/>
      <c r="AJ45" s="21">
        <v>0</v>
      </c>
      <c r="AK45" s="21">
        <v>0</v>
      </c>
      <c r="AL45" s="73"/>
      <c r="AM45" s="22">
        <v>0</v>
      </c>
      <c r="AO45" s="18" t="s">
        <v>10</v>
      </c>
      <c r="AP45" s="519">
        <v>25</v>
      </c>
      <c r="AQ45" s="194">
        <v>25</v>
      </c>
      <c r="AR45" s="194">
        <v>24</v>
      </c>
      <c r="AS45" s="194">
        <v>16</v>
      </c>
      <c r="AT45" s="194">
        <v>13</v>
      </c>
      <c r="AU45" s="823">
        <f t="shared" si="119"/>
        <v>103</v>
      </c>
      <c r="AV45" s="66">
        <v>0</v>
      </c>
      <c r="AW45" s="161">
        <v>0</v>
      </c>
      <c r="AX45" s="627">
        <v>53</v>
      </c>
      <c r="AY45" s="21">
        <v>6</v>
      </c>
      <c r="AZ45" s="733">
        <f t="shared" si="120"/>
        <v>59</v>
      </c>
      <c r="BA45" s="607">
        <v>0</v>
      </c>
      <c r="BB45" s="900">
        <v>28</v>
      </c>
      <c r="BD45" s="345" t="s">
        <v>10</v>
      </c>
      <c r="BE45" s="21">
        <v>49</v>
      </c>
      <c r="BF45" s="73">
        <v>0</v>
      </c>
      <c r="BG45" s="385">
        <f t="shared" si="121"/>
        <v>49</v>
      </c>
      <c r="BH45" s="22">
        <v>1</v>
      </c>
    </row>
    <row r="46" spans="1:60" s="3" customFormat="1" ht="14.25" customHeight="1">
      <c r="A46" s="20" t="s">
        <v>8</v>
      </c>
      <c r="B46" s="65"/>
      <c r="C46" s="65"/>
      <c r="D46" s="65"/>
      <c r="E46" s="65"/>
      <c r="F46" s="65"/>
      <c r="G46" s="65"/>
      <c r="H46" s="65"/>
      <c r="I46" s="65"/>
      <c r="J46" s="65"/>
      <c r="K46" s="86"/>
      <c r="L46" s="852"/>
      <c r="M46" s="797"/>
      <c r="N46" s="64"/>
      <c r="O46" s="64"/>
      <c r="P46" s="65"/>
      <c r="Q46" s="65"/>
      <c r="R46" s="86"/>
      <c r="S46" s="34"/>
      <c r="U46" s="347" t="s">
        <v>8</v>
      </c>
      <c r="V46" s="21"/>
      <c r="W46" s="21"/>
      <c r="X46" s="21"/>
      <c r="Y46" s="21"/>
      <c r="Z46" s="21"/>
      <c r="AA46" s="21"/>
      <c r="AB46" s="21"/>
      <c r="AC46" s="21"/>
      <c r="AD46" s="21"/>
      <c r="AE46" s="73"/>
      <c r="AF46" s="852"/>
      <c r="AG46" s="797"/>
      <c r="AH46" s="66"/>
      <c r="AI46" s="66"/>
      <c r="AJ46" s="21"/>
      <c r="AK46" s="21"/>
      <c r="AL46" s="73"/>
      <c r="AM46" s="22"/>
      <c r="AO46" s="569" t="s">
        <v>8</v>
      </c>
      <c r="AP46" s="634"/>
      <c r="AQ46" s="159"/>
      <c r="AR46" s="159"/>
      <c r="AS46" s="159"/>
      <c r="AT46" s="159"/>
      <c r="AU46" s="84"/>
      <c r="AV46" s="21"/>
      <c r="AW46" s="22"/>
      <c r="AX46" s="627"/>
      <c r="AY46" s="21"/>
      <c r="AZ46" s="733"/>
      <c r="BA46" s="607"/>
      <c r="BB46" s="900"/>
      <c r="BD46" s="347" t="s">
        <v>8</v>
      </c>
      <c r="BE46" s="21"/>
      <c r="BF46" s="73"/>
      <c r="BG46" s="385"/>
      <c r="BH46" s="22"/>
    </row>
    <row r="47" spans="1:60" s="3" customFormat="1" ht="14.25" customHeight="1">
      <c r="A47" s="14" t="s">
        <v>124</v>
      </c>
      <c r="B47" s="21">
        <v>6513</v>
      </c>
      <c r="C47" s="21">
        <v>3180</v>
      </c>
      <c r="D47" s="21">
        <v>6086</v>
      </c>
      <c r="E47" s="21">
        <v>2973</v>
      </c>
      <c r="F47" s="21">
        <v>5906</v>
      </c>
      <c r="G47" s="21">
        <v>2865</v>
      </c>
      <c r="H47" s="21">
        <v>5076</v>
      </c>
      <c r="I47" s="21">
        <v>2513</v>
      </c>
      <c r="J47" s="21">
        <v>4357</v>
      </c>
      <c r="K47" s="73">
        <v>2190</v>
      </c>
      <c r="L47" s="852">
        <f t="shared" si="115"/>
        <v>27938</v>
      </c>
      <c r="M47" s="797">
        <f t="shared" si="116"/>
        <v>13721</v>
      </c>
      <c r="N47" s="66">
        <v>0</v>
      </c>
      <c r="O47" s="66"/>
      <c r="P47" s="21">
        <v>0</v>
      </c>
      <c r="Q47" s="21">
        <v>0</v>
      </c>
      <c r="R47" s="73"/>
      <c r="S47" s="22">
        <v>0</v>
      </c>
      <c r="U47" s="345" t="s">
        <v>124</v>
      </c>
      <c r="V47" s="21">
        <v>317</v>
      </c>
      <c r="W47" s="21">
        <v>130</v>
      </c>
      <c r="X47" s="21">
        <v>407</v>
      </c>
      <c r="Y47" s="21">
        <v>170</v>
      </c>
      <c r="Z47" s="21">
        <v>465</v>
      </c>
      <c r="AA47" s="21">
        <v>175</v>
      </c>
      <c r="AB47" s="21">
        <v>365</v>
      </c>
      <c r="AC47" s="21">
        <v>156</v>
      </c>
      <c r="AD47" s="21">
        <v>187</v>
      </c>
      <c r="AE47" s="73">
        <v>66</v>
      </c>
      <c r="AF47" s="852">
        <f t="shared" ref="AF47:AF54" si="124">+V47+X47+Z47+AB47+AD47</f>
        <v>1741</v>
      </c>
      <c r="AG47" s="797">
        <f t="shared" ref="AG47:AG54" si="125">+W47+Y47+AA47+AC47+AE47</f>
        <v>697</v>
      </c>
      <c r="AH47" s="66">
        <v>0</v>
      </c>
      <c r="AI47" s="66"/>
      <c r="AJ47" s="21">
        <v>0</v>
      </c>
      <c r="AK47" s="21">
        <v>0</v>
      </c>
      <c r="AL47" s="73"/>
      <c r="AM47" s="22">
        <v>0</v>
      </c>
      <c r="AO47" s="18" t="s">
        <v>124</v>
      </c>
      <c r="AP47" s="519">
        <v>277</v>
      </c>
      <c r="AQ47" s="194">
        <v>271</v>
      </c>
      <c r="AR47" s="194">
        <v>267</v>
      </c>
      <c r="AS47" s="194">
        <v>256</v>
      </c>
      <c r="AT47" s="194">
        <v>244</v>
      </c>
      <c r="AU47" s="823">
        <f>SUM(AP47:AT47)</f>
        <v>1315</v>
      </c>
      <c r="AV47" s="66">
        <v>0</v>
      </c>
      <c r="AW47" s="161">
        <v>0</v>
      </c>
      <c r="AX47" s="627">
        <v>1078</v>
      </c>
      <c r="AY47" s="21">
        <v>11</v>
      </c>
      <c r="AZ47" s="733">
        <f t="shared" si="120"/>
        <v>1089</v>
      </c>
      <c r="BA47" s="607">
        <v>0</v>
      </c>
      <c r="BB47" s="900">
        <v>274</v>
      </c>
      <c r="BD47" s="345" t="s">
        <v>124</v>
      </c>
      <c r="BE47" s="21">
        <v>1052</v>
      </c>
      <c r="BF47" s="73">
        <v>0</v>
      </c>
      <c r="BG47" s="385">
        <f t="shared" si="121"/>
        <v>1052</v>
      </c>
      <c r="BH47" s="22">
        <v>177</v>
      </c>
    </row>
    <row r="48" spans="1:60" s="3" customFormat="1" ht="14.25" customHeight="1">
      <c r="A48" s="14" t="s">
        <v>125</v>
      </c>
      <c r="B48" s="21">
        <v>3256</v>
      </c>
      <c r="C48" s="21">
        <v>1548</v>
      </c>
      <c r="D48" s="21">
        <v>2705</v>
      </c>
      <c r="E48" s="21">
        <v>1279</v>
      </c>
      <c r="F48" s="21">
        <v>2681</v>
      </c>
      <c r="G48" s="21">
        <v>1273</v>
      </c>
      <c r="H48" s="21">
        <v>2294</v>
      </c>
      <c r="I48" s="21">
        <v>1119</v>
      </c>
      <c r="J48" s="21">
        <v>1784</v>
      </c>
      <c r="K48" s="73">
        <v>909</v>
      </c>
      <c r="L48" s="852">
        <f t="shared" si="115"/>
        <v>12720</v>
      </c>
      <c r="M48" s="797">
        <f t="shared" si="116"/>
        <v>6128</v>
      </c>
      <c r="N48" s="66">
        <v>0</v>
      </c>
      <c r="O48" s="66"/>
      <c r="P48" s="21">
        <v>0</v>
      </c>
      <c r="Q48" s="21">
        <v>0</v>
      </c>
      <c r="R48" s="73"/>
      <c r="S48" s="22">
        <v>0</v>
      </c>
      <c r="U48" s="345" t="s">
        <v>125</v>
      </c>
      <c r="V48" s="21">
        <v>421</v>
      </c>
      <c r="W48" s="21">
        <v>174</v>
      </c>
      <c r="X48" s="21">
        <v>422</v>
      </c>
      <c r="Y48" s="21">
        <v>166</v>
      </c>
      <c r="Z48" s="21">
        <v>461</v>
      </c>
      <c r="AA48" s="21">
        <v>177</v>
      </c>
      <c r="AB48" s="21">
        <v>347</v>
      </c>
      <c r="AC48" s="21">
        <v>151</v>
      </c>
      <c r="AD48" s="21">
        <v>84</v>
      </c>
      <c r="AE48" s="73">
        <v>40</v>
      </c>
      <c r="AF48" s="852">
        <f t="shared" si="124"/>
        <v>1735</v>
      </c>
      <c r="AG48" s="797">
        <f t="shared" si="125"/>
        <v>708</v>
      </c>
      <c r="AH48" s="66">
        <v>0</v>
      </c>
      <c r="AI48" s="66"/>
      <c r="AJ48" s="21">
        <v>0</v>
      </c>
      <c r="AK48" s="21">
        <v>0</v>
      </c>
      <c r="AL48" s="73"/>
      <c r="AM48" s="22">
        <v>0</v>
      </c>
      <c r="AO48" s="18" t="s">
        <v>125</v>
      </c>
      <c r="AP48" s="634">
        <v>131</v>
      </c>
      <c r="AQ48" s="159">
        <v>134</v>
      </c>
      <c r="AR48" s="159">
        <v>130</v>
      </c>
      <c r="AS48" s="159">
        <v>126</v>
      </c>
      <c r="AT48" s="159">
        <v>124</v>
      </c>
      <c r="AU48" s="793">
        <f t="shared" si="119"/>
        <v>645</v>
      </c>
      <c r="AV48" s="69">
        <v>0</v>
      </c>
      <c r="AW48" s="33">
        <v>0</v>
      </c>
      <c r="AX48" s="628">
        <v>378</v>
      </c>
      <c r="AY48" s="69">
        <v>28</v>
      </c>
      <c r="AZ48" s="733">
        <f t="shared" si="120"/>
        <v>406</v>
      </c>
      <c r="BA48" s="748">
        <v>0</v>
      </c>
      <c r="BB48" s="900">
        <v>127</v>
      </c>
      <c r="BD48" s="345" t="s">
        <v>125</v>
      </c>
      <c r="BE48" s="21">
        <v>376</v>
      </c>
      <c r="BF48" s="73">
        <v>0</v>
      </c>
      <c r="BG48" s="385">
        <f t="shared" si="121"/>
        <v>376</v>
      </c>
      <c r="BH48" s="22">
        <v>11</v>
      </c>
    </row>
    <row r="49" spans="1:60" s="3" customFormat="1" ht="14.25" customHeight="1">
      <c r="A49" s="14" t="s">
        <v>126</v>
      </c>
      <c r="B49" s="21">
        <v>2016</v>
      </c>
      <c r="C49" s="21">
        <v>959</v>
      </c>
      <c r="D49" s="21">
        <v>1747</v>
      </c>
      <c r="E49" s="21">
        <v>844</v>
      </c>
      <c r="F49" s="21">
        <v>1631</v>
      </c>
      <c r="G49" s="21">
        <v>785</v>
      </c>
      <c r="H49" s="21">
        <v>1290</v>
      </c>
      <c r="I49" s="21">
        <v>603</v>
      </c>
      <c r="J49" s="21">
        <v>989</v>
      </c>
      <c r="K49" s="73">
        <v>512</v>
      </c>
      <c r="L49" s="852">
        <f t="shared" si="115"/>
        <v>7673</v>
      </c>
      <c r="M49" s="797">
        <f t="shared" si="116"/>
        <v>3703</v>
      </c>
      <c r="N49" s="66">
        <v>0</v>
      </c>
      <c r="O49" s="66"/>
      <c r="P49" s="21">
        <v>0</v>
      </c>
      <c r="Q49" s="21">
        <v>0</v>
      </c>
      <c r="R49" s="73"/>
      <c r="S49" s="22">
        <v>0</v>
      </c>
      <c r="U49" s="345" t="s">
        <v>126</v>
      </c>
      <c r="V49" s="21">
        <v>242</v>
      </c>
      <c r="W49" s="21">
        <v>112</v>
      </c>
      <c r="X49" s="21">
        <v>297</v>
      </c>
      <c r="Y49" s="21">
        <v>133</v>
      </c>
      <c r="Z49" s="21">
        <v>279</v>
      </c>
      <c r="AA49" s="21">
        <v>115</v>
      </c>
      <c r="AB49" s="21">
        <v>186</v>
      </c>
      <c r="AC49" s="21">
        <v>77</v>
      </c>
      <c r="AD49" s="21">
        <v>59</v>
      </c>
      <c r="AE49" s="73">
        <v>36</v>
      </c>
      <c r="AF49" s="852">
        <f t="shared" si="124"/>
        <v>1063</v>
      </c>
      <c r="AG49" s="797">
        <f t="shared" si="125"/>
        <v>473</v>
      </c>
      <c r="AH49" s="66">
        <v>0</v>
      </c>
      <c r="AI49" s="66"/>
      <c r="AJ49" s="21">
        <v>0</v>
      </c>
      <c r="AK49" s="21">
        <v>0</v>
      </c>
      <c r="AL49" s="73"/>
      <c r="AM49" s="22">
        <v>0</v>
      </c>
      <c r="AO49" s="18" t="s">
        <v>126</v>
      </c>
      <c r="AP49" s="519">
        <v>87</v>
      </c>
      <c r="AQ49" s="194">
        <v>87</v>
      </c>
      <c r="AR49" s="194">
        <v>86</v>
      </c>
      <c r="AS49" s="194">
        <v>79</v>
      </c>
      <c r="AT49" s="194">
        <v>78</v>
      </c>
      <c r="AU49" s="522">
        <f>SUM(AP49:AT49)</f>
        <v>417</v>
      </c>
      <c r="AV49" s="215">
        <v>0</v>
      </c>
      <c r="AW49" s="216">
        <v>0</v>
      </c>
      <c r="AX49" s="511">
        <v>227</v>
      </c>
      <c r="AY49" s="215">
        <v>21</v>
      </c>
      <c r="AZ49" s="733">
        <f t="shared" si="120"/>
        <v>248</v>
      </c>
      <c r="BA49" s="613">
        <v>0</v>
      </c>
      <c r="BB49" s="900">
        <v>84</v>
      </c>
      <c r="BD49" s="345" t="s">
        <v>126</v>
      </c>
      <c r="BE49" s="21">
        <v>235</v>
      </c>
      <c r="BF49" s="73">
        <v>0</v>
      </c>
      <c r="BG49" s="385">
        <f t="shared" si="121"/>
        <v>235</v>
      </c>
      <c r="BH49" s="22">
        <v>21</v>
      </c>
    </row>
    <row r="50" spans="1:60" s="3" customFormat="1" ht="14.25" customHeight="1">
      <c r="A50" s="14" t="s">
        <v>127</v>
      </c>
      <c r="B50" s="21">
        <v>2542</v>
      </c>
      <c r="C50" s="21">
        <v>1268</v>
      </c>
      <c r="D50" s="21">
        <v>2082</v>
      </c>
      <c r="E50" s="21">
        <v>1014</v>
      </c>
      <c r="F50" s="21">
        <v>1752</v>
      </c>
      <c r="G50" s="21">
        <v>842</v>
      </c>
      <c r="H50" s="21">
        <v>1462</v>
      </c>
      <c r="I50" s="21">
        <v>700</v>
      </c>
      <c r="J50" s="21">
        <v>1146</v>
      </c>
      <c r="K50" s="73">
        <v>612</v>
      </c>
      <c r="L50" s="852">
        <f t="shared" si="115"/>
        <v>8984</v>
      </c>
      <c r="M50" s="797">
        <f t="shared" si="116"/>
        <v>4436</v>
      </c>
      <c r="N50" s="66">
        <v>6</v>
      </c>
      <c r="O50" s="66"/>
      <c r="P50" s="21">
        <v>2</v>
      </c>
      <c r="Q50" s="21">
        <v>11</v>
      </c>
      <c r="R50" s="73"/>
      <c r="S50" s="22">
        <v>5</v>
      </c>
      <c r="U50" s="345" t="s">
        <v>127</v>
      </c>
      <c r="V50" s="21">
        <v>395</v>
      </c>
      <c r="W50" s="21">
        <v>191</v>
      </c>
      <c r="X50" s="21">
        <v>326</v>
      </c>
      <c r="Y50" s="21">
        <v>127</v>
      </c>
      <c r="Z50" s="21">
        <v>287</v>
      </c>
      <c r="AA50" s="21">
        <v>109</v>
      </c>
      <c r="AB50" s="21">
        <v>206</v>
      </c>
      <c r="AC50" s="21">
        <v>95</v>
      </c>
      <c r="AD50" s="21">
        <v>82</v>
      </c>
      <c r="AE50" s="73">
        <v>39</v>
      </c>
      <c r="AF50" s="852">
        <f t="shared" si="124"/>
        <v>1296</v>
      </c>
      <c r="AG50" s="797">
        <f t="shared" si="125"/>
        <v>561</v>
      </c>
      <c r="AH50" s="66">
        <v>0</v>
      </c>
      <c r="AI50" s="66"/>
      <c r="AJ50" s="21">
        <v>0</v>
      </c>
      <c r="AK50" s="21">
        <v>0</v>
      </c>
      <c r="AL50" s="73"/>
      <c r="AM50" s="22">
        <v>0</v>
      </c>
      <c r="AO50" s="18" t="s">
        <v>127</v>
      </c>
      <c r="AP50" s="519">
        <v>92</v>
      </c>
      <c r="AQ50" s="194">
        <v>89</v>
      </c>
      <c r="AR50" s="194">
        <v>89</v>
      </c>
      <c r="AS50" s="194">
        <v>88</v>
      </c>
      <c r="AT50" s="194">
        <v>84</v>
      </c>
      <c r="AU50" s="522">
        <f t="shared" si="119"/>
        <v>442</v>
      </c>
      <c r="AV50" s="215">
        <v>1</v>
      </c>
      <c r="AW50" s="216">
        <v>1</v>
      </c>
      <c r="AX50" s="511">
        <v>246</v>
      </c>
      <c r="AY50" s="215">
        <v>19</v>
      </c>
      <c r="AZ50" s="733">
        <f t="shared" si="120"/>
        <v>265</v>
      </c>
      <c r="BA50" s="613">
        <v>2</v>
      </c>
      <c r="BB50" s="900">
        <v>94</v>
      </c>
      <c r="BD50" s="345" t="s">
        <v>127</v>
      </c>
      <c r="BE50" s="21">
        <v>255</v>
      </c>
      <c r="BF50" s="73">
        <v>3</v>
      </c>
      <c r="BG50" s="385">
        <f t="shared" si="121"/>
        <v>258</v>
      </c>
      <c r="BH50" s="22">
        <v>14</v>
      </c>
    </row>
    <row r="51" spans="1:60" s="3" customFormat="1" ht="14.25" customHeight="1">
      <c r="A51" s="14" t="s">
        <v>128</v>
      </c>
      <c r="B51" s="21">
        <v>9814</v>
      </c>
      <c r="C51" s="21">
        <v>4910</v>
      </c>
      <c r="D51" s="21">
        <v>8472</v>
      </c>
      <c r="E51" s="21">
        <v>4128</v>
      </c>
      <c r="F51" s="21">
        <v>8347</v>
      </c>
      <c r="G51" s="21">
        <v>4127</v>
      </c>
      <c r="H51" s="21">
        <v>7320</v>
      </c>
      <c r="I51" s="21">
        <v>3578</v>
      </c>
      <c r="J51" s="21">
        <v>6549</v>
      </c>
      <c r="K51" s="73">
        <v>3214</v>
      </c>
      <c r="L51" s="852">
        <f t="shared" si="115"/>
        <v>40502</v>
      </c>
      <c r="M51" s="797">
        <f t="shared" si="116"/>
        <v>19957</v>
      </c>
      <c r="N51" s="66">
        <v>0</v>
      </c>
      <c r="O51" s="66"/>
      <c r="P51" s="21">
        <v>0</v>
      </c>
      <c r="Q51" s="21">
        <v>0</v>
      </c>
      <c r="R51" s="73"/>
      <c r="S51" s="22">
        <v>0</v>
      </c>
      <c r="U51" s="345" t="s">
        <v>128</v>
      </c>
      <c r="V51" s="21">
        <v>397</v>
      </c>
      <c r="W51" s="21">
        <v>150</v>
      </c>
      <c r="X51" s="21">
        <v>396</v>
      </c>
      <c r="Y51" s="21">
        <v>159</v>
      </c>
      <c r="Z51" s="21">
        <v>527</v>
      </c>
      <c r="AA51" s="21">
        <v>215</v>
      </c>
      <c r="AB51" s="21">
        <v>421</v>
      </c>
      <c r="AC51" s="21">
        <v>181</v>
      </c>
      <c r="AD51" s="21">
        <v>131</v>
      </c>
      <c r="AE51" s="73">
        <v>61</v>
      </c>
      <c r="AF51" s="852">
        <f t="shared" si="124"/>
        <v>1872</v>
      </c>
      <c r="AG51" s="797">
        <f t="shared" si="125"/>
        <v>766</v>
      </c>
      <c r="AH51" s="66">
        <v>0</v>
      </c>
      <c r="AI51" s="66"/>
      <c r="AJ51" s="21">
        <v>0</v>
      </c>
      <c r="AK51" s="21">
        <v>0</v>
      </c>
      <c r="AL51" s="73"/>
      <c r="AM51" s="22">
        <v>0</v>
      </c>
      <c r="AO51" s="18" t="s">
        <v>128</v>
      </c>
      <c r="AP51" s="629">
        <v>382</v>
      </c>
      <c r="AQ51" s="65">
        <v>359</v>
      </c>
      <c r="AR51" s="65">
        <v>349</v>
      </c>
      <c r="AS51" s="65">
        <v>340</v>
      </c>
      <c r="AT51" s="65">
        <v>329</v>
      </c>
      <c r="AU51" s="786">
        <f t="shared" si="119"/>
        <v>1759</v>
      </c>
      <c r="AV51" s="65">
        <v>0</v>
      </c>
      <c r="AW51" s="34">
        <v>0</v>
      </c>
      <c r="AX51" s="629">
        <v>1055</v>
      </c>
      <c r="AY51" s="65">
        <v>254</v>
      </c>
      <c r="AZ51" s="733">
        <f t="shared" si="120"/>
        <v>1309</v>
      </c>
      <c r="BA51" s="611">
        <v>0</v>
      </c>
      <c r="BB51" s="900">
        <v>339</v>
      </c>
      <c r="BD51" s="345" t="s">
        <v>128</v>
      </c>
      <c r="BE51" s="21">
        <v>1546</v>
      </c>
      <c r="BF51" s="73">
        <v>0</v>
      </c>
      <c r="BG51" s="385">
        <f t="shared" si="121"/>
        <v>1546</v>
      </c>
      <c r="BH51" s="22">
        <v>300</v>
      </c>
    </row>
    <row r="52" spans="1:60" s="3" customFormat="1" ht="14.25" customHeight="1">
      <c r="A52" s="14" t="s">
        <v>129</v>
      </c>
      <c r="B52" s="21">
        <v>5992</v>
      </c>
      <c r="C52" s="21">
        <v>2875</v>
      </c>
      <c r="D52" s="21">
        <v>5721</v>
      </c>
      <c r="E52" s="21">
        <v>2775</v>
      </c>
      <c r="F52" s="21">
        <v>6445</v>
      </c>
      <c r="G52" s="21">
        <v>3134</v>
      </c>
      <c r="H52" s="21">
        <v>4966</v>
      </c>
      <c r="I52" s="21">
        <v>2566</v>
      </c>
      <c r="J52" s="21">
        <v>4221</v>
      </c>
      <c r="K52" s="73">
        <v>2078</v>
      </c>
      <c r="L52" s="852">
        <f t="shared" si="115"/>
        <v>27345</v>
      </c>
      <c r="M52" s="797">
        <f t="shared" si="116"/>
        <v>13428</v>
      </c>
      <c r="N52" s="66">
        <v>0</v>
      </c>
      <c r="O52" s="66"/>
      <c r="P52" s="21">
        <v>0</v>
      </c>
      <c r="Q52" s="21">
        <v>0</v>
      </c>
      <c r="R52" s="73"/>
      <c r="S52" s="22">
        <v>0</v>
      </c>
      <c r="U52" s="345" t="s">
        <v>129</v>
      </c>
      <c r="V52" s="21">
        <v>194</v>
      </c>
      <c r="W52" s="21">
        <v>78</v>
      </c>
      <c r="X52" s="21">
        <v>463</v>
      </c>
      <c r="Y52" s="21">
        <v>200</v>
      </c>
      <c r="Z52" s="21">
        <v>509</v>
      </c>
      <c r="AA52" s="21">
        <v>219</v>
      </c>
      <c r="AB52" s="21">
        <v>329</v>
      </c>
      <c r="AC52" s="21">
        <v>151</v>
      </c>
      <c r="AD52" s="21">
        <v>101</v>
      </c>
      <c r="AE52" s="73">
        <v>48</v>
      </c>
      <c r="AF52" s="852">
        <f t="shared" si="124"/>
        <v>1596</v>
      </c>
      <c r="AG52" s="797">
        <f t="shared" si="125"/>
        <v>696</v>
      </c>
      <c r="AH52" s="66">
        <v>0</v>
      </c>
      <c r="AI52" s="66"/>
      <c r="AJ52" s="21">
        <v>0</v>
      </c>
      <c r="AK52" s="21">
        <v>0</v>
      </c>
      <c r="AL52" s="73"/>
      <c r="AM52" s="22">
        <v>0</v>
      </c>
      <c r="AO52" s="18" t="s">
        <v>129</v>
      </c>
      <c r="AP52" s="628">
        <v>267</v>
      </c>
      <c r="AQ52" s="69">
        <v>266</v>
      </c>
      <c r="AR52" s="69">
        <v>276</v>
      </c>
      <c r="AS52" s="69">
        <v>239</v>
      </c>
      <c r="AT52" s="69">
        <v>245</v>
      </c>
      <c r="AU52" s="84">
        <f t="shared" si="119"/>
        <v>1293</v>
      </c>
      <c r="AV52" s="21">
        <v>0</v>
      </c>
      <c r="AW52" s="22">
        <v>0</v>
      </c>
      <c r="AX52" s="627">
        <v>1067</v>
      </c>
      <c r="AY52" s="21">
        <v>36</v>
      </c>
      <c r="AZ52" s="733">
        <f t="shared" si="120"/>
        <v>1103</v>
      </c>
      <c r="BA52" s="607">
        <v>0</v>
      </c>
      <c r="BB52" s="900">
        <v>246</v>
      </c>
      <c r="BD52" s="345" t="s">
        <v>129</v>
      </c>
      <c r="BE52" s="21">
        <v>1040</v>
      </c>
      <c r="BF52" s="73">
        <v>0</v>
      </c>
      <c r="BG52" s="385">
        <f t="shared" si="121"/>
        <v>1040</v>
      </c>
      <c r="BH52" s="22">
        <v>227</v>
      </c>
    </row>
    <row r="53" spans="1:60" s="3" customFormat="1" ht="14.25" customHeight="1">
      <c r="A53" s="14" t="s">
        <v>130</v>
      </c>
      <c r="B53" s="21">
        <v>20709</v>
      </c>
      <c r="C53" s="21">
        <v>10078</v>
      </c>
      <c r="D53" s="21">
        <v>18994</v>
      </c>
      <c r="E53" s="21">
        <v>9303</v>
      </c>
      <c r="F53" s="21">
        <v>18497</v>
      </c>
      <c r="G53" s="21">
        <v>9281</v>
      </c>
      <c r="H53" s="21">
        <v>16133</v>
      </c>
      <c r="I53" s="21">
        <v>7902</v>
      </c>
      <c r="J53" s="21">
        <v>14193</v>
      </c>
      <c r="K53" s="73">
        <v>7101</v>
      </c>
      <c r="L53" s="852">
        <f t="shared" si="115"/>
        <v>88526</v>
      </c>
      <c r="M53" s="797">
        <f t="shared" si="116"/>
        <v>43665</v>
      </c>
      <c r="N53" s="66">
        <v>0</v>
      </c>
      <c r="O53" s="66"/>
      <c r="P53" s="21">
        <v>0</v>
      </c>
      <c r="Q53" s="21">
        <v>0</v>
      </c>
      <c r="R53" s="73"/>
      <c r="S53" s="22">
        <v>0</v>
      </c>
      <c r="U53" s="345" t="s">
        <v>130</v>
      </c>
      <c r="V53" s="21">
        <v>767</v>
      </c>
      <c r="W53" s="21">
        <v>303</v>
      </c>
      <c r="X53" s="21">
        <v>767</v>
      </c>
      <c r="Y53" s="21">
        <v>290</v>
      </c>
      <c r="Z53" s="21">
        <v>824</v>
      </c>
      <c r="AA53" s="21">
        <v>339</v>
      </c>
      <c r="AB53" s="21">
        <v>684</v>
      </c>
      <c r="AC53" s="21">
        <v>292</v>
      </c>
      <c r="AD53" s="21">
        <v>291</v>
      </c>
      <c r="AE53" s="73">
        <v>120</v>
      </c>
      <c r="AF53" s="852">
        <f t="shared" si="124"/>
        <v>3333</v>
      </c>
      <c r="AG53" s="797">
        <f t="shared" si="125"/>
        <v>1344</v>
      </c>
      <c r="AH53" s="66">
        <v>0</v>
      </c>
      <c r="AI53" s="66"/>
      <c r="AJ53" s="21">
        <v>0</v>
      </c>
      <c r="AK53" s="21">
        <v>0</v>
      </c>
      <c r="AL53" s="73"/>
      <c r="AM53" s="22">
        <v>0</v>
      </c>
      <c r="AO53" s="18" t="s">
        <v>130</v>
      </c>
      <c r="AP53" s="519">
        <v>685</v>
      </c>
      <c r="AQ53" s="194">
        <v>667</v>
      </c>
      <c r="AR53" s="194">
        <v>663</v>
      </c>
      <c r="AS53" s="194">
        <v>628</v>
      </c>
      <c r="AT53" s="194">
        <v>608</v>
      </c>
      <c r="AU53" s="823">
        <f>SUM(AP53:AT53)</f>
        <v>3251</v>
      </c>
      <c r="AV53" s="66">
        <v>0</v>
      </c>
      <c r="AW53" s="161">
        <v>0</v>
      </c>
      <c r="AX53" s="627">
        <v>3040</v>
      </c>
      <c r="AY53" s="21">
        <v>61</v>
      </c>
      <c r="AZ53" s="733">
        <f t="shared" si="120"/>
        <v>3101</v>
      </c>
      <c r="BA53" s="607">
        <v>0</v>
      </c>
      <c r="BB53" s="900">
        <v>553</v>
      </c>
      <c r="BD53" s="345" t="s">
        <v>130</v>
      </c>
      <c r="BE53" s="21">
        <v>3055</v>
      </c>
      <c r="BF53" s="73">
        <v>0</v>
      </c>
      <c r="BG53" s="385">
        <f t="shared" si="121"/>
        <v>3055</v>
      </c>
      <c r="BH53" s="22">
        <v>860</v>
      </c>
    </row>
    <row r="54" spans="1:60" s="3" customFormat="1" ht="14.25" customHeight="1">
      <c r="A54" s="14" t="s">
        <v>131</v>
      </c>
      <c r="B54" s="21">
        <v>2068</v>
      </c>
      <c r="C54" s="21">
        <v>988</v>
      </c>
      <c r="D54" s="21">
        <v>1837</v>
      </c>
      <c r="E54" s="21">
        <v>862</v>
      </c>
      <c r="F54" s="21">
        <v>1817</v>
      </c>
      <c r="G54" s="21">
        <v>919</v>
      </c>
      <c r="H54" s="21">
        <v>1515</v>
      </c>
      <c r="I54" s="21">
        <v>761</v>
      </c>
      <c r="J54" s="21">
        <v>1238</v>
      </c>
      <c r="K54" s="73">
        <v>634</v>
      </c>
      <c r="L54" s="852">
        <f t="shared" si="115"/>
        <v>8475</v>
      </c>
      <c r="M54" s="797">
        <f t="shared" si="116"/>
        <v>4164</v>
      </c>
      <c r="N54" s="66">
        <v>0</v>
      </c>
      <c r="O54" s="66"/>
      <c r="P54" s="21">
        <v>0</v>
      </c>
      <c r="Q54" s="21">
        <v>0</v>
      </c>
      <c r="R54" s="73"/>
      <c r="S54" s="22">
        <v>0</v>
      </c>
      <c r="U54" s="345" t="s">
        <v>131</v>
      </c>
      <c r="V54" s="21">
        <v>217</v>
      </c>
      <c r="W54" s="21">
        <v>88</v>
      </c>
      <c r="X54" s="21">
        <v>198</v>
      </c>
      <c r="Y54" s="21">
        <v>56</v>
      </c>
      <c r="Z54" s="21">
        <v>310</v>
      </c>
      <c r="AA54" s="21">
        <v>139</v>
      </c>
      <c r="AB54" s="21">
        <v>189</v>
      </c>
      <c r="AC54" s="21">
        <v>92</v>
      </c>
      <c r="AD54" s="21">
        <v>60</v>
      </c>
      <c r="AE54" s="73">
        <v>32</v>
      </c>
      <c r="AF54" s="852">
        <f t="shared" si="124"/>
        <v>974</v>
      </c>
      <c r="AG54" s="797">
        <f t="shared" si="125"/>
        <v>407</v>
      </c>
      <c r="AH54" s="66">
        <v>0</v>
      </c>
      <c r="AI54" s="66"/>
      <c r="AJ54" s="21">
        <v>0</v>
      </c>
      <c r="AK54" s="21">
        <v>0</v>
      </c>
      <c r="AL54" s="73"/>
      <c r="AM54" s="22">
        <v>0</v>
      </c>
      <c r="AO54" s="18" t="s">
        <v>131</v>
      </c>
      <c r="AP54" s="629">
        <v>96</v>
      </c>
      <c r="AQ54" s="65">
        <v>94</v>
      </c>
      <c r="AR54" s="65">
        <v>94</v>
      </c>
      <c r="AS54" s="65">
        <v>91</v>
      </c>
      <c r="AT54" s="65">
        <v>92</v>
      </c>
      <c r="AU54" s="84">
        <f t="shared" si="119"/>
        <v>467</v>
      </c>
      <c r="AV54" s="21">
        <v>0</v>
      </c>
      <c r="AW54" s="22">
        <v>0</v>
      </c>
      <c r="AX54" s="627">
        <v>327</v>
      </c>
      <c r="AY54" s="21">
        <v>15</v>
      </c>
      <c r="AZ54" s="733">
        <f>+AX54+AY54</f>
        <v>342</v>
      </c>
      <c r="BA54" s="607">
        <v>0</v>
      </c>
      <c r="BB54" s="900">
        <v>95</v>
      </c>
      <c r="BD54" s="345" t="s">
        <v>131</v>
      </c>
      <c r="BE54" s="21">
        <v>314</v>
      </c>
      <c r="BF54" s="73">
        <v>0</v>
      </c>
      <c r="BG54" s="385">
        <f t="shared" si="121"/>
        <v>314</v>
      </c>
      <c r="BH54" s="22">
        <v>26</v>
      </c>
    </row>
    <row r="55" spans="1:60" s="3" customFormat="1" ht="14.25" customHeight="1">
      <c r="A55" s="20" t="s">
        <v>75</v>
      </c>
      <c r="B55" s="21"/>
      <c r="C55" s="21"/>
      <c r="D55" s="21"/>
      <c r="E55" s="21"/>
      <c r="F55" s="21"/>
      <c r="G55" s="21"/>
      <c r="H55" s="21"/>
      <c r="I55" s="21"/>
      <c r="J55" s="21"/>
      <c r="K55" s="73"/>
      <c r="L55" s="852"/>
      <c r="M55" s="797"/>
      <c r="N55" s="66"/>
      <c r="O55" s="66"/>
      <c r="P55" s="21"/>
      <c r="Q55" s="21"/>
      <c r="R55" s="73"/>
      <c r="S55" s="22"/>
      <c r="U55" s="347" t="s">
        <v>75</v>
      </c>
      <c r="V55" s="21"/>
      <c r="W55" s="21"/>
      <c r="X55" s="21"/>
      <c r="Y55" s="21"/>
      <c r="Z55" s="21"/>
      <c r="AA55" s="21"/>
      <c r="AB55" s="21"/>
      <c r="AC55" s="21"/>
      <c r="AD55" s="21"/>
      <c r="AE55" s="73"/>
      <c r="AF55" s="852"/>
      <c r="AG55" s="797"/>
      <c r="AH55" s="66"/>
      <c r="AI55" s="66"/>
      <c r="AJ55" s="21"/>
      <c r="AK55" s="21"/>
      <c r="AL55" s="73"/>
      <c r="AM55" s="22"/>
      <c r="AO55" s="569" t="s">
        <v>75</v>
      </c>
      <c r="AP55" s="627"/>
      <c r="AQ55" s="21"/>
      <c r="AR55" s="21"/>
      <c r="AS55" s="21"/>
      <c r="AT55" s="21"/>
      <c r="AU55" s="84"/>
      <c r="AV55" s="69"/>
      <c r="AW55" s="33"/>
      <c r="AX55" s="627"/>
      <c r="AY55" s="21"/>
      <c r="AZ55" s="733"/>
      <c r="BA55" s="607"/>
      <c r="BB55" s="900"/>
      <c r="BD55" s="347" t="s">
        <v>75</v>
      </c>
      <c r="BE55" s="21"/>
      <c r="BF55" s="73"/>
      <c r="BG55" s="385"/>
      <c r="BH55" s="22"/>
    </row>
    <row r="56" spans="1:60" s="3" customFormat="1" ht="14.25" customHeight="1">
      <c r="A56" s="14" t="s">
        <v>132</v>
      </c>
      <c r="B56" s="21">
        <v>1390</v>
      </c>
      <c r="C56" s="21">
        <v>646</v>
      </c>
      <c r="D56" s="21">
        <v>1063</v>
      </c>
      <c r="E56" s="21">
        <v>518</v>
      </c>
      <c r="F56" s="21">
        <v>1102</v>
      </c>
      <c r="G56" s="21">
        <v>548</v>
      </c>
      <c r="H56" s="21">
        <v>988</v>
      </c>
      <c r="I56" s="21">
        <v>533</v>
      </c>
      <c r="J56" s="21">
        <v>833</v>
      </c>
      <c r="K56" s="73">
        <v>433</v>
      </c>
      <c r="L56" s="852">
        <f t="shared" si="115"/>
        <v>5376</v>
      </c>
      <c r="M56" s="797">
        <f t="shared" si="116"/>
        <v>2678</v>
      </c>
      <c r="N56" s="66">
        <v>51</v>
      </c>
      <c r="O56" s="66"/>
      <c r="P56" s="21">
        <v>26</v>
      </c>
      <c r="Q56" s="21">
        <v>0</v>
      </c>
      <c r="R56" s="73"/>
      <c r="S56" s="22">
        <v>0</v>
      </c>
      <c r="U56" s="345" t="s">
        <v>132</v>
      </c>
      <c r="V56" s="21">
        <v>148</v>
      </c>
      <c r="W56" s="21">
        <v>65</v>
      </c>
      <c r="X56" s="21">
        <v>152</v>
      </c>
      <c r="Y56" s="21">
        <v>61</v>
      </c>
      <c r="Z56" s="21">
        <v>178</v>
      </c>
      <c r="AA56" s="21">
        <v>76</v>
      </c>
      <c r="AB56" s="21">
        <v>122</v>
      </c>
      <c r="AC56" s="21">
        <v>73</v>
      </c>
      <c r="AD56" s="21">
        <v>68</v>
      </c>
      <c r="AE56" s="73">
        <v>27</v>
      </c>
      <c r="AF56" s="852">
        <f t="shared" ref="AF56:AF61" si="126">+V56+X56+Z56+AB56+AD56</f>
        <v>668</v>
      </c>
      <c r="AG56" s="797">
        <f t="shared" ref="AG56:AG61" si="127">+W56+Y56+AA56+AC56+AE56</f>
        <v>302</v>
      </c>
      <c r="AH56" s="66">
        <v>0</v>
      </c>
      <c r="AI56" s="66"/>
      <c r="AJ56" s="21">
        <v>0</v>
      </c>
      <c r="AK56" s="21">
        <v>0</v>
      </c>
      <c r="AL56" s="73"/>
      <c r="AM56" s="22">
        <v>0</v>
      </c>
      <c r="AO56" s="18" t="s">
        <v>132</v>
      </c>
      <c r="AP56" s="628">
        <v>33</v>
      </c>
      <c r="AQ56" s="69">
        <v>30</v>
      </c>
      <c r="AR56" s="69">
        <v>31</v>
      </c>
      <c r="AS56" s="69">
        <v>27</v>
      </c>
      <c r="AT56" s="69">
        <v>27</v>
      </c>
      <c r="AU56" s="824">
        <f t="shared" si="119"/>
        <v>148</v>
      </c>
      <c r="AV56" s="215">
        <v>1</v>
      </c>
      <c r="AW56" s="216">
        <v>0</v>
      </c>
      <c r="AX56" s="627">
        <v>92</v>
      </c>
      <c r="AY56" s="21">
        <v>43</v>
      </c>
      <c r="AZ56" s="733">
        <f t="shared" si="120"/>
        <v>135</v>
      </c>
      <c r="BA56" s="607">
        <v>1</v>
      </c>
      <c r="BB56" s="900">
        <v>26</v>
      </c>
      <c r="BD56" s="345" t="s">
        <v>132</v>
      </c>
      <c r="BE56" s="21">
        <v>121</v>
      </c>
      <c r="BF56" s="73">
        <v>2</v>
      </c>
      <c r="BG56" s="385">
        <f t="shared" si="121"/>
        <v>123</v>
      </c>
      <c r="BH56" s="22">
        <v>23</v>
      </c>
    </row>
    <row r="57" spans="1:60" s="3" customFormat="1" ht="14.25" customHeight="1">
      <c r="A57" s="14" t="s">
        <v>133</v>
      </c>
      <c r="B57" s="21">
        <v>479</v>
      </c>
      <c r="C57" s="21">
        <v>233</v>
      </c>
      <c r="D57" s="21">
        <v>451</v>
      </c>
      <c r="E57" s="21">
        <v>214</v>
      </c>
      <c r="F57" s="21">
        <v>358</v>
      </c>
      <c r="G57" s="21">
        <v>195</v>
      </c>
      <c r="H57" s="21">
        <v>336</v>
      </c>
      <c r="I57" s="21">
        <v>168</v>
      </c>
      <c r="J57" s="21">
        <v>337</v>
      </c>
      <c r="K57" s="73">
        <v>181</v>
      </c>
      <c r="L57" s="852">
        <f t="shared" si="115"/>
        <v>1961</v>
      </c>
      <c r="M57" s="797">
        <f t="shared" si="116"/>
        <v>991</v>
      </c>
      <c r="N57" s="66">
        <v>0</v>
      </c>
      <c r="O57" s="66"/>
      <c r="P57" s="21">
        <v>0</v>
      </c>
      <c r="Q57" s="21">
        <v>0</v>
      </c>
      <c r="R57" s="73"/>
      <c r="S57" s="22">
        <v>0</v>
      </c>
      <c r="U57" s="345" t="s">
        <v>133</v>
      </c>
      <c r="V57" s="21">
        <v>50</v>
      </c>
      <c r="W57" s="21">
        <v>19</v>
      </c>
      <c r="X57" s="21">
        <v>39</v>
      </c>
      <c r="Y57" s="21">
        <v>12</v>
      </c>
      <c r="Z57" s="21">
        <v>52</v>
      </c>
      <c r="AA57" s="21">
        <v>21</v>
      </c>
      <c r="AB57" s="21">
        <v>24</v>
      </c>
      <c r="AC57" s="21">
        <v>7</v>
      </c>
      <c r="AD57" s="21">
        <v>36</v>
      </c>
      <c r="AE57" s="73">
        <v>18</v>
      </c>
      <c r="AF57" s="852">
        <f t="shared" si="126"/>
        <v>201</v>
      </c>
      <c r="AG57" s="797">
        <f t="shared" si="127"/>
        <v>77</v>
      </c>
      <c r="AH57" s="66">
        <v>0</v>
      </c>
      <c r="AI57" s="66"/>
      <c r="AJ57" s="21">
        <v>0</v>
      </c>
      <c r="AK57" s="21">
        <v>0</v>
      </c>
      <c r="AL57" s="73"/>
      <c r="AM57" s="22">
        <v>0</v>
      </c>
      <c r="AO57" s="18" t="s">
        <v>133</v>
      </c>
      <c r="AP57" s="519">
        <v>14</v>
      </c>
      <c r="AQ57" s="194">
        <v>14</v>
      </c>
      <c r="AR57" s="194">
        <v>10</v>
      </c>
      <c r="AS57" s="194">
        <v>10</v>
      </c>
      <c r="AT57" s="194">
        <v>10</v>
      </c>
      <c r="AU57" s="825">
        <f>SUM(AP57:AT57)</f>
        <v>58</v>
      </c>
      <c r="AV57" s="215">
        <v>0</v>
      </c>
      <c r="AW57" s="216">
        <v>0</v>
      </c>
      <c r="AX57" s="627">
        <v>49</v>
      </c>
      <c r="AY57" s="21">
        <v>2</v>
      </c>
      <c r="AZ57" s="733">
        <f t="shared" si="120"/>
        <v>51</v>
      </c>
      <c r="BA57" s="607">
        <v>0</v>
      </c>
      <c r="BB57" s="900">
        <v>11</v>
      </c>
      <c r="BD57" s="345" t="s">
        <v>133</v>
      </c>
      <c r="BE57" s="21">
        <v>48</v>
      </c>
      <c r="BF57" s="73">
        <v>0</v>
      </c>
      <c r="BG57" s="385">
        <f t="shared" si="121"/>
        <v>48</v>
      </c>
      <c r="BH57" s="22">
        <v>10</v>
      </c>
    </row>
    <row r="58" spans="1:60" s="3" customFormat="1" ht="14.25" customHeight="1">
      <c r="A58" s="14" t="s">
        <v>134</v>
      </c>
      <c r="B58" s="21">
        <v>535</v>
      </c>
      <c r="C58" s="21">
        <v>269</v>
      </c>
      <c r="D58" s="21">
        <v>498</v>
      </c>
      <c r="E58" s="21">
        <v>227</v>
      </c>
      <c r="F58" s="21">
        <v>454</v>
      </c>
      <c r="G58" s="21">
        <v>218</v>
      </c>
      <c r="H58" s="21">
        <v>382</v>
      </c>
      <c r="I58" s="21">
        <v>197</v>
      </c>
      <c r="J58" s="21">
        <v>404</v>
      </c>
      <c r="K58" s="73">
        <v>212</v>
      </c>
      <c r="L58" s="852">
        <f t="shared" si="115"/>
        <v>2273</v>
      </c>
      <c r="M58" s="797">
        <f t="shared" si="116"/>
        <v>1123</v>
      </c>
      <c r="N58" s="66">
        <v>0</v>
      </c>
      <c r="O58" s="66"/>
      <c r="P58" s="21">
        <v>0</v>
      </c>
      <c r="Q58" s="21">
        <v>0</v>
      </c>
      <c r="R58" s="73"/>
      <c r="S58" s="22">
        <v>0</v>
      </c>
      <c r="U58" s="345" t="s">
        <v>134</v>
      </c>
      <c r="V58" s="21">
        <v>81</v>
      </c>
      <c r="W58" s="21">
        <v>32</v>
      </c>
      <c r="X58" s="21">
        <v>68</v>
      </c>
      <c r="Y58" s="21">
        <v>28</v>
      </c>
      <c r="Z58" s="21">
        <v>56</v>
      </c>
      <c r="AA58" s="21">
        <v>31</v>
      </c>
      <c r="AB58" s="21">
        <v>41</v>
      </c>
      <c r="AC58" s="21">
        <v>16</v>
      </c>
      <c r="AD58" s="21">
        <v>8</v>
      </c>
      <c r="AE58" s="73">
        <v>6</v>
      </c>
      <c r="AF58" s="852">
        <f t="shared" si="126"/>
        <v>254</v>
      </c>
      <c r="AG58" s="797">
        <f t="shared" si="127"/>
        <v>113</v>
      </c>
      <c r="AH58" s="66">
        <v>0</v>
      </c>
      <c r="AI58" s="66"/>
      <c r="AJ58" s="21">
        <v>0</v>
      </c>
      <c r="AK58" s="21">
        <v>0</v>
      </c>
      <c r="AL58" s="73"/>
      <c r="AM58" s="22">
        <v>0</v>
      </c>
      <c r="AO58" s="18" t="s">
        <v>134</v>
      </c>
      <c r="AP58" s="629">
        <v>13</v>
      </c>
      <c r="AQ58" s="65">
        <v>12</v>
      </c>
      <c r="AR58" s="65">
        <v>9</v>
      </c>
      <c r="AS58" s="65">
        <v>8</v>
      </c>
      <c r="AT58" s="65">
        <v>9</v>
      </c>
      <c r="AU58" s="826">
        <f t="shared" si="119"/>
        <v>51</v>
      </c>
      <c r="AV58" s="215">
        <v>0</v>
      </c>
      <c r="AW58" s="216">
        <v>0</v>
      </c>
      <c r="AX58" s="627">
        <v>55</v>
      </c>
      <c r="AY58" s="21">
        <v>4</v>
      </c>
      <c r="AZ58" s="733">
        <f t="shared" si="120"/>
        <v>59</v>
      </c>
      <c r="BA58" s="607">
        <v>0</v>
      </c>
      <c r="BB58" s="900">
        <v>10</v>
      </c>
      <c r="BD58" s="345" t="s">
        <v>134</v>
      </c>
      <c r="BE58" s="21">
        <v>49</v>
      </c>
      <c r="BF58" s="73">
        <v>0</v>
      </c>
      <c r="BG58" s="385">
        <f t="shared" si="121"/>
        <v>49</v>
      </c>
      <c r="BH58" s="22">
        <v>11</v>
      </c>
    </row>
    <row r="59" spans="1:60" s="3" customFormat="1" ht="14.25" customHeight="1">
      <c r="A59" s="14" t="s">
        <v>135</v>
      </c>
      <c r="B59" s="21">
        <v>151</v>
      </c>
      <c r="C59" s="21">
        <v>75</v>
      </c>
      <c r="D59" s="21">
        <v>118</v>
      </c>
      <c r="E59" s="21">
        <v>63</v>
      </c>
      <c r="F59" s="21">
        <v>117</v>
      </c>
      <c r="G59" s="21">
        <v>61</v>
      </c>
      <c r="H59" s="21">
        <v>92</v>
      </c>
      <c r="I59" s="21">
        <v>48</v>
      </c>
      <c r="J59" s="21">
        <v>71</v>
      </c>
      <c r="K59" s="73">
        <v>33</v>
      </c>
      <c r="L59" s="852">
        <f t="shared" si="115"/>
        <v>549</v>
      </c>
      <c r="M59" s="797">
        <f t="shared" si="116"/>
        <v>280</v>
      </c>
      <c r="N59" s="66">
        <v>0</v>
      </c>
      <c r="O59" s="66"/>
      <c r="P59" s="21">
        <v>0</v>
      </c>
      <c r="Q59" s="21">
        <v>0</v>
      </c>
      <c r="R59" s="73"/>
      <c r="S59" s="22">
        <v>0</v>
      </c>
      <c r="U59" s="345" t="s">
        <v>135</v>
      </c>
      <c r="V59" s="21">
        <v>15</v>
      </c>
      <c r="W59" s="21">
        <v>6</v>
      </c>
      <c r="X59" s="21">
        <v>12</v>
      </c>
      <c r="Y59" s="21">
        <v>2</v>
      </c>
      <c r="Z59" s="21">
        <v>19</v>
      </c>
      <c r="AA59" s="21">
        <v>8</v>
      </c>
      <c r="AB59" s="21">
        <v>7</v>
      </c>
      <c r="AC59" s="21">
        <v>3</v>
      </c>
      <c r="AD59" s="21">
        <v>0</v>
      </c>
      <c r="AE59" s="73">
        <v>0</v>
      </c>
      <c r="AF59" s="852">
        <f t="shared" si="126"/>
        <v>53</v>
      </c>
      <c r="AG59" s="797">
        <f t="shared" si="127"/>
        <v>19</v>
      </c>
      <c r="AH59" s="66">
        <v>0</v>
      </c>
      <c r="AI59" s="66"/>
      <c r="AJ59" s="21">
        <v>0</v>
      </c>
      <c r="AK59" s="21">
        <v>0</v>
      </c>
      <c r="AL59" s="73"/>
      <c r="AM59" s="22">
        <v>0</v>
      </c>
      <c r="AO59" s="18" t="s">
        <v>135</v>
      </c>
      <c r="AP59" s="627">
        <v>5</v>
      </c>
      <c r="AQ59" s="21">
        <v>5</v>
      </c>
      <c r="AR59" s="21">
        <v>7</v>
      </c>
      <c r="AS59" s="21">
        <v>5</v>
      </c>
      <c r="AT59" s="21">
        <v>5</v>
      </c>
      <c r="AU59" s="84">
        <f t="shared" si="119"/>
        <v>27</v>
      </c>
      <c r="AV59" s="65">
        <v>0</v>
      </c>
      <c r="AW59" s="34">
        <v>0</v>
      </c>
      <c r="AX59" s="627">
        <v>24</v>
      </c>
      <c r="AY59" s="21">
        <v>0</v>
      </c>
      <c r="AZ59" s="733">
        <f t="shared" si="120"/>
        <v>24</v>
      </c>
      <c r="BA59" s="607">
        <v>0</v>
      </c>
      <c r="BB59" s="900">
        <v>6</v>
      </c>
      <c r="BD59" s="345" t="s">
        <v>135</v>
      </c>
      <c r="BE59" s="21">
        <v>21</v>
      </c>
      <c r="BF59" s="73">
        <v>0</v>
      </c>
      <c r="BG59" s="385">
        <f t="shared" si="121"/>
        <v>21</v>
      </c>
      <c r="BH59" s="22">
        <v>1</v>
      </c>
    </row>
    <row r="60" spans="1:60" s="3" customFormat="1" ht="14.25" customHeight="1">
      <c r="A60" s="14" t="s">
        <v>136</v>
      </c>
      <c r="B60" s="21">
        <v>373</v>
      </c>
      <c r="C60" s="21">
        <v>194</v>
      </c>
      <c r="D60" s="21">
        <v>273</v>
      </c>
      <c r="E60" s="21">
        <v>138</v>
      </c>
      <c r="F60" s="21">
        <v>311</v>
      </c>
      <c r="G60" s="21">
        <v>148</v>
      </c>
      <c r="H60" s="21">
        <v>255</v>
      </c>
      <c r="I60" s="21">
        <v>125</v>
      </c>
      <c r="J60" s="21">
        <v>190</v>
      </c>
      <c r="K60" s="73">
        <v>98</v>
      </c>
      <c r="L60" s="852">
        <f t="shared" si="115"/>
        <v>1402</v>
      </c>
      <c r="M60" s="797">
        <f t="shared" si="116"/>
        <v>703</v>
      </c>
      <c r="N60" s="66">
        <v>0</v>
      </c>
      <c r="O60" s="66"/>
      <c r="P60" s="21">
        <v>0</v>
      </c>
      <c r="Q60" s="21">
        <v>0</v>
      </c>
      <c r="R60" s="73"/>
      <c r="S60" s="22">
        <v>0</v>
      </c>
      <c r="U60" s="345" t="s">
        <v>136</v>
      </c>
      <c r="V60" s="21">
        <v>39</v>
      </c>
      <c r="W60" s="21">
        <v>15</v>
      </c>
      <c r="X60" s="21">
        <v>38</v>
      </c>
      <c r="Y60" s="21">
        <v>17</v>
      </c>
      <c r="Z60" s="21">
        <v>54</v>
      </c>
      <c r="AA60" s="21">
        <v>20</v>
      </c>
      <c r="AB60" s="21">
        <v>15</v>
      </c>
      <c r="AC60" s="21">
        <v>5</v>
      </c>
      <c r="AD60" s="21">
        <v>0</v>
      </c>
      <c r="AE60" s="73">
        <v>0</v>
      </c>
      <c r="AF60" s="852">
        <f t="shared" si="126"/>
        <v>146</v>
      </c>
      <c r="AG60" s="797">
        <f t="shared" si="127"/>
        <v>57</v>
      </c>
      <c r="AH60" s="66">
        <v>0</v>
      </c>
      <c r="AI60" s="66"/>
      <c r="AJ60" s="21">
        <v>0</v>
      </c>
      <c r="AK60" s="21">
        <v>0</v>
      </c>
      <c r="AL60" s="73"/>
      <c r="AM60" s="22">
        <v>0</v>
      </c>
      <c r="AO60" s="18" t="s">
        <v>136</v>
      </c>
      <c r="AP60" s="627">
        <v>11</v>
      </c>
      <c r="AQ60" s="21">
        <v>11</v>
      </c>
      <c r="AR60" s="21">
        <v>10</v>
      </c>
      <c r="AS60" s="21">
        <v>9</v>
      </c>
      <c r="AT60" s="21">
        <v>8</v>
      </c>
      <c r="AU60" s="84">
        <f t="shared" si="119"/>
        <v>49</v>
      </c>
      <c r="AV60" s="21">
        <v>0</v>
      </c>
      <c r="AW60" s="22">
        <v>0</v>
      </c>
      <c r="AX60" s="627">
        <v>43</v>
      </c>
      <c r="AY60" s="21">
        <v>2</v>
      </c>
      <c r="AZ60" s="733">
        <f t="shared" si="120"/>
        <v>45</v>
      </c>
      <c r="BA60" s="607">
        <v>0</v>
      </c>
      <c r="BB60" s="900">
        <v>9</v>
      </c>
      <c r="BD60" s="345" t="s">
        <v>136</v>
      </c>
      <c r="BE60" s="21">
        <v>39</v>
      </c>
      <c r="BF60" s="73">
        <v>0</v>
      </c>
      <c r="BG60" s="385">
        <f t="shared" si="121"/>
        <v>39</v>
      </c>
      <c r="BH60" s="22">
        <v>2</v>
      </c>
    </row>
    <row r="61" spans="1:60" s="3" customFormat="1" ht="14.25" customHeight="1">
      <c r="A61" s="14" t="s">
        <v>137</v>
      </c>
      <c r="B61" s="21">
        <v>527</v>
      </c>
      <c r="C61" s="21">
        <v>272</v>
      </c>
      <c r="D61" s="21">
        <v>521</v>
      </c>
      <c r="E61" s="21">
        <v>263</v>
      </c>
      <c r="F61" s="21">
        <v>464</v>
      </c>
      <c r="G61" s="21">
        <v>245</v>
      </c>
      <c r="H61" s="21">
        <v>394</v>
      </c>
      <c r="I61" s="21">
        <v>210</v>
      </c>
      <c r="J61" s="21">
        <v>419</v>
      </c>
      <c r="K61" s="73">
        <v>215</v>
      </c>
      <c r="L61" s="852">
        <f t="shared" si="115"/>
        <v>2325</v>
      </c>
      <c r="M61" s="797">
        <f t="shared" si="116"/>
        <v>1205</v>
      </c>
      <c r="N61" s="66">
        <v>0</v>
      </c>
      <c r="O61" s="66"/>
      <c r="P61" s="21">
        <v>0</v>
      </c>
      <c r="Q61" s="21">
        <v>0</v>
      </c>
      <c r="R61" s="73"/>
      <c r="S61" s="22">
        <v>0</v>
      </c>
      <c r="U61" s="345" t="s">
        <v>137</v>
      </c>
      <c r="V61" s="21">
        <v>9</v>
      </c>
      <c r="W61" s="21">
        <v>3</v>
      </c>
      <c r="X61" s="21">
        <v>68</v>
      </c>
      <c r="Y61" s="21">
        <v>29</v>
      </c>
      <c r="Z61" s="21">
        <v>49</v>
      </c>
      <c r="AA61" s="21">
        <v>24</v>
      </c>
      <c r="AB61" s="21">
        <v>7</v>
      </c>
      <c r="AC61" s="21">
        <v>4</v>
      </c>
      <c r="AD61" s="21">
        <v>42</v>
      </c>
      <c r="AE61" s="73">
        <v>27</v>
      </c>
      <c r="AF61" s="852">
        <f t="shared" si="126"/>
        <v>175</v>
      </c>
      <c r="AG61" s="797">
        <f t="shared" si="127"/>
        <v>87</v>
      </c>
      <c r="AH61" s="66">
        <v>0</v>
      </c>
      <c r="AI61" s="66"/>
      <c r="AJ61" s="21">
        <v>0</v>
      </c>
      <c r="AK61" s="21">
        <v>0</v>
      </c>
      <c r="AL61" s="73"/>
      <c r="AM61" s="22">
        <v>0</v>
      </c>
      <c r="AO61" s="18" t="s">
        <v>137</v>
      </c>
      <c r="AP61" s="627">
        <v>13</v>
      </c>
      <c r="AQ61" s="21">
        <v>13</v>
      </c>
      <c r="AR61" s="21">
        <v>12</v>
      </c>
      <c r="AS61" s="21">
        <v>12</v>
      </c>
      <c r="AT61" s="21">
        <v>11</v>
      </c>
      <c r="AU61" s="84">
        <f t="shared" si="119"/>
        <v>61</v>
      </c>
      <c r="AV61" s="21">
        <v>0</v>
      </c>
      <c r="AW61" s="22">
        <v>0</v>
      </c>
      <c r="AX61" s="627">
        <v>37</v>
      </c>
      <c r="AY61" s="21">
        <v>22</v>
      </c>
      <c r="AZ61" s="733">
        <f t="shared" si="120"/>
        <v>59</v>
      </c>
      <c r="BA61" s="607">
        <v>0</v>
      </c>
      <c r="BB61" s="900">
        <v>12</v>
      </c>
      <c r="BD61" s="345" t="s">
        <v>137</v>
      </c>
      <c r="BE61" s="21">
        <v>49</v>
      </c>
      <c r="BF61" s="73">
        <v>0</v>
      </c>
      <c r="BG61" s="385">
        <f t="shared" si="121"/>
        <v>49</v>
      </c>
      <c r="BH61" s="22">
        <v>7</v>
      </c>
    </row>
    <row r="62" spans="1:60" s="3" customFormat="1" ht="14.25" customHeight="1">
      <c r="A62" s="20" t="s">
        <v>38</v>
      </c>
      <c r="B62" s="21"/>
      <c r="C62" s="21"/>
      <c r="D62" s="21"/>
      <c r="E62" s="21"/>
      <c r="F62" s="21"/>
      <c r="G62" s="21"/>
      <c r="H62" s="21"/>
      <c r="I62" s="21"/>
      <c r="J62" s="21"/>
      <c r="K62" s="73"/>
      <c r="L62" s="852"/>
      <c r="M62" s="797"/>
      <c r="N62" s="66"/>
      <c r="O62" s="66"/>
      <c r="P62" s="21"/>
      <c r="Q62" s="21"/>
      <c r="R62" s="73"/>
      <c r="S62" s="22"/>
      <c r="U62" s="347" t="s">
        <v>38</v>
      </c>
      <c r="V62" s="21"/>
      <c r="W62" s="21"/>
      <c r="X62" s="21"/>
      <c r="Y62" s="21"/>
      <c r="Z62" s="21"/>
      <c r="AA62" s="21"/>
      <c r="AB62" s="21"/>
      <c r="AC62" s="21"/>
      <c r="AD62" s="21"/>
      <c r="AE62" s="73"/>
      <c r="AF62" s="852"/>
      <c r="AG62" s="797"/>
      <c r="AH62" s="66"/>
      <c r="AI62" s="66"/>
      <c r="AJ62" s="21"/>
      <c r="AK62" s="21"/>
      <c r="AL62" s="73"/>
      <c r="AM62" s="22"/>
      <c r="AO62" s="569" t="s">
        <v>38</v>
      </c>
      <c r="AP62" s="627"/>
      <c r="AQ62" s="21"/>
      <c r="AR62" s="21"/>
      <c r="AS62" s="21"/>
      <c r="AT62" s="21"/>
      <c r="AU62" s="84"/>
      <c r="AV62" s="21"/>
      <c r="AW62" s="22"/>
      <c r="AX62" s="627"/>
      <c r="AY62" s="21"/>
      <c r="AZ62" s="733"/>
      <c r="BA62" s="607"/>
      <c r="BB62" s="900"/>
      <c r="BD62" s="347" t="s">
        <v>38</v>
      </c>
      <c r="BE62" s="21"/>
      <c r="BF62" s="73"/>
      <c r="BG62" s="385"/>
      <c r="BH62" s="22"/>
    </row>
    <row r="63" spans="1:60" s="3" customFormat="1" ht="14.25" customHeight="1">
      <c r="A63" s="14" t="s">
        <v>342</v>
      </c>
      <c r="B63" s="21">
        <v>2628</v>
      </c>
      <c r="C63" s="21">
        <v>1409</v>
      </c>
      <c r="D63" s="21">
        <v>1359</v>
      </c>
      <c r="E63" s="21">
        <v>752</v>
      </c>
      <c r="F63" s="21">
        <v>1185</v>
      </c>
      <c r="G63" s="21">
        <v>655</v>
      </c>
      <c r="H63" s="21">
        <v>436</v>
      </c>
      <c r="I63" s="21">
        <v>210</v>
      </c>
      <c r="J63" s="21">
        <v>316</v>
      </c>
      <c r="K63" s="73">
        <v>171</v>
      </c>
      <c r="L63" s="852">
        <f t="shared" si="115"/>
        <v>5924</v>
      </c>
      <c r="M63" s="797">
        <f t="shared" si="116"/>
        <v>3197</v>
      </c>
      <c r="N63" s="66">
        <v>0</v>
      </c>
      <c r="O63" s="66"/>
      <c r="P63" s="21">
        <v>0</v>
      </c>
      <c r="Q63" s="21">
        <v>0</v>
      </c>
      <c r="R63" s="73"/>
      <c r="S63" s="22">
        <v>0</v>
      </c>
      <c r="U63" s="345" t="s">
        <v>342</v>
      </c>
      <c r="V63" s="21">
        <v>524</v>
      </c>
      <c r="W63" s="21">
        <v>263</v>
      </c>
      <c r="X63" s="21">
        <v>293</v>
      </c>
      <c r="Y63" s="21">
        <v>164</v>
      </c>
      <c r="Z63" s="21">
        <v>138</v>
      </c>
      <c r="AA63" s="21">
        <v>75</v>
      </c>
      <c r="AB63" s="21">
        <v>12</v>
      </c>
      <c r="AC63" s="21">
        <v>6</v>
      </c>
      <c r="AD63" s="21">
        <v>15</v>
      </c>
      <c r="AE63" s="73">
        <v>7</v>
      </c>
      <c r="AF63" s="852">
        <f t="shared" ref="AF63:AF66" si="128">+V63+X63+Z63+AB63+AD63</f>
        <v>982</v>
      </c>
      <c r="AG63" s="797">
        <f t="shared" ref="AG63:AG66" si="129">+W63+Y63+AA63+AC63+AE63</f>
        <v>515</v>
      </c>
      <c r="AH63" s="66">
        <v>0</v>
      </c>
      <c r="AI63" s="66"/>
      <c r="AJ63" s="21">
        <v>0</v>
      </c>
      <c r="AK63" s="21">
        <v>0</v>
      </c>
      <c r="AL63" s="73"/>
      <c r="AM63" s="22">
        <v>0</v>
      </c>
      <c r="AO63" s="18" t="s">
        <v>138</v>
      </c>
      <c r="AP63" s="627">
        <v>58</v>
      </c>
      <c r="AQ63" s="21">
        <v>56</v>
      </c>
      <c r="AR63" s="21">
        <v>56</v>
      </c>
      <c r="AS63" s="21">
        <v>18</v>
      </c>
      <c r="AT63" s="21">
        <v>15</v>
      </c>
      <c r="AU63" s="84">
        <f t="shared" si="119"/>
        <v>203</v>
      </c>
      <c r="AV63" s="21">
        <v>0</v>
      </c>
      <c r="AW63" s="22">
        <v>0</v>
      </c>
      <c r="AX63" s="627">
        <v>98</v>
      </c>
      <c r="AY63" s="21">
        <v>3</v>
      </c>
      <c r="AZ63" s="733">
        <f t="shared" si="120"/>
        <v>101</v>
      </c>
      <c r="BA63" s="607">
        <v>0</v>
      </c>
      <c r="BB63" s="900">
        <v>53</v>
      </c>
      <c r="BD63" s="345" t="s">
        <v>138</v>
      </c>
      <c r="BE63" s="21">
        <v>105</v>
      </c>
      <c r="BF63" s="73">
        <v>0</v>
      </c>
      <c r="BG63" s="385">
        <f t="shared" si="121"/>
        <v>105</v>
      </c>
      <c r="BH63" s="22">
        <v>7</v>
      </c>
    </row>
    <row r="64" spans="1:60" s="3" customFormat="1" ht="14.25" customHeight="1">
      <c r="A64" s="14" t="s">
        <v>139</v>
      </c>
      <c r="B64" s="21">
        <v>627</v>
      </c>
      <c r="C64" s="21">
        <v>293</v>
      </c>
      <c r="D64" s="21">
        <v>338</v>
      </c>
      <c r="E64" s="21">
        <v>166</v>
      </c>
      <c r="F64" s="21">
        <v>392</v>
      </c>
      <c r="G64" s="21">
        <v>211</v>
      </c>
      <c r="H64" s="21">
        <v>154</v>
      </c>
      <c r="I64" s="21">
        <v>80</v>
      </c>
      <c r="J64" s="21">
        <v>132</v>
      </c>
      <c r="K64" s="73">
        <v>73</v>
      </c>
      <c r="L64" s="852">
        <f t="shared" si="115"/>
        <v>1643</v>
      </c>
      <c r="M64" s="797">
        <f t="shared" si="116"/>
        <v>823</v>
      </c>
      <c r="N64" s="66">
        <v>0</v>
      </c>
      <c r="O64" s="66"/>
      <c r="P64" s="21">
        <v>0</v>
      </c>
      <c r="Q64" s="21">
        <v>0</v>
      </c>
      <c r="R64" s="73"/>
      <c r="S64" s="22">
        <v>0</v>
      </c>
      <c r="U64" s="345" t="s">
        <v>139</v>
      </c>
      <c r="V64" s="21">
        <v>182</v>
      </c>
      <c r="W64" s="21">
        <v>81</v>
      </c>
      <c r="X64" s="21">
        <v>48</v>
      </c>
      <c r="Y64" s="21">
        <v>20</v>
      </c>
      <c r="Z64" s="21">
        <v>43</v>
      </c>
      <c r="AA64" s="21">
        <v>28</v>
      </c>
      <c r="AB64" s="21">
        <v>15</v>
      </c>
      <c r="AC64" s="21">
        <v>8</v>
      </c>
      <c r="AD64" s="21">
        <v>3</v>
      </c>
      <c r="AE64" s="73">
        <v>2</v>
      </c>
      <c r="AF64" s="852">
        <f t="shared" si="128"/>
        <v>291</v>
      </c>
      <c r="AG64" s="797">
        <f t="shared" si="129"/>
        <v>139</v>
      </c>
      <c r="AH64" s="66">
        <v>0</v>
      </c>
      <c r="AI64" s="66"/>
      <c r="AJ64" s="21">
        <v>0</v>
      </c>
      <c r="AK64" s="21">
        <v>0</v>
      </c>
      <c r="AL64" s="73"/>
      <c r="AM64" s="22">
        <v>0</v>
      </c>
      <c r="AO64" s="18" t="s">
        <v>139</v>
      </c>
      <c r="AP64" s="627">
        <v>15</v>
      </c>
      <c r="AQ64" s="21">
        <v>14</v>
      </c>
      <c r="AR64" s="21">
        <v>16</v>
      </c>
      <c r="AS64" s="21">
        <v>8</v>
      </c>
      <c r="AT64" s="21">
        <v>8</v>
      </c>
      <c r="AU64" s="84">
        <f t="shared" si="119"/>
        <v>61</v>
      </c>
      <c r="AV64" s="21">
        <v>0</v>
      </c>
      <c r="AW64" s="22">
        <v>0</v>
      </c>
      <c r="AX64" s="627">
        <v>30</v>
      </c>
      <c r="AY64" s="21">
        <v>5</v>
      </c>
      <c r="AZ64" s="733">
        <f t="shared" si="120"/>
        <v>35</v>
      </c>
      <c r="BA64" s="607">
        <v>0</v>
      </c>
      <c r="BB64" s="900">
        <v>14</v>
      </c>
      <c r="BD64" s="345" t="s">
        <v>139</v>
      </c>
      <c r="BE64" s="21">
        <v>34</v>
      </c>
      <c r="BF64" s="73">
        <v>0</v>
      </c>
      <c r="BG64" s="385">
        <f t="shared" si="121"/>
        <v>34</v>
      </c>
      <c r="BH64" s="22">
        <v>5</v>
      </c>
    </row>
    <row r="65" spans="1:60" s="3" customFormat="1" ht="14.25" customHeight="1">
      <c r="A65" s="14" t="s">
        <v>140</v>
      </c>
      <c r="B65" s="21">
        <v>805</v>
      </c>
      <c r="C65" s="21">
        <v>423</v>
      </c>
      <c r="D65" s="21">
        <v>277</v>
      </c>
      <c r="E65" s="21">
        <v>168</v>
      </c>
      <c r="F65" s="21">
        <v>187</v>
      </c>
      <c r="G65" s="21">
        <v>123</v>
      </c>
      <c r="H65" s="21">
        <v>41</v>
      </c>
      <c r="I65" s="21">
        <v>26</v>
      </c>
      <c r="J65" s="21">
        <v>0</v>
      </c>
      <c r="K65" s="73">
        <v>0</v>
      </c>
      <c r="L65" s="852">
        <f t="shared" si="115"/>
        <v>1310</v>
      </c>
      <c r="M65" s="797">
        <f t="shared" si="116"/>
        <v>740</v>
      </c>
      <c r="N65" s="66">
        <v>0</v>
      </c>
      <c r="O65" s="66"/>
      <c r="P65" s="21">
        <v>0</v>
      </c>
      <c r="Q65" s="21">
        <v>0</v>
      </c>
      <c r="R65" s="73"/>
      <c r="S65" s="22">
        <v>0</v>
      </c>
      <c r="U65" s="345" t="s">
        <v>140</v>
      </c>
      <c r="V65" s="21">
        <v>251</v>
      </c>
      <c r="W65" s="21">
        <v>128</v>
      </c>
      <c r="X65" s="21">
        <v>38</v>
      </c>
      <c r="Y65" s="21">
        <v>23</v>
      </c>
      <c r="Z65" s="21">
        <v>24</v>
      </c>
      <c r="AA65" s="21">
        <v>15</v>
      </c>
      <c r="AB65" s="21">
        <v>1</v>
      </c>
      <c r="AC65" s="21">
        <v>1</v>
      </c>
      <c r="AD65" s="21">
        <v>0</v>
      </c>
      <c r="AE65" s="73">
        <v>0</v>
      </c>
      <c r="AF65" s="852">
        <f t="shared" si="128"/>
        <v>314</v>
      </c>
      <c r="AG65" s="797">
        <f t="shared" si="129"/>
        <v>167</v>
      </c>
      <c r="AH65" s="66">
        <v>0</v>
      </c>
      <c r="AI65" s="66"/>
      <c r="AJ65" s="21">
        <v>0</v>
      </c>
      <c r="AK65" s="21">
        <v>0</v>
      </c>
      <c r="AL65" s="73"/>
      <c r="AM65" s="22">
        <v>0</v>
      </c>
      <c r="AO65" s="18" t="s">
        <v>140</v>
      </c>
      <c r="AP65" s="627">
        <v>16</v>
      </c>
      <c r="AQ65" s="21">
        <v>15</v>
      </c>
      <c r="AR65" s="21">
        <v>13</v>
      </c>
      <c r="AS65" s="21">
        <v>2</v>
      </c>
      <c r="AT65" s="21">
        <v>0</v>
      </c>
      <c r="AU65" s="84">
        <f t="shared" si="119"/>
        <v>46</v>
      </c>
      <c r="AV65" s="21">
        <v>0</v>
      </c>
      <c r="AW65" s="22">
        <v>0</v>
      </c>
      <c r="AX65" s="627">
        <v>17</v>
      </c>
      <c r="AY65" s="21">
        <v>2</v>
      </c>
      <c r="AZ65" s="794">
        <f t="shared" si="120"/>
        <v>19</v>
      </c>
      <c r="BA65" s="607">
        <v>0</v>
      </c>
      <c r="BB65" s="900">
        <v>18</v>
      </c>
      <c r="BD65" s="345" t="s">
        <v>140</v>
      </c>
      <c r="BE65" s="21">
        <v>16</v>
      </c>
      <c r="BF65" s="73">
        <v>0</v>
      </c>
      <c r="BG65" s="385">
        <f t="shared" si="121"/>
        <v>16</v>
      </c>
      <c r="BH65" s="22">
        <v>0</v>
      </c>
    </row>
    <row r="66" spans="1:60" s="3" customFormat="1" ht="14.25" customHeight="1" thickBot="1">
      <c r="A66" s="25" t="s">
        <v>141</v>
      </c>
      <c r="B66" s="26">
        <v>363</v>
      </c>
      <c r="C66" s="26">
        <v>206</v>
      </c>
      <c r="D66" s="26">
        <v>227</v>
      </c>
      <c r="E66" s="26">
        <v>124</v>
      </c>
      <c r="F66" s="26">
        <v>271</v>
      </c>
      <c r="G66" s="26">
        <v>139</v>
      </c>
      <c r="H66" s="26">
        <v>45</v>
      </c>
      <c r="I66" s="26">
        <v>20</v>
      </c>
      <c r="J66" s="26">
        <v>48</v>
      </c>
      <c r="K66" s="83">
        <v>24</v>
      </c>
      <c r="L66" s="789">
        <f t="shared" si="115"/>
        <v>954</v>
      </c>
      <c r="M66" s="795">
        <f t="shared" si="116"/>
        <v>513</v>
      </c>
      <c r="N66" s="170">
        <v>0</v>
      </c>
      <c r="O66" s="170"/>
      <c r="P66" s="26">
        <v>0</v>
      </c>
      <c r="Q66" s="26">
        <v>0</v>
      </c>
      <c r="R66" s="83"/>
      <c r="S66" s="27">
        <v>0</v>
      </c>
      <c r="U66" s="348" t="s">
        <v>141</v>
      </c>
      <c r="V66" s="26">
        <v>52</v>
      </c>
      <c r="W66" s="26">
        <v>27</v>
      </c>
      <c r="X66" s="26">
        <v>19</v>
      </c>
      <c r="Y66" s="26">
        <v>8</v>
      </c>
      <c r="Z66" s="26">
        <v>20</v>
      </c>
      <c r="AA66" s="26">
        <v>6</v>
      </c>
      <c r="AB66" s="26">
        <v>11</v>
      </c>
      <c r="AC66" s="26">
        <v>6</v>
      </c>
      <c r="AD66" s="26">
        <v>0</v>
      </c>
      <c r="AE66" s="83">
        <v>0</v>
      </c>
      <c r="AF66" s="789">
        <f t="shared" si="128"/>
        <v>102</v>
      </c>
      <c r="AG66" s="795">
        <f t="shared" si="129"/>
        <v>47</v>
      </c>
      <c r="AH66" s="170">
        <v>0</v>
      </c>
      <c r="AI66" s="170"/>
      <c r="AJ66" s="26">
        <v>0</v>
      </c>
      <c r="AK66" s="26">
        <v>0</v>
      </c>
      <c r="AL66" s="83"/>
      <c r="AM66" s="27">
        <v>0</v>
      </c>
      <c r="AO66" s="29" t="s">
        <v>141</v>
      </c>
      <c r="AP66" s="630">
        <v>8</v>
      </c>
      <c r="AQ66" s="26">
        <v>8</v>
      </c>
      <c r="AR66" s="26">
        <v>10</v>
      </c>
      <c r="AS66" s="26">
        <v>1</v>
      </c>
      <c r="AT66" s="26">
        <v>1</v>
      </c>
      <c r="AU66" s="807">
        <f t="shared" si="119"/>
        <v>28</v>
      </c>
      <c r="AV66" s="26">
        <v>0</v>
      </c>
      <c r="AW66" s="27">
        <v>0</v>
      </c>
      <c r="AX66" s="630">
        <v>16</v>
      </c>
      <c r="AY66" s="26">
        <v>0</v>
      </c>
      <c r="AZ66" s="795">
        <f t="shared" si="120"/>
        <v>16</v>
      </c>
      <c r="BA66" s="617">
        <v>0</v>
      </c>
      <c r="BB66" s="901">
        <v>7</v>
      </c>
      <c r="BD66" s="348" t="s">
        <v>141</v>
      </c>
      <c r="BE66" s="26">
        <v>16</v>
      </c>
      <c r="BF66" s="83">
        <v>0</v>
      </c>
      <c r="BG66" s="839">
        <f t="shared" si="121"/>
        <v>16</v>
      </c>
      <c r="BH66" s="349">
        <v>1</v>
      </c>
    </row>
    <row r="67" spans="1:60" s="3" customFormat="1" ht="15" customHeight="1">
      <c r="A67" s="1018" t="s">
        <v>338</v>
      </c>
      <c r="B67" s="1018"/>
      <c r="C67" s="1018"/>
      <c r="D67" s="1018"/>
      <c r="E67" s="1018"/>
      <c r="F67" s="1018"/>
      <c r="G67" s="1018"/>
      <c r="H67" s="1018"/>
      <c r="I67" s="1018"/>
      <c r="J67" s="1018"/>
      <c r="K67" s="1018"/>
      <c r="L67" s="1018"/>
      <c r="M67" s="1018"/>
      <c r="N67" s="1018"/>
      <c r="O67" s="1018"/>
      <c r="P67" s="1018"/>
      <c r="Q67" s="1018"/>
      <c r="R67" s="1018"/>
      <c r="S67" s="1018"/>
      <c r="T67" s="102"/>
      <c r="U67" s="1071" t="s">
        <v>339</v>
      </c>
      <c r="V67" s="1071"/>
      <c r="W67" s="1071"/>
      <c r="X67" s="1071"/>
      <c r="Y67" s="1071"/>
      <c r="Z67" s="1071"/>
      <c r="AA67" s="1071"/>
      <c r="AB67" s="1071"/>
      <c r="AC67" s="1071"/>
      <c r="AD67" s="1071"/>
      <c r="AE67" s="1071"/>
      <c r="AF67" s="1071"/>
      <c r="AG67" s="1071"/>
      <c r="AH67" s="1071"/>
      <c r="AI67" s="1071"/>
      <c r="AJ67" s="1071"/>
      <c r="AK67" s="1071"/>
      <c r="AL67" s="1071"/>
      <c r="AM67" s="1071"/>
      <c r="AN67" s="309"/>
      <c r="AO67" s="1018" t="s">
        <v>341</v>
      </c>
      <c r="AP67" s="1018"/>
      <c r="AQ67" s="1018"/>
      <c r="AR67" s="1018"/>
      <c r="AS67" s="1018"/>
      <c r="AT67" s="1018"/>
      <c r="AU67" s="1018"/>
      <c r="AV67" s="1018"/>
      <c r="AW67" s="1018"/>
      <c r="AX67" s="1018"/>
      <c r="AY67" s="1018"/>
      <c r="AZ67" s="1018"/>
      <c r="BA67" s="1018"/>
      <c r="BB67" s="1018"/>
      <c r="BC67" s="102"/>
      <c r="BD67" s="1018" t="s">
        <v>501</v>
      </c>
      <c r="BE67" s="1018"/>
      <c r="BF67" s="1018"/>
      <c r="BG67" s="1018"/>
      <c r="BH67" s="1018"/>
    </row>
    <row r="68" spans="1:60" s="3" customFormat="1" ht="12" customHeight="1">
      <c r="A68" s="1018" t="s">
        <v>187</v>
      </c>
      <c r="B68" s="1018"/>
      <c r="C68" s="1018"/>
      <c r="D68" s="1018"/>
      <c r="E68" s="1018"/>
      <c r="F68" s="1018"/>
      <c r="G68" s="1018"/>
      <c r="H68" s="1018"/>
      <c r="I68" s="1018"/>
      <c r="J68" s="1018"/>
      <c r="K68" s="1018"/>
      <c r="L68" s="1018"/>
      <c r="M68" s="1018"/>
      <c r="N68" s="1018"/>
      <c r="O68" s="1018"/>
      <c r="P68" s="1018"/>
      <c r="Q68" s="1018"/>
      <c r="R68" s="1018"/>
      <c r="S68" s="1018"/>
      <c r="T68" s="148"/>
      <c r="U68" s="1018" t="s">
        <v>187</v>
      </c>
      <c r="V68" s="1018"/>
      <c r="W68" s="1018"/>
      <c r="X68" s="1018"/>
      <c r="Y68" s="1018"/>
      <c r="Z68" s="1018"/>
      <c r="AA68" s="1018"/>
      <c r="AB68" s="1018"/>
      <c r="AC68" s="1018"/>
      <c r="AD68" s="1018"/>
      <c r="AE68" s="1018"/>
      <c r="AF68" s="1018"/>
      <c r="AG68" s="1018"/>
      <c r="AH68" s="1018"/>
      <c r="AI68" s="1018"/>
      <c r="AJ68" s="1018"/>
      <c r="AK68" s="1018"/>
      <c r="AL68" s="1018"/>
      <c r="AM68" s="1018"/>
      <c r="AN68" s="149"/>
      <c r="AO68" s="1018" t="s">
        <v>187</v>
      </c>
      <c r="AP68" s="1018"/>
      <c r="AQ68" s="1018"/>
      <c r="AR68" s="1018"/>
      <c r="AS68" s="1018"/>
      <c r="AT68" s="1018"/>
      <c r="AU68" s="1018"/>
      <c r="AV68" s="1018"/>
      <c r="AW68" s="1018"/>
      <c r="AX68" s="1018"/>
      <c r="AY68" s="1018"/>
      <c r="AZ68" s="1018"/>
      <c r="BA68" s="1018"/>
      <c r="BB68" s="1018"/>
      <c r="BC68" s="150"/>
      <c r="BD68" s="1018" t="s">
        <v>187</v>
      </c>
      <c r="BE68" s="1018"/>
      <c r="BF68" s="1018"/>
      <c r="BG68" s="1018"/>
      <c r="BH68" s="1018"/>
    </row>
    <row r="69" spans="1:60" s="3" customFormat="1" ht="12" customHeight="1" thickBot="1">
      <c r="A69" s="309"/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769"/>
      <c r="M69" s="769"/>
      <c r="N69" s="309"/>
      <c r="O69" s="972"/>
      <c r="P69" s="309"/>
      <c r="Q69" s="309"/>
      <c r="R69" s="972"/>
      <c r="S69" s="309"/>
      <c r="T69" s="148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769"/>
      <c r="AG69" s="769"/>
      <c r="AH69" s="309"/>
      <c r="AI69" s="972"/>
      <c r="AJ69" s="309"/>
      <c r="AK69" s="309"/>
      <c r="AL69" s="972"/>
      <c r="AM69" s="309"/>
      <c r="AN69" s="149"/>
      <c r="AO69" s="309"/>
      <c r="AP69" s="309"/>
      <c r="AQ69" s="309"/>
      <c r="AR69" s="309"/>
      <c r="AS69" s="309"/>
      <c r="AT69" s="309"/>
      <c r="AU69" s="769"/>
      <c r="AV69" s="309"/>
      <c r="AW69" s="309"/>
      <c r="AX69" s="309"/>
      <c r="AY69" s="309"/>
      <c r="AZ69" s="769"/>
      <c r="BA69" s="309"/>
      <c r="BB69" s="883"/>
      <c r="BC69" s="150"/>
      <c r="BD69" s="309"/>
      <c r="BE69" s="309"/>
      <c r="BF69" s="309"/>
      <c r="BG69" s="769"/>
      <c r="BH69" s="309"/>
    </row>
    <row r="70" spans="1:60" s="3" customFormat="1" ht="25.5" customHeight="1">
      <c r="A70" s="1083" t="s">
        <v>7</v>
      </c>
      <c r="B70" s="1101" t="s">
        <v>255</v>
      </c>
      <c r="C70" s="1134"/>
      <c r="D70" s="1101" t="s">
        <v>256</v>
      </c>
      <c r="E70" s="1134"/>
      <c r="F70" s="1101" t="s">
        <v>257</v>
      </c>
      <c r="G70" s="1134"/>
      <c r="H70" s="1101" t="s">
        <v>258</v>
      </c>
      <c r="I70" s="1134"/>
      <c r="J70" s="1101" t="s">
        <v>259</v>
      </c>
      <c r="K70" s="1102"/>
      <c r="L70" s="1023" t="s">
        <v>260</v>
      </c>
      <c r="M70" s="1055"/>
      <c r="N70" s="1066" t="s">
        <v>261</v>
      </c>
      <c r="O70" s="1066"/>
      <c r="P70" s="1151"/>
      <c r="Q70" s="1023" t="s">
        <v>262</v>
      </c>
      <c r="R70" s="1066"/>
      <c r="S70" s="1055"/>
      <c r="U70" s="1083" t="s">
        <v>7</v>
      </c>
      <c r="V70" s="1101" t="s">
        <v>255</v>
      </c>
      <c r="W70" s="1134"/>
      <c r="X70" s="1101" t="s">
        <v>256</v>
      </c>
      <c r="Y70" s="1134"/>
      <c r="Z70" s="1101" t="s">
        <v>257</v>
      </c>
      <c r="AA70" s="1134"/>
      <c r="AB70" s="1101" t="s">
        <v>258</v>
      </c>
      <c r="AC70" s="1134"/>
      <c r="AD70" s="1101" t="s">
        <v>259</v>
      </c>
      <c r="AE70" s="1102"/>
      <c r="AF70" s="1023" t="s">
        <v>260</v>
      </c>
      <c r="AG70" s="1055"/>
      <c r="AH70" s="1066" t="s">
        <v>261</v>
      </c>
      <c r="AI70" s="1066"/>
      <c r="AJ70" s="1151"/>
      <c r="AK70" s="1023" t="s">
        <v>262</v>
      </c>
      <c r="AL70" s="1066"/>
      <c r="AM70" s="1055"/>
      <c r="AO70" s="1067" t="s">
        <v>7</v>
      </c>
      <c r="AP70" s="1156" t="s">
        <v>96</v>
      </c>
      <c r="AQ70" s="1157"/>
      <c r="AR70" s="1157"/>
      <c r="AS70" s="1157"/>
      <c r="AT70" s="1157"/>
      <c r="AU70" s="1157"/>
      <c r="AV70" s="1157"/>
      <c r="AW70" s="1158"/>
      <c r="AX70" s="1159" t="s">
        <v>497</v>
      </c>
      <c r="AY70" s="1160"/>
      <c r="AZ70" s="1161"/>
      <c r="BA70" s="1050" t="s">
        <v>498</v>
      </c>
      <c r="BB70" s="1162" t="s">
        <v>493</v>
      </c>
      <c r="BC70" s="2"/>
      <c r="BD70" s="1035" t="s">
        <v>7</v>
      </c>
      <c r="BE70" s="1152" t="s">
        <v>476</v>
      </c>
      <c r="BF70" s="1093" t="s">
        <v>381</v>
      </c>
      <c r="BG70" s="1093" t="s">
        <v>382</v>
      </c>
      <c r="BH70" s="1154" t="s">
        <v>340</v>
      </c>
    </row>
    <row r="71" spans="1:60" s="3" customFormat="1" ht="28.5" customHeight="1">
      <c r="A71" s="1084"/>
      <c r="B71" s="4" t="s">
        <v>99</v>
      </c>
      <c r="C71" s="4" t="s">
        <v>100</v>
      </c>
      <c r="D71" s="4" t="s">
        <v>99</v>
      </c>
      <c r="E71" s="4" t="s">
        <v>100</v>
      </c>
      <c r="F71" s="4" t="s">
        <v>99</v>
      </c>
      <c r="G71" s="4" t="s">
        <v>100</v>
      </c>
      <c r="H71" s="4" t="s">
        <v>99</v>
      </c>
      <c r="I71" s="4" t="s">
        <v>100</v>
      </c>
      <c r="J71" s="4" t="s">
        <v>99</v>
      </c>
      <c r="K71" s="298" t="s">
        <v>100</v>
      </c>
      <c r="L71" s="318" t="s">
        <v>99</v>
      </c>
      <c r="M71" s="269" t="s">
        <v>100</v>
      </c>
      <c r="N71" s="304" t="s">
        <v>99</v>
      </c>
      <c r="O71" s="304"/>
      <c r="P71" s="4" t="s">
        <v>100</v>
      </c>
      <c r="Q71" s="4" t="s">
        <v>99</v>
      </c>
      <c r="R71" s="298"/>
      <c r="S71" s="5" t="s">
        <v>100</v>
      </c>
      <c r="U71" s="1084"/>
      <c r="V71" s="4" t="s">
        <v>99</v>
      </c>
      <c r="W71" s="4" t="s">
        <v>100</v>
      </c>
      <c r="X71" s="4" t="s">
        <v>99</v>
      </c>
      <c r="Y71" s="4" t="s">
        <v>100</v>
      </c>
      <c r="Z71" s="4" t="s">
        <v>99</v>
      </c>
      <c r="AA71" s="4" t="s">
        <v>100</v>
      </c>
      <c r="AB71" s="4" t="s">
        <v>99</v>
      </c>
      <c r="AC71" s="4" t="s">
        <v>100</v>
      </c>
      <c r="AD71" s="4" t="s">
        <v>99</v>
      </c>
      <c r="AE71" s="298" t="s">
        <v>100</v>
      </c>
      <c r="AF71" s="318" t="s">
        <v>99</v>
      </c>
      <c r="AG71" s="269" t="s">
        <v>100</v>
      </c>
      <c r="AH71" s="304" t="s">
        <v>99</v>
      </c>
      <c r="AI71" s="304"/>
      <c r="AJ71" s="4" t="s">
        <v>100</v>
      </c>
      <c r="AK71" s="4" t="s">
        <v>99</v>
      </c>
      <c r="AL71" s="298"/>
      <c r="AM71" s="5" t="s">
        <v>100</v>
      </c>
      <c r="AO71" s="1068"/>
      <c r="AP71" s="632" t="s">
        <v>255</v>
      </c>
      <c r="AQ71" s="633" t="s">
        <v>256</v>
      </c>
      <c r="AR71" s="633" t="s">
        <v>257</v>
      </c>
      <c r="AS71" s="633" t="s">
        <v>258</v>
      </c>
      <c r="AT71" s="633" t="s">
        <v>259</v>
      </c>
      <c r="AU71" s="415" t="s">
        <v>1</v>
      </c>
      <c r="AV71" s="745" t="s">
        <v>261</v>
      </c>
      <c r="AW71" s="753" t="s">
        <v>262</v>
      </c>
      <c r="AX71" s="632" t="s">
        <v>475</v>
      </c>
      <c r="AY71" s="633" t="s">
        <v>474</v>
      </c>
      <c r="AZ71" s="746" t="s">
        <v>1</v>
      </c>
      <c r="BA71" s="1051"/>
      <c r="BB71" s="1163"/>
      <c r="BC71" s="10"/>
      <c r="BD71" s="1164"/>
      <c r="BE71" s="1153"/>
      <c r="BF71" s="1094"/>
      <c r="BG71" s="1094"/>
      <c r="BH71" s="1155"/>
    </row>
    <row r="72" spans="1:60" s="3" customFormat="1" ht="14.2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73"/>
      <c r="L72" s="852"/>
      <c r="M72" s="797"/>
      <c r="N72" s="66"/>
      <c r="O72" s="66"/>
      <c r="P72" s="21"/>
      <c r="Q72" s="21"/>
      <c r="R72" s="73"/>
      <c r="S72" s="22"/>
      <c r="U72" s="347" t="s">
        <v>25</v>
      </c>
      <c r="V72" s="21"/>
      <c r="W72" s="21"/>
      <c r="X72" s="21"/>
      <c r="Y72" s="21"/>
      <c r="Z72" s="21"/>
      <c r="AA72" s="21"/>
      <c r="AB72" s="21"/>
      <c r="AC72" s="21"/>
      <c r="AD72" s="21"/>
      <c r="AE72" s="73"/>
      <c r="AF72" s="852"/>
      <c r="AG72" s="797"/>
      <c r="AH72" s="66"/>
      <c r="AI72" s="66"/>
      <c r="AJ72" s="21"/>
      <c r="AK72" s="21"/>
      <c r="AL72" s="73"/>
      <c r="AM72" s="22"/>
      <c r="AO72" s="569" t="s">
        <v>25</v>
      </c>
      <c r="AP72" s="628"/>
      <c r="AQ72" s="69"/>
      <c r="AR72" s="69"/>
      <c r="AS72" s="69"/>
      <c r="AT72" s="69"/>
      <c r="AU72" s="84"/>
      <c r="AV72" s="21"/>
      <c r="AW72" s="754"/>
      <c r="AX72" s="627"/>
      <c r="AY72" s="21"/>
      <c r="AZ72" s="733"/>
      <c r="BA72" s="607"/>
      <c r="BB72" s="613"/>
      <c r="BD72" s="347" t="s">
        <v>25</v>
      </c>
      <c r="BE72" s="65"/>
      <c r="BF72" s="86"/>
      <c r="BG72" s="826"/>
      <c r="BH72" s="34"/>
    </row>
    <row r="73" spans="1:60" s="3" customFormat="1" ht="14.25" customHeight="1">
      <c r="A73" s="14" t="s">
        <v>142</v>
      </c>
      <c r="B73" s="21">
        <v>766</v>
      </c>
      <c r="C73" s="21">
        <v>396</v>
      </c>
      <c r="D73" s="21">
        <v>531</v>
      </c>
      <c r="E73" s="21">
        <v>261</v>
      </c>
      <c r="F73" s="21">
        <v>426</v>
      </c>
      <c r="G73" s="21">
        <v>236</v>
      </c>
      <c r="H73" s="21">
        <v>363</v>
      </c>
      <c r="I73" s="21">
        <v>191</v>
      </c>
      <c r="J73" s="21">
        <v>245</v>
      </c>
      <c r="K73" s="73">
        <v>131</v>
      </c>
      <c r="L73" s="852">
        <f t="shared" ref="L73:L101" si="130">+B73+D73+F73+H73+J73</f>
        <v>2331</v>
      </c>
      <c r="M73" s="797">
        <f t="shared" ref="M73:M101" si="131">+C73+E73+G73+I73+K73</f>
        <v>1215</v>
      </c>
      <c r="N73" s="174">
        <v>0</v>
      </c>
      <c r="O73" s="174"/>
      <c r="P73" s="69">
        <v>0</v>
      </c>
      <c r="Q73" s="21">
        <v>0</v>
      </c>
      <c r="R73" s="73"/>
      <c r="S73" s="22">
        <v>0</v>
      </c>
      <c r="U73" s="345" t="s">
        <v>142</v>
      </c>
      <c r="V73" s="21">
        <v>154</v>
      </c>
      <c r="W73" s="21">
        <v>78</v>
      </c>
      <c r="X73" s="21">
        <v>101</v>
      </c>
      <c r="Y73" s="21">
        <v>48</v>
      </c>
      <c r="Z73" s="21">
        <v>27</v>
      </c>
      <c r="AA73" s="21">
        <v>15</v>
      </c>
      <c r="AB73" s="21">
        <v>23</v>
      </c>
      <c r="AC73" s="21">
        <v>12</v>
      </c>
      <c r="AD73" s="21">
        <v>9</v>
      </c>
      <c r="AE73" s="73">
        <v>5</v>
      </c>
      <c r="AF73" s="852">
        <f t="shared" ref="AF73:AF75" si="132">+V73+X73+Z73+AB73+AD73</f>
        <v>314</v>
      </c>
      <c r="AG73" s="797">
        <f t="shared" ref="AG73:AG75" si="133">+W73+Y73+AA73+AC73+AE73</f>
        <v>158</v>
      </c>
      <c r="AH73" s="66">
        <v>0</v>
      </c>
      <c r="AI73" s="66"/>
      <c r="AJ73" s="21">
        <v>0</v>
      </c>
      <c r="AK73" s="21">
        <v>0</v>
      </c>
      <c r="AL73" s="73"/>
      <c r="AM73" s="22">
        <v>0</v>
      </c>
      <c r="AO73" s="18" t="s">
        <v>142</v>
      </c>
      <c r="AP73" s="519">
        <v>16</v>
      </c>
      <c r="AQ73" s="194">
        <v>13</v>
      </c>
      <c r="AR73" s="194">
        <v>13</v>
      </c>
      <c r="AS73" s="194">
        <v>12</v>
      </c>
      <c r="AT73" s="194">
        <v>12</v>
      </c>
      <c r="AU73" s="823">
        <f t="shared" si="119"/>
        <v>66</v>
      </c>
      <c r="AV73" s="66">
        <v>0</v>
      </c>
      <c r="AW73" s="161">
        <v>0</v>
      </c>
      <c r="AX73" s="627">
        <v>46</v>
      </c>
      <c r="AY73" s="21">
        <v>5</v>
      </c>
      <c r="AZ73" s="733">
        <f t="shared" ref="AZ73:AZ101" si="134">+AX73+AY73</f>
        <v>51</v>
      </c>
      <c r="BA73" s="607">
        <v>0</v>
      </c>
      <c r="BB73" s="900">
        <v>13</v>
      </c>
      <c r="BD73" s="345" t="s">
        <v>142</v>
      </c>
      <c r="BE73" s="21">
        <v>49</v>
      </c>
      <c r="BF73" s="73">
        <v>0</v>
      </c>
      <c r="BG73" s="385">
        <f t="shared" ref="BG73:BG101" si="135">+BE73+BF73</f>
        <v>49</v>
      </c>
      <c r="BH73" s="22">
        <v>2</v>
      </c>
    </row>
    <row r="74" spans="1:60" s="3" customFormat="1" ht="14.25" customHeight="1">
      <c r="A74" s="14" t="s">
        <v>143</v>
      </c>
      <c r="B74" s="69">
        <v>1223</v>
      </c>
      <c r="C74" s="69">
        <v>599</v>
      </c>
      <c r="D74" s="69">
        <v>694</v>
      </c>
      <c r="E74" s="69">
        <v>354</v>
      </c>
      <c r="F74" s="69">
        <v>851</v>
      </c>
      <c r="G74" s="69">
        <v>454</v>
      </c>
      <c r="H74" s="69">
        <v>627</v>
      </c>
      <c r="I74" s="69">
        <v>340</v>
      </c>
      <c r="J74" s="69">
        <v>377</v>
      </c>
      <c r="K74" s="74">
        <v>200</v>
      </c>
      <c r="L74" s="852">
        <f t="shared" si="130"/>
        <v>3772</v>
      </c>
      <c r="M74" s="797">
        <f t="shared" si="131"/>
        <v>1947</v>
      </c>
      <c r="N74" s="854">
        <v>0</v>
      </c>
      <c r="O74" s="854"/>
      <c r="P74" s="32">
        <v>0</v>
      </c>
      <c r="Q74" s="32">
        <v>0</v>
      </c>
      <c r="R74" s="979"/>
      <c r="S74" s="158">
        <v>0</v>
      </c>
      <c r="U74" s="345" t="s">
        <v>143</v>
      </c>
      <c r="V74" s="69">
        <v>128</v>
      </c>
      <c r="W74" s="69">
        <v>59</v>
      </c>
      <c r="X74" s="69">
        <v>72</v>
      </c>
      <c r="Y74" s="69">
        <v>28</v>
      </c>
      <c r="Z74" s="69">
        <v>65</v>
      </c>
      <c r="AA74" s="69">
        <v>30</v>
      </c>
      <c r="AB74" s="69">
        <v>48</v>
      </c>
      <c r="AC74" s="69">
        <v>20</v>
      </c>
      <c r="AD74" s="69">
        <v>2</v>
      </c>
      <c r="AE74" s="73">
        <v>1</v>
      </c>
      <c r="AF74" s="852">
        <f t="shared" si="132"/>
        <v>315</v>
      </c>
      <c r="AG74" s="797">
        <f t="shared" si="133"/>
        <v>138</v>
      </c>
      <c r="AH74" s="174">
        <v>0</v>
      </c>
      <c r="AI74" s="174"/>
      <c r="AJ74" s="21">
        <v>0</v>
      </c>
      <c r="AK74" s="69">
        <v>0</v>
      </c>
      <c r="AL74" s="74"/>
      <c r="AM74" s="22">
        <v>0</v>
      </c>
      <c r="AO74" s="18" t="s">
        <v>143</v>
      </c>
      <c r="AP74" s="519">
        <v>34</v>
      </c>
      <c r="AQ74" s="194">
        <v>29</v>
      </c>
      <c r="AR74" s="194">
        <v>31</v>
      </c>
      <c r="AS74" s="194">
        <v>22</v>
      </c>
      <c r="AT74" s="194">
        <v>15</v>
      </c>
      <c r="AU74" s="823">
        <f t="shared" si="119"/>
        <v>131</v>
      </c>
      <c r="AV74" s="66">
        <v>0</v>
      </c>
      <c r="AW74" s="161">
        <v>0</v>
      </c>
      <c r="AX74" s="627">
        <v>98</v>
      </c>
      <c r="AY74" s="21">
        <v>14</v>
      </c>
      <c r="AZ74" s="733">
        <f t="shared" si="134"/>
        <v>112</v>
      </c>
      <c r="BA74" s="607">
        <v>0</v>
      </c>
      <c r="BB74" s="900">
        <v>25</v>
      </c>
      <c r="BD74" s="345" t="s">
        <v>143</v>
      </c>
      <c r="BE74" s="21">
        <v>91</v>
      </c>
      <c r="BF74" s="73">
        <v>0</v>
      </c>
      <c r="BG74" s="385">
        <f t="shared" si="135"/>
        <v>91</v>
      </c>
      <c r="BH74" s="22">
        <v>8</v>
      </c>
    </row>
    <row r="75" spans="1:60" s="3" customFormat="1" ht="14.25" customHeight="1">
      <c r="A75" s="18" t="s">
        <v>144</v>
      </c>
      <c r="B75" s="19">
        <v>1522</v>
      </c>
      <c r="C75" s="19">
        <v>747</v>
      </c>
      <c r="D75" s="19">
        <v>1079</v>
      </c>
      <c r="E75" s="19">
        <v>541</v>
      </c>
      <c r="F75" s="19">
        <v>1166</v>
      </c>
      <c r="G75" s="19">
        <v>606</v>
      </c>
      <c r="H75" s="19">
        <v>601</v>
      </c>
      <c r="I75" s="19">
        <v>277</v>
      </c>
      <c r="J75" s="19">
        <v>430</v>
      </c>
      <c r="K75" s="853">
        <v>197</v>
      </c>
      <c r="L75" s="852">
        <f t="shared" si="130"/>
        <v>4798</v>
      </c>
      <c r="M75" s="797">
        <f t="shared" si="131"/>
        <v>2368</v>
      </c>
      <c r="N75" s="241">
        <v>0</v>
      </c>
      <c r="O75" s="241"/>
      <c r="P75" s="16">
        <v>0</v>
      </c>
      <c r="Q75" s="160">
        <v>0</v>
      </c>
      <c r="R75" s="980"/>
      <c r="S75" s="36">
        <v>0</v>
      </c>
      <c r="U75" s="340" t="s">
        <v>144</v>
      </c>
      <c r="V75" s="19">
        <v>199</v>
      </c>
      <c r="W75" s="19">
        <v>84</v>
      </c>
      <c r="X75" s="19">
        <v>163</v>
      </c>
      <c r="Y75" s="19">
        <v>84</v>
      </c>
      <c r="Z75" s="19">
        <v>127</v>
      </c>
      <c r="AA75" s="19">
        <v>48</v>
      </c>
      <c r="AB75" s="19">
        <v>67</v>
      </c>
      <c r="AC75" s="19">
        <v>32</v>
      </c>
      <c r="AD75" s="19">
        <v>25</v>
      </c>
      <c r="AE75" s="85">
        <v>11</v>
      </c>
      <c r="AF75" s="852">
        <f t="shared" si="132"/>
        <v>581</v>
      </c>
      <c r="AG75" s="797">
        <f t="shared" si="133"/>
        <v>259</v>
      </c>
      <c r="AH75" s="233">
        <v>0</v>
      </c>
      <c r="AI75" s="171"/>
      <c r="AJ75" s="66">
        <v>0</v>
      </c>
      <c r="AK75" s="19">
        <v>0</v>
      </c>
      <c r="AL75" s="171"/>
      <c r="AM75" s="161">
        <v>0</v>
      </c>
      <c r="AO75" s="18" t="s">
        <v>144</v>
      </c>
      <c r="AP75" s="519">
        <v>43</v>
      </c>
      <c r="AQ75" s="194">
        <v>45</v>
      </c>
      <c r="AR75" s="194">
        <v>50</v>
      </c>
      <c r="AS75" s="194">
        <v>26</v>
      </c>
      <c r="AT75" s="194">
        <v>17</v>
      </c>
      <c r="AU75" s="823">
        <f>SUM(AP75:AT75)</f>
        <v>181</v>
      </c>
      <c r="AV75" s="66">
        <v>0</v>
      </c>
      <c r="AW75" s="161">
        <v>0</v>
      </c>
      <c r="AX75" s="627">
        <v>109</v>
      </c>
      <c r="AY75" s="21">
        <v>2</v>
      </c>
      <c r="AZ75" s="733">
        <f t="shared" si="134"/>
        <v>111</v>
      </c>
      <c r="BA75" s="607">
        <v>0</v>
      </c>
      <c r="BB75" s="900">
        <v>39</v>
      </c>
      <c r="BD75" s="345" t="s">
        <v>144</v>
      </c>
      <c r="BE75" s="21">
        <v>109</v>
      </c>
      <c r="BF75" s="73">
        <v>0</v>
      </c>
      <c r="BG75" s="385">
        <f t="shared" si="135"/>
        <v>109</v>
      </c>
      <c r="BH75" s="22">
        <v>10</v>
      </c>
    </row>
    <row r="76" spans="1:60" s="3" customFormat="1" ht="14.25" customHeight="1">
      <c r="A76" s="20" t="s">
        <v>76</v>
      </c>
      <c r="B76" s="65"/>
      <c r="C76" s="65"/>
      <c r="D76" s="65"/>
      <c r="E76" s="65"/>
      <c r="F76" s="65"/>
      <c r="G76" s="65"/>
      <c r="H76" s="65"/>
      <c r="I76" s="65"/>
      <c r="J76" s="65"/>
      <c r="K76" s="86"/>
      <c r="L76" s="852"/>
      <c r="M76" s="797"/>
      <c r="N76" s="64"/>
      <c r="O76" s="64"/>
      <c r="P76" s="65"/>
      <c r="Q76" s="65"/>
      <c r="R76" s="86"/>
      <c r="S76" s="34"/>
      <c r="U76" s="347" t="s">
        <v>76</v>
      </c>
      <c r="V76" s="65"/>
      <c r="W76" s="65"/>
      <c r="X76" s="65"/>
      <c r="Y76" s="65"/>
      <c r="Z76" s="65"/>
      <c r="AA76" s="65"/>
      <c r="AB76" s="65"/>
      <c r="AC76" s="65"/>
      <c r="AD76" s="65"/>
      <c r="AE76" s="73"/>
      <c r="AF76" s="852"/>
      <c r="AG76" s="797"/>
      <c r="AH76" s="64"/>
      <c r="AI76" s="64"/>
      <c r="AJ76" s="21"/>
      <c r="AK76" s="65"/>
      <c r="AL76" s="86"/>
      <c r="AM76" s="22"/>
      <c r="AO76" s="569" t="s">
        <v>76</v>
      </c>
      <c r="AP76" s="629"/>
      <c r="AQ76" s="65"/>
      <c r="AR76" s="65"/>
      <c r="AS76" s="65"/>
      <c r="AT76" s="65"/>
      <c r="AU76" s="84"/>
      <c r="AV76" s="21"/>
      <c r="AW76" s="22"/>
      <c r="AX76" s="627"/>
      <c r="AY76" s="21"/>
      <c r="AZ76" s="733"/>
      <c r="BA76" s="607"/>
      <c r="BB76" s="900"/>
      <c r="BD76" s="347" t="s">
        <v>76</v>
      </c>
      <c r="BE76" s="21"/>
      <c r="BF76" s="73"/>
      <c r="BG76" s="385"/>
      <c r="BH76" s="22"/>
    </row>
    <row r="77" spans="1:60" s="3" customFormat="1" ht="14.25" customHeight="1">
      <c r="A77" s="14" t="s">
        <v>145</v>
      </c>
      <c r="B77" s="21">
        <v>1505</v>
      </c>
      <c r="C77" s="21">
        <v>746</v>
      </c>
      <c r="D77" s="21">
        <v>983</v>
      </c>
      <c r="E77" s="21">
        <v>509</v>
      </c>
      <c r="F77" s="21">
        <v>724</v>
      </c>
      <c r="G77" s="21">
        <v>366</v>
      </c>
      <c r="H77" s="21">
        <v>535</v>
      </c>
      <c r="I77" s="21">
        <v>300</v>
      </c>
      <c r="J77" s="21">
        <v>365</v>
      </c>
      <c r="K77" s="73">
        <v>196</v>
      </c>
      <c r="L77" s="852">
        <f t="shared" si="130"/>
        <v>4112</v>
      </c>
      <c r="M77" s="797">
        <f t="shared" si="131"/>
        <v>2117</v>
      </c>
      <c r="N77" s="66">
        <v>0</v>
      </c>
      <c r="O77" s="66"/>
      <c r="P77" s="21">
        <v>0</v>
      </c>
      <c r="Q77" s="21">
        <v>0</v>
      </c>
      <c r="R77" s="73"/>
      <c r="S77" s="22">
        <v>0</v>
      </c>
      <c r="U77" s="345" t="s">
        <v>145</v>
      </c>
      <c r="V77" s="21">
        <v>294</v>
      </c>
      <c r="W77" s="21">
        <v>126</v>
      </c>
      <c r="X77" s="21">
        <v>167</v>
      </c>
      <c r="Y77" s="21">
        <v>74</v>
      </c>
      <c r="Z77" s="21">
        <v>101</v>
      </c>
      <c r="AA77" s="21">
        <v>45</v>
      </c>
      <c r="AB77" s="21">
        <v>56</v>
      </c>
      <c r="AC77" s="21">
        <v>29</v>
      </c>
      <c r="AD77" s="21">
        <v>26</v>
      </c>
      <c r="AE77" s="73">
        <v>12</v>
      </c>
      <c r="AF77" s="852">
        <f t="shared" ref="AF77:AF85" si="136">+V77+X77+Z77+AB77+AD77</f>
        <v>644</v>
      </c>
      <c r="AG77" s="797">
        <f t="shared" ref="AG77:AG85" si="137">+W77+Y77+AA77+AC77+AE77</f>
        <v>286</v>
      </c>
      <c r="AH77" s="66">
        <v>0</v>
      </c>
      <c r="AI77" s="66"/>
      <c r="AJ77" s="21">
        <v>0</v>
      </c>
      <c r="AK77" s="21">
        <v>0</v>
      </c>
      <c r="AL77" s="73"/>
      <c r="AM77" s="22">
        <v>0</v>
      </c>
      <c r="AO77" s="18" t="s">
        <v>145</v>
      </c>
      <c r="AP77" s="627">
        <v>34</v>
      </c>
      <c r="AQ77" s="21">
        <v>35</v>
      </c>
      <c r="AR77" s="21">
        <v>31</v>
      </c>
      <c r="AS77" s="21">
        <v>29</v>
      </c>
      <c r="AT77" s="21">
        <v>24</v>
      </c>
      <c r="AU77" s="84">
        <f t="shared" si="119"/>
        <v>153</v>
      </c>
      <c r="AV77" s="21">
        <v>0</v>
      </c>
      <c r="AW77" s="22">
        <v>0</v>
      </c>
      <c r="AX77" s="627">
        <v>73</v>
      </c>
      <c r="AY77" s="21">
        <v>9</v>
      </c>
      <c r="AZ77" s="733">
        <f t="shared" si="134"/>
        <v>82</v>
      </c>
      <c r="BA77" s="607">
        <v>0</v>
      </c>
      <c r="BB77" s="900">
        <v>32</v>
      </c>
      <c r="BD77" s="345" t="s">
        <v>145</v>
      </c>
      <c r="BE77" s="21">
        <v>62</v>
      </c>
      <c r="BF77" s="73">
        <v>0</v>
      </c>
      <c r="BG77" s="385">
        <f t="shared" si="135"/>
        <v>62</v>
      </c>
      <c r="BH77" s="22">
        <v>2</v>
      </c>
    </row>
    <row r="78" spans="1:60" s="3" customFormat="1" ht="14.25" customHeight="1">
      <c r="A78" s="14" t="s">
        <v>146</v>
      </c>
      <c r="B78" s="21">
        <v>620</v>
      </c>
      <c r="C78" s="21">
        <v>325</v>
      </c>
      <c r="D78" s="21">
        <v>391</v>
      </c>
      <c r="E78" s="21">
        <v>192</v>
      </c>
      <c r="F78" s="21">
        <v>247</v>
      </c>
      <c r="G78" s="21">
        <v>136</v>
      </c>
      <c r="H78" s="21">
        <v>181</v>
      </c>
      <c r="I78" s="21">
        <v>105</v>
      </c>
      <c r="J78" s="21">
        <v>119</v>
      </c>
      <c r="K78" s="73">
        <v>68</v>
      </c>
      <c r="L78" s="852">
        <f t="shared" si="130"/>
        <v>1558</v>
      </c>
      <c r="M78" s="797">
        <f t="shared" si="131"/>
        <v>826</v>
      </c>
      <c r="N78" s="66">
        <v>0</v>
      </c>
      <c r="O78" s="66"/>
      <c r="P78" s="21">
        <v>0</v>
      </c>
      <c r="Q78" s="21">
        <v>0</v>
      </c>
      <c r="R78" s="73"/>
      <c r="S78" s="22">
        <v>0</v>
      </c>
      <c r="U78" s="345" t="s">
        <v>146</v>
      </c>
      <c r="V78" s="21">
        <v>108</v>
      </c>
      <c r="W78" s="21">
        <v>56</v>
      </c>
      <c r="X78" s="21">
        <v>48</v>
      </c>
      <c r="Y78" s="21">
        <v>24</v>
      </c>
      <c r="Z78" s="21">
        <v>50</v>
      </c>
      <c r="AA78" s="21">
        <v>31</v>
      </c>
      <c r="AB78" s="21">
        <v>28</v>
      </c>
      <c r="AC78" s="21">
        <v>13</v>
      </c>
      <c r="AD78" s="21">
        <v>2</v>
      </c>
      <c r="AE78" s="73">
        <v>1</v>
      </c>
      <c r="AF78" s="852">
        <f t="shared" si="136"/>
        <v>236</v>
      </c>
      <c r="AG78" s="797">
        <f t="shared" si="137"/>
        <v>125</v>
      </c>
      <c r="AH78" s="66">
        <v>0</v>
      </c>
      <c r="AI78" s="66"/>
      <c r="AJ78" s="21">
        <v>0</v>
      </c>
      <c r="AK78" s="21">
        <v>0</v>
      </c>
      <c r="AL78" s="73"/>
      <c r="AM78" s="22">
        <v>0</v>
      </c>
      <c r="AO78" s="18" t="s">
        <v>146</v>
      </c>
      <c r="AP78" s="761">
        <v>21</v>
      </c>
      <c r="AQ78" s="162">
        <v>20</v>
      </c>
      <c r="AR78" s="162">
        <v>18</v>
      </c>
      <c r="AS78" s="162">
        <v>14</v>
      </c>
      <c r="AT78" s="162">
        <v>10</v>
      </c>
      <c r="AU78" s="84">
        <f>SUM(AP78:AT78)</f>
        <v>83</v>
      </c>
      <c r="AV78" s="21">
        <v>0</v>
      </c>
      <c r="AW78" s="22">
        <v>0</v>
      </c>
      <c r="AX78" s="627">
        <v>24</v>
      </c>
      <c r="AY78" s="21">
        <v>14</v>
      </c>
      <c r="AZ78" s="733">
        <f t="shared" si="134"/>
        <v>38</v>
      </c>
      <c r="BA78" s="607">
        <v>0</v>
      </c>
      <c r="BB78" s="900">
        <v>18</v>
      </c>
      <c r="BD78" s="345" t="s">
        <v>146</v>
      </c>
      <c r="BE78" s="21">
        <v>41</v>
      </c>
      <c r="BF78" s="73">
        <v>0</v>
      </c>
      <c r="BG78" s="385">
        <f t="shared" si="135"/>
        <v>41</v>
      </c>
      <c r="BH78" s="22">
        <v>6</v>
      </c>
    </row>
    <row r="79" spans="1:60" s="3" customFormat="1" ht="14.25" customHeight="1">
      <c r="A79" s="14" t="s">
        <v>147</v>
      </c>
      <c r="B79" s="21">
        <v>33</v>
      </c>
      <c r="C79" s="21">
        <v>15</v>
      </c>
      <c r="D79" s="21">
        <v>19</v>
      </c>
      <c r="E79" s="21">
        <v>14</v>
      </c>
      <c r="F79" s="21">
        <v>27</v>
      </c>
      <c r="G79" s="21">
        <v>14</v>
      </c>
      <c r="H79" s="21">
        <v>25</v>
      </c>
      <c r="I79" s="21">
        <v>14</v>
      </c>
      <c r="J79" s="21">
        <v>22</v>
      </c>
      <c r="K79" s="73">
        <v>11</v>
      </c>
      <c r="L79" s="852">
        <f t="shared" si="130"/>
        <v>126</v>
      </c>
      <c r="M79" s="797">
        <f t="shared" si="131"/>
        <v>68</v>
      </c>
      <c r="N79" s="66">
        <v>0</v>
      </c>
      <c r="O79" s="66"/>
      <c r="P79" s="21">
        <v>0</v>
      </c>
      <c r="Q79" s="21">
        <v>0</v>
      </c>
      <c r="R79" s="73"/>
      <c r="S79" s="22">
        <v>0</v>
      </c>
      <c r="U79" s="345" t="s">
        <v>147</v>
      </c>
      <c r="V79" s="21">
        <v>4</v>
      </c>
      <c r="W79" s="21">
        <v>3</v>
      </c>
      <c r="X79" s="21">
        <v>2</v>
      </c>
      <c r="Y79" s="21">
        <v>1</v>
      </c>
      <c r="Z79" s="21">
        <v>1</v>
      </c>
      <c r="AA79" s="21">
        <v>0</v>
      </c>
      <c r="AB79" s="21">
        <v>0</v>
      </c>
      <c r="AC79" s="21">
        <v>0</v>
      </c>
      <c r="AD79" s="21">
        <v>0</v>
      </c>
      <c r="AE79" s="73">
        <v>0</v>
      </c>
      <c r="AF79" s="852">
        <f t="shared" si="136"/>
        <v>7</v>
      </c>
      <c r="AG79" s="797">
        <f t="shared" si="137"/>
        <v>4</v>
      </c>
      <c r="AH79" s="66">
        <v>0</v>
      </c>
      <c r="AI79" s="66"/>
      <c r="AJ79" s="21">
        <v>0</v>
      </c>
      <c r="AK79" s="21">
        <v>0</v>
      </c>
      <c r="AL79" s="73"/>
      <c r="AM79" s="22">
        <v>0</v>
      </c>
      <c r="AO79" s="18" t="s">
        <v>147</v>
      </c>
      <c r="AP79" s="627">
        <v>1</v>
      </c>
      <c r="AQ79" s="21">
        <v>1</v>
      </c>
      <c r="AR79" s="21">
        <v>1</v>
      </c>
      <c r="AS79" s="21">
        <v>1</v>
      </c>
      <c r="AT79" s="21">
        <v>1</v>
      </c>
      <c r="AU79" s="84">
        <f t="shared" si="119"/>
        <v>5</v>
      </c>
      <c r="AV79" s="21">
        <v>0</v>
      </c>
      <c r="AW79" s="22">
        <v>0</v>
      </c>
      <c r="AX79" s="627">
        <v>5</v>
      </c>
      <c r="AY79" s="21">
        <v>0</v>
      </c>
      <c r="AZ79" s="733">
        <f t="shared" si="134"/>
        <v>5</v>
      </c>
      <c r="BA79" s="607">
        <v>0</v>
      </c>
      <c r="BB79" s="900">
        <v>1</v>
      </c>
      <c r="BD79" s="345" t="s">
        <v>147</v>
      </c>
      <c r="BE79" s="21">
        <v>5</v>
      </c>
      <c r="BF79" s="73">
        <v>0</v>
      </c>
      <c r="BG79" s="385">
        <f t="shared" si="135"/>
        <v>5</v>
      </c>
      <c r="BH79" s="22">
        <v>0</v>
      </c>
    </row>
    <row r="80" spans="1:60" s="3" customFormat="1" ht="14.25" customHeight="1">
      <c r="A80" s="14" t="s">
        <v>148</v>
      </c>
      <c r="B80" s="21">
        <v>229</v>
      </c>
      <c r="C80" s="21">
        <v>113</v>
      </c>
      <c r="D80" s="21">
        <v>88</v>
      </c>
      <c r="E80" s="21">
        <v>47</v>
      </c>
      <c r="F80" s="21">
        <v>105</v>
      </c>
      <c r="G80" s="21">
        <v>53</v>
      </c>
      <c r="H80" s="21">
        <v>75</v>
      </c>
      <c r="I80" s="21">
        <v>36</v>
      </c>
      <c r="J80" s="21">
        <v>64</v>
      </c>
      <c r="K80" s="73">
        <v>24</v>
      </c>
      <c r="L80" s="852">
        <f t="shared" si="130"/>
        <v>561</v>
      </c>
      <c r="M80" s="797">
        <f t="shared" si="131"/>
        <v>273</v>
      </c>
      <c r="N80" s="66">
        <v>0</v>
      </c>
      <c r="O80" s="66"/>
      <c r="P80" s="21">
        <v>0</v>
      </c>
      <c r="Q80" s="21">
        <v>0</v>
      </c>
      <c r="R80" s="73"/>
      <c r="S80" s="22">
        <v>0</v>
      </c>
      <c r="U80" s="345" t="s">
        <v>148</v>
      </c>
      <c r="V80" s="21">
        <v>16</v>
      </c>
      <c r="W80" s="21">
        <v>13</v>
      </c>
      <c r="X80" s="21">
        <v>16</v>
      </c>
      <c r="Y80" s="21">
        <v>10</v>
      </c>
      <c r="Z80" s="21">
        <v>28</v>
      </c>
      <c r="AA80" s="21">
        <v>12</v>
      </c>
      <c r="AB80" s="21">
        <v>12</v>
      </c>
      <c r="AC80" s="21">
        <v>8</v>
      </c>
      <c r="AD80" s="21">
        <v>9</v>
      </c>
      <c r="AE80" s="73">
        <v>5</v>
      </c>
      <c r="AF80" s="852">
        <f t="shared" si="136"/>
        <v>81</v>
      </c>
      <c r="AG80" s="797">
        <f t="shared" si="137"/>
        <v>48</v>
      </c>
      <c r="AH80" s="66">
        <v>0</v>
      </c>
      <c r="AI80" s="66"/>
      <c r="AJ80" s="21">
        <v>0</v>
      </c>
      <c r="AK80" s="21">
        <v>0</v>
      </c>
      <c r="AL80" s="73"/>
      <c r="AM80" s="22">
        <v>0</v>
      </c>
      <c r="AO80" s="18" t="s">
        <v>148</v>
      </c>
      <c r="AP80" s="627">
        <v>7</v>
      </c>
      <c r="AQ80" s="21">
        <v>4</v>
      </c>
      <c r="AR80" s="21">
        <v>4</v>
      </c>
      <c r="AS80" s="21">
        <v>2</v>
      </c>
      <c r="AT80" s="21">
        <v>2</v>
      </c>
      <c r="AU80" s="84">
        <f t="shared" si="119"/>
        <v>19</v>
      </c>
      <c r="AV80" s="21">
        <v>0</v>
      </c>
      <c r="AW80" s="22">
        <v>0</v>
      </c>
      <c r="AX80" s="627">
        <v>12</v>
      </c>
      <c r="AY80" s="21">
        <v>1</v>
      </c>
      <c r="AZ80" s="733">
        <f t="shared" si="134"/>
        <v>13</v>
      </c>
      <c r="BA80" s="607">
        <v>0</v>
      </c>
      <c r="BB80" s="900">
        <v>4</v>
      </c>
      <c r="BD80" s="345" t="s">
        <v>148</v>
      </c>
      <c r="BE80" s="21">
        <v>12</v>
      </c>
      <c r="BF80" s="73">
        <v>0</v>
      </c>
      <c r="BG80" s="385">
        <f t="shared" si="135"/>
        <v>12</v>
      </c>
      <c r="BH80" s="22">
        <v>0</v>
      </c>
    </row>
    <row r="81" spans="1:60" s="3" customFormat="1" ht="14.25" customHeight="1">
      <c r="A81" s="14" t="s">
        <v>149</v>
      </c>
      <c r="B81" s="21">
        <v>778</v>
      </c>
      <c r="C81" s="21">
        <v>400</v>
      </c>
      <c r="D81" s="21">
        <v>563</v>
      </c>
      <c r="E81" s="21">
        <v>283</v>
      </c>
      <c r="F81" s="21">
        <v>484</v>
      </c>
      <c r="G81" s="21">
        <v>267</v>
      </c>
      <c r="H81" s="21">
        <v>405</v>
      </c>
      <c r="I81" s="21">
        <v>206</v>
      </c>
      <c r="J81" s="21">
        <v>298</v>
      </c>
      <c r="K81" s="73">
        <v>154</v>
      </c>
      <c r="L81" s="852">
        <f t="shared" si="130"/>
        <v>2528</v>
      </c>
      <c r="M81" s="797">
        <f t="shared" si="131"/>
        <v>1310</v>
      </c>
      <c r="N81" s="66">
        <v>0</v>
      </c>
      <c r="O81" s="66"/>
      <c r="P81" s="21">
        <v>0</v>
      </c>
      <c r="Q81" s="21">
        <v>0</v>
      </c>
      <c r="R81" s="73"/>
      <c r="S81" s="22">
        <v>0</v>
      </c>
      <c r="U81" s="345" t="s">
        <v>149</v>
      </c>
      <c r="V81" s="21">
        <v>77</v>
      </c>
      <c r="W81" s="21">
        <v>36</v>
      </c>
      <c r="X81" s="21">
        <v>65</v>
      </c>
      <c r="Y81" s="21">
        <v>32</v>
      </c>
      <c r="Z81" s="21">
        <v>36</v>
      </c>
      <c r="AA81" s="21">
        <v>19</v>
      </c>
      <c r="AB81" s="21">
        <v>49</v>
      </c>
      <c r="AC81" s="21">
        <v>25</v>
      </c>
      <c r="AD81" s="21">
        <v>2</v>
      </c>
      <c r="AE81" s="73">
        <v>1</v>
      </c>
      <c r="AF81" s="852">
        <f t="shared" si="136"/>
        <v>229</v>
      </c>
      <c r="AG81" s="797">
        <f t="shared" si="137"/>
        <v>113</v>
      </c>
      <c r="AH81" s="66">
        <v>0</v>
      </c>
      <c r="AI81" s="66"/>
      <c r="AJ81" s="21">
        <v>0</v>
      </c>
      <c r="AK81" s="21">
        <v>0</v>
      </c>
      <c r="AL81" s="73"/>
      <c r="AM81" s="22">
        <v>0</v>
      </c>
      <c r="AO81" s="18" t="s">
        <v>149</v>
      </c>
      <c r="AP81" s="627">
        <v>24</v>
      </c>
      <c r="AQ81" s="21">
        <v>24</v>
      </c>
      <c r="AR81" s="21">
        <v>21</v>
      </c>
      <c r="AS81" s="21">
        <v>20</v>
      </c>
      <c r="AT81" s="21">
        <v>15</v>
      </c>
      <c r="AU81" s="84">
        <f t="shared" si="119"/>
        <v>104</v>
      </c>
      <c r="AV81" s="21">
        <v>0</v>
      </c>
      <c r="AW81" s="22">
        <v>0</v>
      </c>
      <c r="AX81" s="627">
        <v>44</v>
      </c>
      <c r="AY81" s="21">
        <v>19</v>
      </c>
      <c r="AZ81" s="733">
        <f t="shared" si="134"/>
        <v>63</v>
      </c>
      <c r="BA81" s="607">
        <v>0</v>
      </c>
      <c r="BB81" s="900">
        <v>23</v>
      </c>
      <c r="BD81" s="345" t="s">
        <v>149</v>
      </c>
      <c r="BE81" s="21">
        <v>53</v>
      </c>
      <c r="BF81" s="73">
        <v>0</v>
      </c>
      <c r="BG81" s="385">
        <f t="shared" si="135"/>
        <v>53</v>
      </c>
      <c r="BH81" s="22">
        <v>3</v>
      </c>
    </row>
    <row r="82" spans="1:60" s="3" customFormat="1" ht="14.25" customHeight="1">
      <c r="A82" s="14" t="s">
        <v>150</v>
      </c>
      <c r="B82" s="21">
        <v>2656</v>
      </c>
      <c r="C82" s="21">
        <v>1410</v>
      </c>
      <c r="D82" s="21">
        <v>1369</v>
      </c>
      <c r="E82" s="21">
        <v>734</v>
      </c>
      <c r="F82" s="21">
        <v>1093</v>
      </c>
      <c r="G82" s="21">
        <v>591</v>
      </c>
      <c r="H82" s="21">
        <v>665</v>
      </c>
      <c r="I82" s="21">
        <v>369</v>
      </c>
      <c r="J82" s="21">
        <v>559</v>
      </c>
      <c r="K82" s="73">
        <v>329</v>
      </c>
      <c r="L82" s="852">
        <f t="shared" si="130"/>
        <v>6342</v>
      </c>
      <c r="M82" s="797">
        <f t="shared" si="131"/>
        <v>3433</v>
      </c>
      <c r="N82" s="66">
        <v>0</v>
      </c>
      <c r="O82" s="66"/>
      <c r="P82" s="21">
        <v>0</v>
      </c>
      <c r="Q82" s="21">
        <v>0</v>
      </c>
      <c r="R82" s="73"/>
      <c r="S82" s="22">
        <v>0</v>
      </c>
      <c r="U82" s="345" t="s">
        <v>150</v>
      </c>
      <c r="V82" s="21">
        <v>294</v>
      </c>
      <c r="W82" s="21">
        <v>147</v>
      </c>
      <c r="X82" s="21">
        <v>163</v>
      </c>
      <c r="Y82" s="21">
        <v>87</v>
      </c>
      <c r="Z82" s="21">
        <v>121</v>
      </c>
      <c r="AA82" s="21">
        <v>60</v>
      </c>
      <c r="AB82" s="21">
        <v>42</v>
      </c>
      <c r="AC82" s="21">
        <v>23</v>
      </c>
      <c r="AD82" s="21">
        <v>7</v>
      </c>
      <c r="AE82" s="73">
        <v>6</v>
      </c>
      <c r="AF82" s="852">
        <f t="shared" si="136"/>
        <v>627</v>
      </c>
      <c r="AG82" s="797">
        <f t="shared" si="137"/>
        <v>323</v>
      </c>
      <c r="AH82" s="66">
        <v>0</v>
      </c>
      <c r="AI82" s="66"/>
      <c r="AJ82" s="21">
        <v>0</v>
      </c>
      <c r="AK82" s="21">
        <v>0</v>
      </c>
      <c r="AL82" s="73"/>
      <c r="AM82" s="22">
        <v>0</v>
      </c>
      <c r="AO82" s="18" t="s">
        <v>150</v>
      </c>
      <c r="AP82" s="627">
        <v>57</v>
      </c>
      <c r="AQ82" s="21">
        <v>54</v>
      </c>
      <c r="AR82" s="21">
        <v>51</v>
      </c>
      <c r="AS82" s="21">
        <v>38</v>
      </c>
      <c r="AT82" s="21">
        <v>27</v>
      </c>
      <c r="AU82" s="84">
        <f t="shared" si="119"/>
        <v>227</v>
      </c>
      <c r="AV82" s="21">
        <v>0</v>
      </c>
      <c r="AW82" s="22">
        <v>0</v>
      </c>
      <c r="AX82" s="627">
        <v>97</v>
      </c>
      <c r="AY82" s="21">
        <v>30</v>
      </c>
      <c r="AZ82" s="733">
        <f t="shared" si="134"/>
        <v>127</v>
      </c>
      <c r="BA82" s="607">
        <v>0</v>
      </c>
      <c r="BB82" s="900">
        <v>51</v>
      </c>
      <c r="BD82" s="345" t="s">
        <v>150</v>
      </c>
      <c r="BE82" s="21">
        <v>130</v>
      </c>
      <c r="BF82" s="73">
        <v>0</v>
      </c>
      <c r="BG82" s="385">
        <f t="shared" si="135"/>
        <v>130</v>
      </c>
      <c r="BH82" s="22">
        <v>8</v>
      </c>
    </row>
    <row r="83" spans="1:60" s="3" customFormat="1" ht="14.25" customHeight="1">
      <c r="A83" s="14" t="s">
        <v>151</v>
      </c>
      <c r="B83" s="21">
        <v>814</v>
      </c>
      <c r="C83" s="21">
        <v>430</v>
      </c>
      <c r="D83" s="21">
        <v>603</v>
      </c>
      <c r="E83" s="21">
        <v>304</v>
      </c>
      <c r="F83" s="21">
        <v>507</v>
      </c>
      <c r="G83" s="21">
        <v>248</v>
      </c>
      <c r="H83" s="21">
        <v>390</v>
      </c>
      <c r="I83" s="21">
        <v>212</v>
      </c>
      <c r="J83" s="21">
        <v>252</v>
      </c>
      <c r="K83" s="73">
        <v>135</v>
      </c>
      <c r="L83" s="852">
        <f t="shared" si="130"/>
        <v>2566</v>
      </c>
      <c r="M83" s="797">
        <f t="shared" si="131"/>
        <v>1329</v>
      </c>
      <c r="N83" s="66">
        <v>16</v>
      </c>
      <c r="O83" s="66"/>
      <c r="P83" s="21">
        <v>6</v>
      </c>
      <c r="Q83" s="21">
        <v>7</v>
      </c>
      <c r="R83" s="73"/>
      <c r="S83" s="22">
        <v>6</v>
      </c>
      <c r="U83" s="345" t="s">
        <v>151</v>
      </c>
      <c r="V83" s="21">
        <v>44</v>
      </c>
      <c r="W83" s="21">
        <v>21</v>
      </c>
      <c r="X83" s="21">
        <v>38</v>
      </c>
      <c r="Y83" s="21">
        <v>24</v>
      </c>
      <c r="Z83" s="21">
        <v>42</v>
      </c>
      <c r="AA83" s="21">
        <v>23</v>
      </c>
      <c r="AB83" s="21">
        <v>8</v>
      </c>
      <c r="AC83" s="21">
        <v>3</v>
      </c>
      <c r="AD83" s="21">
        <v>9</v>
      </c>
      <c r="AE83" s="73">
        <v>5</v>
      </c>
      <c r="AF83" s="852">
        <f t="shared" si="136"/>
        <v>141</v>
      </c>
      <c r="AG83" s="797">
        <f t="shared" si="137"/>
        <v>76</v>
      </c>
      <c r="AH83" s="66">
        <v>0</v>
      </c>
      <c r="AI83" s="66"/>
      <c r="AJ83" s="21">
        <v>0</v>
      </c>
      <c r="AK83" s="21">
        <v>0</v>
      </c>
      <c r="AL83" s="73"/>
      <c r="AM83" s="22">
        <v>0</v>
      </c>
      <c r="AO83" s="18" t="s">
        <v>151</v>
      </c>
      <c r="AP83" s="627">
        <v>20</v>
      </c>
      <c r="AQ83" s="21">
        <v>20</v>
      </c>
      <c r="AR83" s="21">
        <v>19</v>
      </c>
      <c r="AS83" s="21">
        <v>18</v>
      </c>
      <c r="AT83" s="21">
        <v>14</v>
      </c>
      <c r="AU83" s="84">
        <f t="shared" si="119"/>
        <v>91</v>
      </c>
      <c r="AV83" s="21">
        <v>0</v>
      </c>
      <c r="AW83" s="22">
        <v>0</v>
      </c>
      <c r="AX83" s="627">
        <v>54</v>
      </c>
      <c r="AY83" s="21">
        <v>20</v>
      </c>
      <c r="AZ83" s="733">
        <f t="shared" si="134"/>
        <v>74</v>
      </c>
      <c r="BA83" s="607">
        <v>1</v>
      </c>
      <c r="BB83" s="900">
        <v>19</v>
      </c>
      <c r="BD83" s="345" t="s">
        <v>151</v>
      </c>
      <c r="BE83" s="21">
        <v>54</v>
      </c>
      <c r="BF83" s="73">
        <v>2</v>
      </c>
      <c r="BG83" s="385">
        <f t="shared" si="135"/>
        <v>56</v>
      </c>
      <c r="BH83" s="22">
        <v>9</v>
      </c>
    </row>
    <row r="84" spans="1:60" s="3" customFormat="1" ht="14.25" customHeight="1">
      <c r="A84" s="39" t="s">
        <v>152</v>
      </c>
      <c r="B84" s="69">
        <v>2474</v>
      </c>
      <c r="C84" s="69">
        <v>1265</v>
      </c>
      <c r="D84" s="69">
        <v>2317</v>
      </c>
      <c r="E84" s="69">
        <v>1192</v>
      </c>
      <c r="F84" s="69">
        <v>2227</v>
      </c>
      <c r="G84" s="69">
        <v>1166</v>
      </c>
      <c r="H84" s="69">
        <v>1991</v>
      </c>
      <c r="I84" s="69">
        <v>1033</v>
      </c>
      <c r="J84" s="69">
        <v>1692</v>
      </c>
      <c r="K84" s="74">
        <v>876</v>
      </c>
      <c r="L84" s="852">
        <f t="shared" si="130"/>
        <v>10701</v>
      </c>
      <c r="M84" s="797">
        <f t="shared" si="131"/>
        <v>5532</v>
      </c>
      <c r="N84" s="854">
        <v>0</v>
      </c>
      <c r="O84" s="854"/>
      <c r="P84" s="32">
        <v>0</v>
      </c>
      <c r="Q84" s="32">
        <v>0</v>
      </c>
      <c r="R84" s="979"/>
      <c r="S84" s="158">
        <v>0</v>
      </c>
      <c r="U84" s="345" t="s">
        <v>152</v>
      </c>
      <c r="V84" s="21">
        <v>133</v>
      </c>
      <c r="W84" s="21">
        <v>65</v>
      </c>
      <c r="X84" s="21">
        <v>125</v>
      </c>
      <c r="Y84" s="21">
        <v>63</v>
      </c>
      <c r="Z84" s="21">
        <v>136</v>
      </c>
      <c r="AA84" s="21">
        <v>75</v>
      </c>
      <c r="AB84" s="21">
        <v>126</v>
      </c>
      <c r="AC84" s="21">
        <v>64</v>
      </c>
      <c r="AD84" s="21">
        <v>13</v>
      </c>
      <c r="AE84" s="73">
        <v>6</v>
      </c>
      <c r="AF84" s="852">
        <f t="shared" si="136"/>
        <v>533</v>
      </c>
      <c r="AG84" s="797">
        <f t="shared" si="137"/>
        <v>273</v>
      </c>
      <c r="AH84" s="66">
        <v>0</v>
      </c>
      <c r="AI84" s="66"/>
      <c r="AJ84" s="21">
        <v>0</v>
      </c>
      <c r="AK84" s="21">
        <v>0</v>
      </c>
      <c r="AL84" s="73"/>
      <c r="AM84" s="22">
        <v>0</v>
      </c>
      <c r="AO84" s="18" t="s">
        <v>152</v>
      </c>
      <c r="AP84" s="627">
        <v>73</v>
      </c>
      <c r="AQ84" s="21">
        <v>72</v>
      </c>
      <c r="AR84" s="21">
        <v>70</v>
      </c>
      <c r="AS84" s="21">
        <v>68</v>
      </c>
      <c r="AT84" s="21">
        <v>67</v>
      </c>
      <c r="AU84" s="84">
        <f t="shared" si="119"/>
        <v>350</v>
      </c>
      <c r="AV84" s="21">
        <v>0</v>
      </c>
      <c r="AW84" s="22">
        <v>0</v>
      </c>
      <c r="AX84" s="627">
        <v>458</v>
      </c>
      <c r="AY84" s="21">
        <v>7</v>
      </c>
      <c r="AZ84" s="733">
        <f t="shared" si="134"/>
        <v>465</v>
      </c>
      <c r="BA84" s="607">
        <v>0</v>
      </c>
      <c r="BB84" s="900">
        <v>56</v>
      </c>
      <c r="BD84" s="345" t="s">
        <v>152</v>
      </c>
      <c r="BE84" s="21">
        <v>335</v>
      </c>
      <c r="BF84" s="73">
        <v>0</v>
      </c>
      <c r="BG84" s="385">
        <f t="shared" si="135"/>
        <v>335</v>
      </c>
      <c r="BH84" s="22">
        <v>56</v>
      </c>
    </row>
    <row r="85" spans="1:60" s="3" customFormat="1" ht="14.25" customHeight="1">
      <c r="A85" s="163" t="s">
        <v>305</v>
      </c>
      <c r="B85" s="19">
        <v>3333</v>
      </c>
      <c r="C85" s="19">
        <v>1675</v>
      </c>
      <c r="D85" s="19">
        <v>1970</v>
      </c>
      <c r="E85" s="19">
        <v>1002</v>
      </c>
      <c r="F85" s="19">
        <v>1664</v>
      </c>
      <c r="G85" s="19">
        <v>884</v>
      </c>
      <c r="H85" s="19">
        <v>1161</v>
      </c>
      <c r="I85" s="19">
        <v>604</v>
      </c>
      <c r="J85" s="19">
        <v>899</v>
      </c>
      <c r="K85" s="853">
        <v>484</v>
      </c>
      <c r="L85" s="852">
        <f t="shared" si="130"/>
        <v>9027</v>
      </c>
      <c r="M85" s="797">
        <f t="shared" si="131"/>
        <v>4649</v>
      </c>
      <c r="N85" s="241">
        <v>0</v>
      </c>
      <c r="O85" s="241"/>
      <c r="P85" s="16">
        <v>0</v>
      </c>
      <c r="Q85" s="19">
        <v>0</v>
      </c>
      <c r="R85" s="853"/>
      <c r="S85" s="36">
        <v>0</v>
      </c>
      <c r="U85" s="345" t="s">
        <v>153</v>
      </c>
      <c r="V85" s="21">
        <v>409</v>
      </c>
      <c r="W85" s="21">
        <v>177</v>
      </c>
      <c r="X85" s="21">
        <v>246</v>
      </c>
      <c r="Y85" s="21">
        <v>116</v>
      </c>
      <c r="Z85" s="21">
        <v>207</v>
      </c>
      <c r="AA85" s="21">
        <v>96</v>
      </c>
      <c r="AB85" s="21">
        <v>97</v>
      </c>
      <c r="AC85" s="21">
        <v>51</v>
      </c>
      <c r="AD85" s="21">
        <v>7</v>
      </c>
      <c r="AE85" s="73">
        <v>3</v>
      </c>
      <c r="AF85" s="852">
        <f t="shared" si="136"/>
        <v>966</v>
      </c>
      <c r="AG85" s="797">
        <f t="shared" si="137"/>
        <v>443</v>
      </c>
      <c r="AH85" s="66">
        <v>0</v>
      </c>
      <c r="AI85" s="66"/>
      <c r="AJ85" s="21">
        <v>0</v>
      </c>
      <c r="AK85" s="21">
        <v>0</v>
      </c>
      <c r="AL85" s="73"/>
      <c r="AM85" s="22">
        <v>0</v>
      </c>
      <c r="AO85" s="18" t="s">
        <v>153</v>
      </c>
      <c r="AP85" s="627">
        <v>72</v>
      </c>
      <c r="AQ85" s="21">
        <v>67</v>
      </c>
      <c r="AR85" s="21">
        <v>62</v>
      </c>
      <c r="AS85" s="21">
        <v>57</v>
      </c>
      <c r="AT85" s="21">
        <v>53</v>
      </c>
      <c r="AU85" s="84">
        <f t="shared" si="119"/>
        <v>311</v>
      </c>
      <c r="AV85" s="21">
        <v>0</v>
      </c>
      <c r="AW85" s="22">
        <v>0</v>
      </c>
      <c r="AX85" s="627">
        <v>221</v>
      </c>
      <c r="AY85" s="21">
        <v>18</v>
      </c>
      <c r="AZ85" s="733">
        <f t="shared" si="134"/>
        <v>239</v>
      </c>
      <c r="BA85" s="607">
        <v>0</v>
      </c>
      <c r="BB85" s="900">
        <v>66</v>
      </c>
      <c r="BD85" s="345" t="s">
        <v>153</v>
      </c>
      <c r="BE85" s="21">
        <v>204</v>
      </c>
      <c r="BF85" s="73">
        <v>0</v>
      </c>
      <c r="BG85" s="385">
        <f t="shared" si="135"/>
        <v>204</v>
      </c>
      <c r="BH85" s="22">
        <v>24</v>
      </c>
    </row>
    <row r="86" spans="1:60" s="3" customFormat="1" ht="14.25" customHeight="1">
      <c r="A86" s="20" t="s">
        <v>154</v>
      </c>
      <c r="B86" s="65"/>
      <c r="C86" s="65"/>
      <c r="D86" s="65"/>
      <c r="E86" s="65"/>
      <c r="F86" s="65"/>
      <c r="G86" s="65"/>
      <c r="H86" s="65"/>
      <c r="I86" s="65"/>
      <c r="J86" s="65"/>
      <c r="K86" s="86"/>
      <c r="L86" s="852"/>
      <c r="M86" s="797"/>
      <c r="N86" s="64"/>
      <c r="O86" s="64"/>
      <c r="P86" s="65"/>
      <c r="Q86" s="65"/>
      <c r="R86" s="86"/>
      <c r="S86" s="34"/>
      <c r="U86" s="347" t="s">
        <v>154</v>
      </c>
      <c r="V86" s="21"/>
      <c r="W86" s="21"/>
      <c r="X86" s="21"/>
      <c r="Y86" s="21"/>
      <c r="Z86" s="21"/>
      <c r="AA86" s="21"/>
      <c r="AB86" s="21"/>
      <c r="AC86" s="21"/>
      <c r="AD86" s="21"/>
      <c r="AE86" s="73"/>
      <c r="AF86" s="852"/>
      <c r="AG86" s="797"/>
      <c r="AH86" s="66"/>
      <c r="AI86" s="66"/>
      <c r="AJ86" s="21"/>
      <c r="AK86" s="21"/>
      <c r="AL86" s="73"/>
      <c r="AM86" s="22"/>
      <c r="AO86" s="569" t="s">
        <v>154</v>
      </c>
      <c r="AP86" s="627"/>
      <c r="AQ86" s="21"/>
      <c r="AR86" s="21"/>
      <c r="AS86" s="21"/>
      <c r="AT86" s="21"/>
      <c r="AU86" s="84"/>
      <c r="AV86" s="21"/>
      <c r="AW86" s="22"/>
      <c r="AX86" s="627"/>
      <c r="AY86" s="21"/>
      <c r="AZ86" s="733"/>
      <c r="BA86" s="607"/>
      <c r="BB86" s="900"/>
      <c r="BD86" s="347" t="s">
        <v>154</v>
      </c>
      <c r="BE86" s="21"/>
      <c r="BF86" s="73"/>
      <c r="BG86" s="385"/>
      <c r="BH86" s="22"/>
    </row>
    <row r="87" spans="1:60" s="3" customFormat="1" ht="14.25" customHeight="1">
      <c r="A87" s="14" t="s">
        <v>155</v>
      </c>
      <c r="B87" s="21">
        <v>24</v>
      </c>
      <c r="C87" s="21">
        <v>9</v>
      </c>
      <c r="D87" s="21">
        <v>27</v>
      </c>
      <c r="E87" s="21">
        <v>13</v>
      </c>
      <c r="F87" s="21">
        <v>34</v>
      </c>
      <c r="G87" s="21">
        <v>15</v>
      </c>
      <c r="H87" s="21">
        <v>26</v>
      </c>
      <c r="I87" s="21">
        <v>12</v>
      </c>
      <c r="J87" s="21">
        <v>15</v>
      </c>
      <c r="K87" s="73">
        <v>6</v>
      </c>
      <c r="L87" s="852">
        <f t="shared" si="130"/>
        <v>126</v>
      </c>
      <c r="M87" s="797">
        <f t="shared" si="131"/>
        <v>55</v>
      </c>
      <c r="N87" s="66">
        <v>0</v>
      </c>
      <c r="O87" s="66"/>
      <c r="P87" s="21">
        <v>0</v>
      </c>
      <c r="Q87" s="21">
        <v>0</v>
      </c>
      <c r="R87" s="73"/>
      <c r="S87" s="22">
        <v>0</v>
      </c>
      <c r="U87" s="345" t="s">
        <v>155</v>
      </c>
      <c r="V87" s="21">
        <v>8</v>
      </c>
      <c r="W87" s="21">
        <v>2</v>
      </c>
      <c r="X87" s="21">
        <v>8</v>
      </c>
      <c r="Y87" s="21">
        <v>5</v>
      </c>
      <c r="Z87" s="21">
        <v>13</v>
      </c>
      <c r="AA87" s="21">
        <v>6</v>
      </c>
      <c r="AB87" s="21">
        <v>9</v>
      </c>
      <c r="AC87" s="21">
        <v>5</v>
      </c>
      <c r="AD87" s="21">
        <v>0</v>
      </c>
      <c r="AE87" s="73">
        <v>0</v>
      </c>
      <c r="AF87" s="852">
        <f t="shared" ref="AF87:AF91" si="138">+V87+X87+Z87+AB87+AD87</f>
        <v>38</v>
      </c>
      <c r="AG87" s="797">
        <f t="shared" ref="AG87:AG91" si="139">+W87+Y87+AA87+AC87+AE87</f>
        <v>18</v>
      </c>
      <c r="AH87" s="66">
        <v>0</v>
      </c>
      <c r="AI87" s="66"/>
      <c r="AJ87" s="21">
        <v>0</v>
      </c>
      <c r="AK87" s="21">
        <v>0</v>
      </c>
      <c r="AL87" s="73"/>
      <c r="AM87" s="22">
        <v>0</v>
      </c>
      <c r="AO87" s="18" t="s">
        <v>155</v>
      </c>
      <c r="AP87" s="627">
        <v>1</v>
      </c>
      <c r="AQ87" s="21">
        <v>1</v>
      </c>
      <c r="AR87" s="21">
        <v>1</v>
      </c>
      <c r="AS87" s="21">
        <v>1</v>
      </c>
      <c r="AT87" s="21">
        <v>1</v>
      </c>
      <c r="AU87" s="84">
        <f t="shared" si="119"/>
        <v>5</v>
      </c>
      <c r="AV87" s="21">
        <v>0</v>
      </c>
      <c r="AW87" s="22">
        <v>0</v>
      </c>
      <c r="AX87" s="627">
        <v>0</v>
      </c>
      <c r="AY87" s="21">
        <v>2</v>
      </c>
      <c r="AZ87" s="733">
        <f t="shared" si="134"/>
        <v>2</v>
      </c>
      <c r="BA87" s="607">
        <v>0</v>
      </c>
      <c r="BB87" s="900">
        <v>1</v>
      </c>
      <c r="BD87" s="345" t="s">
        <v>155</v>
      </c>
      <c r="BE87" s="21">
        <v>2</v>
      </c>
      <c r="BF87" s="73">
        <v>0</v>
      </c>
      <c r="BG87" s="385">
        <f t="shared" si="135"/>
        <v>2</v>
      </c>
      <c r="BH87" s="22">
        <v>0</v>
      </c>
    </row>
    <row r="88" spans="1:60" s="3" customFormat="1" ht="14.25" customHeight="1">
      <c r="A88" s="14" t="s">
        <v>156</v>
      </c>
      <c r="B88" s="21">
        <v>735</v>
      </c>
      <c r="C88" s="21">
        <v>356</v>
      </c>
      <c r="D88" s="21">
        <v>473</v>
      </c>
      <c r="E88" s="21">
        <v>251</v>
      </c>
      <c r="F88" s="21">
        <v>684</v>
      </c>
      <c r="G88" s="21">
        <v>336</v>
      </c>
      <c r="H88" s="21">
        <v>418</v>
      </c>
      <c r="I88" s="21">
        <v>221</v>
      </c>
      <c r="J88" s="21">
        <v>367</v>
      </c>
      <c r="K88" s="73">
        <v>199</v>
      </c>
      <c r="L88" s="852">
        <f t="shared" si="130"/>
        <v>2677</v>
      </c>
      <c r="M88" s="797">
        <f t="shared" si="131"/>
        <v>1363</v>
      </c>
      <c r="N88" s="66">
        <v>0</v>
      </c>
      <c r="O88" s="66"/>
      <c r="P88" s="21">
        <v>0</v>
      </c>
      <c r="Q88" s="21">
        <v>0</v>
      </c>
      <c r="R88" s="73"/>
      <c r="S88" s="22">
        <v>0</v>
      </c>
      <c r="U88" s="345" t="s">
        <v>156</v>
      </c>
      <c r="V88" s="21">
        <v>41</v>
      </c>
      <c r="W88" s="21">
        <v>17</v>
      </c>
      <c r="X88" s="21">
        <v>37</v>
      </c>
      <c r="Y88" s="21">
        <v>12</v>
      </c>
      <c r="Z88" s="21">
        <v>63</v>
      </c>
      <c r="AA88" s="21">
        <v>26</v>
      </c>
      <c r="AB88" s="21">
        <v>41</v>
      </c>
      <c r="AC88" s="21">
        <v>16</v>
      </c>
      <c r="AD88" s="21">
        <v>10</v>
      </c>
      <c r="AE88" s="73">
        <v>3</v>
      </c>
      <c r="AF88" s="852">
        <f t="shared" si="138"/>
        <v>192</v>
      </c>
      <c r="AG88" s="797">
        <f t="shared" si="139"/>
        <v>74</v>
      </c>
      <c r="AH88" s="66">
        <v>0</v>
      </c>
      <c r="AI88" s="66"/>
      <c r="AJ88" s="21">
        <v>0</v>
      </c>
      <c r="AK88" s="21">
        <v>0</v>
      </c>
      <c r="AL88" s="73"/>
      <c r="AM88" s="22">
        <v>0</v>
      </c>
      <c r="AO88" s="18" t="s">
        <v>156</v>
      </c>
      <c r="AP88" s="627">
        <v>21</v>
      </c>
      <c r="AQ88" s="21">
        <v>18</v>
      </c>
      <c r="AR88" s="21">
        <v>22</v>
      </c>
      <c r="AS88" s="21">
        <v>17</v>
      </c>
      <c r="AT88" s="21">
        <v>16</v>
      </c>
      <c r="AU88" s="84">
        <f t="shared" si="119"/>
        <v>94</v>
      </c>
      <c r="AV88" s="21">
        <v>0</v>
      </c>
      <c r="AW88" s="22">
        <v>0</v>
      </c>
      <c r="AX88" s="627">
        <v>92</v>
      </c>
      <c r="AY88" s="21">
        <v>1</v>
      </c>
      <c r="AZ88" s="733">
        <f t="shared" si="134"/>
        <v>93</v>
      </c>
      <c r="BA88" s="607">
        <v>0</v>
      </c>
      <c r="BB88" s="900">
        <v>14</v>
      </c>
      <c r="BD88" s="345" t="s">
        <v>156</v>
      </c>
      <c r="BE88" s="21">
        <v>96</v>
      </c>
      <c r="BF88" s="73">
        <v>0</v>
      </c>
      <c r="BG88" s="385">
        <f t="shared" si="135"/>
        <v>96</v>
      </c>
      <c r="BH88" s="22">
        <v>9</v>
      </c>
    </row>
    <row r="89" spans="1:60" s="3" customFormat="1" ht="14.25" customHeight="1">
      <c r="A89" s="14" t="s">
        <v>157</v>
      </c>
      <c r="B89" s="21">
        <v>61</v>
      </c>
      <c r="C89" s="21">
        <v>27</v>
      </c>
      <c r="D89" s="21">
        <v>54</v>
      </c>
      <c r="E89" s="21">
        <v>26</v>
      </c>
      <c r="F89" s="21">
        <v>41</v>
      </c>
      <c r="G89" s="21">
        <v>24</v>
      </c>
      <c r="H89" s="21">
        <v>0</v>
      </c>
      <c r="I89" s="21">
        <v>0</v>
      </c>
      <c r="J89" s="21">
        <v>0</v>
      </c>
      <c r="K89" s="73">
        <v>0</v>
      </c>
      <c r="L89" s="852">
        <f t="shared" si="130"/>
        <v>156</v>
      </c>
      <c r="M89" s="797">
        <f t="shared" si="131"/>
        <v>77</v>
      </c>
      <c r="N89" s="66">
        <v>0</v>
      </c>
      <c r="O89" s="66"/>
      <c r="P89" s="21">
        <v>0</v>
      </c>
      <c r="Q89" s="21">
        <v>0</v>
      </c>
      <c r="R89" s="73"/>
      <c r="S89" s="22">
        <v>0</v>
      </c>
      <c r="U89" s="345" t="s">
        <v>157</v>
      </c>
      <c r="V89" s="21">
        <v>4</v>
      </c>
      <c r="W89" s="21">
        <v>2</v>
      </c>
      <c r="X89" s="21">
        <v>4</v>
      </c>
      <c r="Y89" s="21">
        <v>2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73">
        <v>0</v>
      </c>
      <c r="AF89" s="852">
        <f t="shared" si="138"/>
        <v>8</v>
      </c>
      <c r="AG89" s="797">
        <f t="shared" si="139"/>
        <v>4</v>
      </c>
      <c r="AH89" s="66">
        <v>0</v>
      </c>
      <c r="AI89" s="66"/>
      <c r="AJ89" s="21">
        <v>0</v>
      </c>
      <c r="AK89" s="21">
        <v>0</v>
      </c>
      <c r="AL89" s="73"/>
      <c r="AM89" s="22">
        <v>0</v>
      </c>
      <c r="AO89" s="18" t="s">
        <v>157</v>
      </c>
      <c r="AP89" s="627">
        <v>1</v>
      </c>
      <c r="AQ89" s="21">
        <v>1</v>
      </c>
      <c r="AR89" s="21">
        <v>1</v>
      </c>
      <c r="AS89" s="21">
        <v>0</v>
      </c>
      <c r="AT89" s="21">
        <v>0</v>
      </c>
      <c r="AU89" s="84">
        <f t="shared" si="119"/>
        <v>3</v>
      </c>
      <c r="AV89" s="21">
        <v>0</v>
      </c>
      <c r="AW89" s="22">
        <v>0</v>
      </c>
      <c r="AX89" s="627">
        <v>6</v>
      </c>
      <c r="AY89" s="21">
        <v>0</v>
      </c>
      <c r="AZ89" s="733">
        <f t="shared" si="134"/>
        <v>6</v>
      </c>
      <c r="BA89" s="607">
        <v>0</v>
      </c>
      <c r="BB89" s="900">
        <v>1</v>
      </c>
      <c r="BD89" s="345" t="s">
        <v>157</v>
      </c>
      <c r="BE89" s="21">
        <v>3</v>
      </c>
      <c r="BF89" s="73">
        <v>0</v>
      </c>
      <c r="BG89" s="385">
        <f t="shared" si="135"/>
        <v>3</v>
      </c>
      <c r="BH89" s="22">
        <v>0</v>
      </c>
    </row>
    <row r="90" spans="1:60" s="3" customFormat="1" ht="14.25" customHeight="1">
      <c r="A90" s="14" t="s">
        <v>158</v>
      </c>
      <c r="B90" s="21">
        <v>376</v>
      </c>
      <c r="C90" s="21">
        <v>189</v>
      </c>
      <c r="D90" s="21">
        <v>383</v>
      </c>
      <c r="E90" s="21">
        <v>183</v>
      </c>
      <c r="F90" s="21">
        <v>532</v>
      </c>
      <c r="G90" s="21">
        <v>268</v>
      </c>
      <c r="H90" s="21">
        <v>306</v>
      </c>
      <c r="I90" s="21">
        <v>164</v>
      </c>
      <c r="J90" s="21">
        <v>316</v>
      </c>
      <c r="K90" s="73">
        <v>170</v>
      </c>
      <c r="L90" s="852">
        <f t="shared" si="130"/>
        <v>1913</v>
      </c>
      <c r="M90" s="797">
        <f t="shared" si="131"/>
        <v>974</v>
      </c>
      <c r="N90" s="66">
        <v>0</v>
      </c>
      <c r="O90" s="66"/>
      <c r="P90" s="21">
        <v>0</v>
      </c>
      <c r="Q90" s="21">
        <v>0</v>
      </c>
      <c r="R90" s="73"/>
      <c r="S90" s="22">
        <v>0</v>
      </c>
      <c r="U90" s="345" t="s">
        <v>158</v>
      </c>
      <c r="V90" s="21">
        <v>40</v>
      </c>
      <c r="W90" s="21">
        <v>21</v>
      </c>
      <c r="X90" s="21">
        <v>17</v>
      </c>
      <c r="Y90" s="21">
        <v>5</v>
      </c>
      <c r="Z90" s="21">
        <v>57</v>
      </c>
      <c r="AA90" s="21">
        <v>24</v>
      </c>
      <c r="AB90" s="21">
        <v>16</v>
      </c>
      <c r="AC90" s="21">
        <v>6</v>
      </c>
      <c r="AD90" s="21">
        <v>0</v>
      </c>
      <c r="AE90" s="73">
        <v>0</v>
      </c>
      <c r="AF90" s="852">
        <f t="shared" si="138"/>
        <v>130</v>
      </c>
      <c r="AG90" s="797">
        <f t="shared" si="139"/>
        <v>56</v>
      </c>
      <c r="AH90" s="66">
        <v>0</v>
      </c>
      <c r="AI90" s="66"/>
      <c r="AJ90" s="21">
        <v>0</v>
      </c>
      <c r="AK90" s="21">
        <v>0</v>
      </c>
      <c r="AL90" s="73"/>
      <c r="AM90" s="22">
        <v>0</v>
      </c>
      <c r="AO90" s="18" t="s">
        <v>158</v>
      </c>
      <c r="AP90" s="627">
        <v>9</v>
      </c>
      <c r="AQ90" s="21">
        <v>8</v>
      </c>
      <c r="AR90" s="21">
        <v>11</v>
      </c>
      <c r="AS90" s="21">
        <v>7</v>
      </c>
      <c r="AT90" s="21">
        <v>7</v>
      </c>
      <c r="AU90" s="84">
        <f t="shared" si="119"/>
        <v>42</v>
      </c>
      <c r="AV90" s="21">
        <v>0</v>
      </c>
      <c r="AW90" s="22">
        <v>0</v>
      </c>
      <c r="AX90" s="627">
        <v>43</v>
      </c>
      <c r="AY90" s="21">
        <v>3</v>
      </c>
      <c r="AZ90" s="733">
        <f t="shared" si="134"/>
        <v>46</v>
      </c>
      <c r="BA90" s="607">
        <v>0</v>
      </c>
      <c r="BB90" s="900">
        <v>6</v>
      </c>
      <c r="BD90" s="345" t="s">
        <v>158</v>
      </c>
      <c r="BE90" s="21">
        <v>42</v>
      </c>
      <c r="BF90" s="73">
        <v>0</v>
      </c>
      <c r="BG90" s="385">
        <f t="shared" si="135"/>
        <v>42</v>
      </c>
      <c r="BH90" s="22">
        <v>3</v>
      </c>
    </row>
    <row r="91" spans="1:60" s="3" customFormat="1" ht="14.25" customHeight="1">
      <c r="A91" s="14" t="s">
        <v>159</v>
      </c>
      <c r="B91" s="21">
        <v>41</v>
      </c>
      <c r="C91" s="21">
        <v>16</v>
      </c>
      <c r="D91" s="21">
        <v>42</v>
      </c>
      <c r="E91" s="21">
        <v>23</v>
      </c>
      <c r="F91" s="21">
        <v>35</v>
      </c>
      <c r="G91" s="21">
        <v>12</v>
      </c>
      <c r="H91" s="21">
        <v>32</v>
      </c>
      <c r="I91" s="21">
        <v>20</v>
      </c>
      <c r="J91" s="21">
        <v>0</v>
      </c>
      <c r="K91" s="73">
        <v>0</v>
      </c>
      <c r="L91" s="852">
        <f t="shared" si="130"/>
        <v>150</v>
      </c>
      <c r="M91" s="797">
        <f t="shared" si="131"/>
        <v>71</v>
      </c>
      <c r="N91" s="66">
        <v>0</v>
      </c>
      <c r="O91" s="66"/>
      <c r="P91" s="21">
        <v>0</v>
      </c>
      <c r="Q91" s="21">
        <v>0</v>
      </c>
      <c r="R91" s="73"/>
      <c r="S91" s="22">
        <v>0</v>
      </c>
      <c r="U91" s="345" t="s">
        <v>159</v>
      </c>
      <c r="V91" s="21">
        <v>3</v>
      </c>
      <c r="W91" s="21">
        <v>0</v>
      </c>
      <c r="X91" s="21">
        <v>3</v>
      </c>
      <c r="Y91" s="21">
        <v>2</v>
      </c>
      <c r="Z91" s="21">
        <v>6</v>
      </c>
      <c r="AA91" s="21">
        <v>2</v>
      </c>
      <c r="AB91" s="21">
        <v>0</v>
      </c>
      <c r="AC91" s="21">
        <v>0</v>
      </c>
      <c r="AD91" s="21">
        <v>0</v>
      </c>
      <c r="AE91" s="73">
        <v>0</v>
      </c>
      <c r="AF91" s="852">
        <f t="shared" si="138"/>
        <v>12</v>
      </c>
      <c r="AG91" s="797">
        <f t="shared" si="139"/>
        <v>4</v>
      </c>
      <c r="AH91" s="66">
        <v>0</v>
      </c>
      <c r="AI91" s="66"/>
      <c r="AJ91" s="21">
        <v>0</v>
      </c>
      <c r="AK91" s="21">
        <v>0</v>
      </c>
      <c r="AL91" s="73"/>
      <c r="AM91" s="22">
        <v>0</v>
      </c>
      <c r="AO91" s="18" t="s">
        <v>159</v>
      </c>
      <c r="AP91" s="627">
        <v>1</v>
      </c>
      <c r="AQ91" s="21">
        <v>1</v>
      </c>
      <c r="AR91" s="21">
        <v>1</v>
      </c>
      <c r="AS91" s="21">
        <v>1</v>
      </c>
      <c r="AT91" s="21">
        <v>0</v>
      </c>
      <c r="AU91" s="84">
        <f t="shared" si="119"/>
        <v>4</v>
      </c>
      <c r="AV91" s="21">
        <v>0</v>
      </c>
      <c r="AW91" s="22">
        <v>0</v>
      </c>
      <c r="AX91" s="627">
        <v>4</v>
      </c>
      <c r="AY91" s="21">
        <v>0</v>
      </c>
      <c r="AZ91" s="733">
        <f t="shared" si="134"/>
        <v>4</v>
      </c>
      <c r="BA91" s="607">
        <v>0</v>
      </c>
      <c r="BB91" s="900">
        <v>1</v>
      </c>
      <c r="BD91" s="345" t="s">
        <v>159</v>
      </c>
      <c r="BE91" s="21">
        <v>4</v>
      </c>
      <c r="BF91" s="73">
        <v>0</v>
      </c>
      <c r="BG91" s="385">
        <f t="shared" si="135"/>
        <v>4</v>
      </c>
      <c r="BH91" s="22">
        <v>2</v>
      </c>
    </row>
    <row r="92" spans="1:60" s="3" customFormat="1" ht="14.25" customHeight="1">
      <c r="A92" s="20" t="s">
        <v>73</v>
      </c>
      <c r="B92" s="21"/>
      <c r="C92" s="21"/>
      <c r="D92" s="21"/>
      <c r="E92" s="21"/>
      <c r="F92" s="21"/>
      <c r="G92" s="21"/>
      <c r="H92" s="21"/>
      <c r="I92" s="21"/>
      <c r="J92" s="21"/>
      <c r="K92" s="73"/>
      <c r="L92" s="852"/>
      <c r="M92" s="797"/>
      <c r="N92" s="66"/>
      <c r="O92" s="66"/>
      <c r="P92" s="21"/>
      <c r="Q92" s="21"/>
      <c r="R92" s="73"/>
      <c r="S92" s="22"/>
      <c r="U92" s="347" t="s">
        <v>73</v>
      </c>
      <c r="V92" s="21"/>
      <c r="W92" s="21"/>
      <c r="X92" s="21"/>
      <c r="Y92" s="21"/>
      <c r="Z92" s="21"/>
      <c r="AA92" s="21"/>
      <c r="AB92" s="21"/>
      <c r="AC92" s="21"/>
      <c r="AD92" s="21"/>
      <c r="AE92" s="73"/>
      <c r="AF92" s="852"/>
      <c r="AG92" s="797"/>
      <c r="AH92" s="66"/>
      <c r="AI92" s="66"/>
      <c r="AJ92" s="21"/>
      <c r="AK92" s="21"/>
      <c r="AL92" s="73"/>
      <c r="AM92" s="22"/>
      <c r="AO92" s="569" t="s">
        <v>73</v>
      </c>
      <c r="AP92" s="628"/>
      <c r="AQ92" s="69"/>
      <c r="AR92" s="69"/>
      <c r="AS92" s="69"/>
      <c r="AT92" s="69"/>
      <c r="AU92" s="84"/>
      <c r="AV92" s="21"/>
      <c r="AW92" s="22"/>
      <c r="AX92" s="627"/>
      <c r="AY92" s="21"/>
      <c r="AZ92" s="733"/>
      <c r="BA92" s="607"/>
      <c r="BB92" s="900"/>
      <c r="BD92" s="347" t="s">
        <v>73</v>
      </c>
      <c r="BE92" s="21"/>
      <c r="BF92" s="73"/>
      <c r="BG92" s="385"/>
      <c r="BH92" s="22"/>
    </row>
    <row r="93" spans="1:60" s="3" customFormat="1" ht="14.25" customHeight="1">
      <c r="A93" s="14" t="s">
        <v>161</v>
      </c>
      <c r="B93" s="21">
        <v>334</v>
      </c>
      <c r="C93" s="21">
        <v>157</v>
      </c>
      <c r="D93" s="21">
        <v>338</v>
      </c>
      <c r="E93" s="21">
        <v>177</v>
      </c>
      <c r="F93" s="21">
        <v>345</v>
      </c>
      <c r="G93" s="21">
        <v>184</v>
      </c>
      <c r="H93" s="21">
        <v>251</v>
      </c>
      <c r="I93" s="21">
        <v>117</v>
      </c>
      <c r="J93" s="21">
        <v>190</v>
      </c>
      <c r="K93" s="73">
        <v>96</v>
      </c>
      <c r="L93" s="852">
        <f t="shared" si="130"/>
        <v>1458</v>
      </c>
      <c r="M93" s="797">
        <f t="shared" si="131"/>
        <v>731</v>
      </c>
      <c r="N93" s="66">
        <v>0</v>
      </c>
      <c r="O93" s="66"/>
      <c r="P93" s="21">
        <v>0</v>
      </c>
      <c r="Q93" s="21">
        <v>0</v>
      </c>
      <c r="R93" s="73"/>
      <c r="S93" s="22">
        <v>0</v>
      </c>
      <c r="U93" s="345" t="s">
        <v>161</v>
      </c>
      <c r="V93" s="21">
        <v>7</v>
      </c>
      <c r="W93" s="21">
        <v>2</v>
      </c>
      <c r="X93" s="21">
        <v>27</v>
      </c>
      <c r="Y93" s="21">
        <v>12</v>
      </c>
      <c r="Z93" s="21">
        <v>23</v>
      </c>
      <c r="AA93" s="21">
        <v>9</v>
      </c>
      <c r="AB93" s="21">
        <v>16</v>
      </c>
      <c r="AC93" s="21">
        <v>5</v>
      </c>
      <c r="AD93" s="21">
        <v>1</v>
      </c>
      <c r="AE93" s="73">
        <v>1</v>
      </c>
      <c r="AF93" s="852">
        <f t="shared" ref="AF93:AF98" si="140">+V93+X93+Z93+AB93+AD93</f>
        <v>74</v>
      </c>
      <c r="AG93" s="797">
        <f t="shared" ref="AG93:AG98" si="141">+W93+Y93+AA93+AC93+AE93</f>
        <v>29</v>
      </c>
      <c r="AH93" s="66">
        <v>0</v>
      </c>
      <c r="AI93" s="66"/>
      <c r="AJ93" s="21">
        <v>0</v>
      </c>
      <c r="AK93" s="21">
        <v>0</v>
      </c>
      <c r="AL93" s="73"/>
      <c r="AM93" s="22">
        <v>0</v>
      </c>
      <c r="AO93" s="18" t="s">
        <v>161</v>
      </c>
      <c r="AP93" s="519">
        <v>12</v>
      </c>
      <c r="AQ93" s="194">
        <v>12</v>
      </c>
      <c r="AR93" s="194">
        <v>13</v>
      </c>
      <c r="AS93" s="194">
        <v>9</v>
      </c>
      <c r="AT93" s="194">
        <v>9</v>
      </c>
      <c r="AU93" s="823">
        <f t="shared" si="119"/>
        <v>55</v>
      </c>
      <c r="AV93" s="66">
        <v>0</v>
      </c>
      <c r="AW93" s="161">
        <v>0</v>
      </c>
      <c r="AX93" s="627">
        <v>51</v>
      </c>
      <c r="AY93" s="21">
        <v>1</v>
      </c>
      <c r="AZ93" s="733">
        <f t="shared" si="134"/>
        <v>52</v>
      </c>
      <c r="BA93" s="607">
        <v>0</v>
      </c>
      <c r="BB93" s="900">
        <v>12</v>
      </c>
      <c r="BD93" s="345" t="s">
        <v>161</v>
      </c>
      <c r="BE93" s="21">
        <v>48</v>
      </c>
      <c r="BF93" s="73">
        <v>0</v>
      </c>
      <c r="BG93" s="385">
        <f t="shared" si="135"/>
        <v>48</v>
      </c>
      <c r="BH93" s="22">
        <v>12</v>
      </c>
    </row>
    <row r="94" spans="1:60" s="3" customFormat="1" ht="14.25" customHeight="1">
      <c r="A94" s="14" t="s">
        <v>162</v>
      </c>
      <c r="B94" s="21">
        <v>353</v>
      </c>
      <c r="C94" s="21">
        <v>178</v>
      </c>
      <c r="D94" s="21">
        <v>225</v>
      </c>
      <c r="E94" s="21">
        <v>115</v>
      </c>
      <c r="F94" s="21">
        <v>261</v>
      </c>
      <c r="G94" s="21">
        <v>138</v>
      </c>
      <c r="H94" s="21">
        <v>224</v>
      </c>
      <c r="I94" s="21">
        <v>118</v>
      </c>
      <c r="J94" s="21">
        <v>213</v>
      </c>
      <c r="K94" s="73">
        <v>122</v>
      </c>
      <c r="L94" s="852">
        <f t="shared" si="130"/>
        <v>1276</v>
      </c>
      <c r="M94" s="797">
        <f t="shared" si="131"/>
        <v>671</v>
      </c>
      <c r="N94" s="66">
        <v>0</v>
      </c>
      <c r="O94" s="66"/>
      <c r="P94" s="21">
        <v>0</v>
      </c>
      <c r="Q94" s="21">
        <v>0</v>
      </c>
      <c r="R94" s="73"/>
      <c r="S94" s="22">
        <v>0</v>
      </c>
      <c r="U94" s="345" t="s">
        <v>162</v>
      </c>
      <c r="V94" s="21">
        <v>23</v>
      </c>
      <c r="W94" s="21">
        <v>8</v>
      </c>
      <c r="X94" s="21">
        <v>32</v>
      </c>
      <c r="Y94" s="21">
        <v>8</v>
      </c>
      <c r="Z94" s="21">
        <v>34</v>
      </c>
      <c r="AA94" s="21">
        <v>14</v>
      </c>
      <c r="AB94" s="21">
        <v>26</v>
      </c>
      <c r="AC94" s="21">
        <v>11</v>
      </c>
      <c r="AD94" s="21">
        <v>24</v>
      </c>
      <c r="AE94" s="73">
        <v>11</v>
      </c>
      <c r="AF94" s="852">
        <f t="shared" si="140"/>
        <v>139</v>
      </c>
      <c r="AG94" s="797">
        <f t="shared" si="141"/>
        <v>52</v>
      </c>
      <c r="AH94" s="66">
        <v>0</v>
      </c>
      <c r="AI94" s="66"/>
      <c r="AJ94" s="21">
        <v>0</v>
      </c>
      <c r="AK94" s="21">
        <v>0</v>
      </c>
      <c r="AL94" s="73"/>
      <c r="AM94" s="22">
        <v>0</v>
      </c>
      <c r="AO94" s="18" t="s">
        <v>162</v>
      </c>
      <c r="AP94" s="644">
        <v>8</v>
      </c>
      <c r="AQ94" s="217">
        <v>6</v>
      </c>
      <c r="AR94" s="217">
        <v>6</v>
      </c>
      <c r="AS94" s="217">
        <v>6</v>
      </c>
      <c r="AT94" s="217">
        <v>5</v>
      </c>
      <c r="AU94" s="823">
        <f t="shared" si="119"/>
        <v>31</v>
      </c>
      <c r="AV94" s="66">
        <v>0</v>
      </c>
      <c r="AW94" s="161">
        <v>0</v>
      </c>
      <c r="AX94" s="627">
        <v>26</v>
      </c>
      <c r="AY94" s="21">
        <v>3</v>
      </c>
      <c r="AZ94" s="733">
        <f t="shared" si="134"/>
        <v>29</v>
      </c>
      <c r="BA94" s="607">
        <v>0</v>
      </c>
      <c r="BB94" s="900">
        <v>5</v>
      </c>
      <c r="BD94" s="345" t="s">
        <v>162</v>
      </c>
      <c r="BE94" s="21">
        <v>29</v>
      </c>
      <c r="BF94" s="73">
        <v>0</v>
      </c>
      <c r="BG94" s="385">
        <f t="shared" si="135"/>
        <v>29</v>
      </c>
      <c r="BH94" s="22">
        <v>7</v>
      </c>
    </row>
    <row r="95" spans="1:60" s="3" customFormat="1" ht="14.25" customHeight="1">
      <c r="A95" s="14" t="s">
        <v>163</v>
      </c>
      <c r="B95" s="21">
        <v>14</v>
      </c>
      <c r="C95" s="21">
        <v>6</v>
      </c>
      <c r="D95" s="21">
        <v>15</v>
      </c>
      <c r="E95" s="21">
        <v>9</v>
      </c>
      <c r="F95" s="21">
        <v>21</v>
      </c>
      <c r="G95" s="21">
        <v>11</v>
      </c>
      <c r="H95" s="21">
        <v>16</v>
      </c>
      <c r="I95" s="21">
        <v>9</v>
      </c>
      <c r="J95" s="21">
        <v>19</v>
      </c>
      <c r="K95" s="73">
        <v>14</v>
      </c>
      <c r="L95" s="852">
        <f t="shared" si="130"/>
        <v>85</v>
      </c>
      <c r="M95" s="797">
        <f t="shared" si="131"/>
        <v>49</v>
      </c>
      <c r="N95" s="66">
        <v>0</v>
      </c>
      <c r="O95" s="66"/>
      <c r="P95" s="21">
        <v>0</v>
      </c>
      <c r="Q95" s="21">
        <v>0</v>
      </c>
      <c r="R95" s="73"/>
      <c r="S95" s="22">
        <v>0</v>
      </c>
      <c r="U95" s="345" t="s">
        <v>163</v>
      </c>
      <c r="V95" s="21">
        <v>3</v>
      </c>
      <c r="W95" s="21">
        <v>2</v>
      </c>
      <c r="X95" s="21">
        <v>2</v>
      </c>
      <c r="Y95" s="21">
        <v>2</v>
      </c>
      <c r="Z95" s="21">
        <v>2</v>
      </c>
      <c r="AA95" s="21">
        <v>0</v>
      </c>
      <c r="AB95" s="21">
        <v>0</v>
      </c>
      <c r="AC95" s="21">
        <v>0</v>
      </c>
      <c r="AD95" s="21">
        <v>1</v>
      </c>
      <c r="AE95" s="73">
        <v>1</v>
      </c>
      <c r="AF95" s="852">
        <f t="shared" si="140"/>
        <v>8</v>
      </c>
      <c r="AG95" s="797">
        <f t="shared" si="141"/>
        <v>5</v>
      </c>
      <c r="AH95" s="66">
        <v>0</v>
      </c>
      <c r="AI95" s="66"/>
      <c r="AJ95" s="21">
        <v>0</v>
      </c>
      <c r="AK95" s="21">
        <v>0</v>
      </c>
      <c r="AL95" s="73"/>
      <c r="AM95" s="22">
        <v>0</v>
      </c>
      <c r="AO95" s="18" t="s">
        <v>163</v>
      </c>
      <c r="AP95" s="634">
        <v>1</v>
      </c>
      <c r="AQ95" s="159">
        <v>1</v>
      </c>
      <c r="AR95" s="159">
        <v>1</v>
      </c>
      <c r="AS95" s="159">
        <v>1</v>
      </c>
      <c r="AT95" s="159">
        <v>2</v>
      </c>
      <c r="AU95" s="84">
        <f t="shared" si="119"/>
        <v>6</v>
      </c>
      <c r="AV95" s="66">
        <v>0</v>
      </c>
      <c r="AW95" s="161">
        <v>0</v>
      </c>
      <c r="AX95" s="627">
        <v>3</v>
      </c>
      <c r="AY95" s="21">
        <v>1</v>
      </c>
      <c r="AZ95" s="733">
        <f t="shared" si="134"/>
        <v>4</v>
      </c>
      <c r="BA95" s="607">
        <v>0</v>
      </c>
      <c r="BB95" s="900">
        <v>2</v>
      </c>
      <c r="BD95" s="345" t="s">
        <v>163</v>
      </c>
      <c r="BE95" s="21">
        <v>3</v>
      </c>
      <c r="BF95" s="73">
        <v>0</v>
      </c>
      <c r="BG95" s="385">
        <f t="shared" si="135"/>
        <v>3</v>
      </c>
      <c r="BH95" s="22">
        <v>2</v>
      </c>
    </row>
    <row r="96" spans="1:60" s="3" customFormat="1" ht="14.25" customHeight="1">
      <c r="A96" s="14" t="s">
        <v>164</v>
      </c>
      <c r="B96" s="21">
        <v>4690</v>
      </c>
      <c r="C96" s="21">
        <v>2303</v>
      </c>
      <c r="D96" s="21">
        <v>4452</v>
      </c>
      <c r="E96" s="21">
        <v>2245</v>
      </c>
      <c r="F96" s="21">
        <v>4140</v>
      </c>
      <c r="G96" s="21">
        <v>2093</v>
      </c>
      <c r="H96" s="21">
        <v>3649</v>
      </c>
      <c r="I96" s="21">
        <v>1867</v>
      </c>
      <c r="J96" s="21">
        <v>3115</v>
      </c>
      <c r="K96" s="73">
        <v>1587</v>
      </c>
      <c r="L96" s="852">
        <f t="shared" si="130"/>
        <v>20046</v>
      </c>
      <c r="M96" s="797">
        <f t="shared" si="131"/>
        <v>10095</v>
      </c>
      <c r="N96" s="66">
        <v>0</v>
      </c>
      <c r="O96" s="66"/>
      <c r="P96" s="21">
        <v>0</v>
      </c>
      <c r="Q96" s="21">
        <v>0</v>
      </c>
      <c r="R96" s="73"/>
      <c r="S96" s="22">
        <v>0</v>
      </c>
      <c r="U96" s="345" t="s">
        <v>164</v>
      </c>
      <c r="V96" s="21">
        <v>188</v>
      </c>
      <c r="W96" s="21">
        <v>70</v>
      </c>
      <c r="X96" s="21">
        <v>220</v>
      </c>
      <c r="Y96" s="21">
        <v>84</v>
      </c>
      <c r="Z96" s="21">
        <v>226</v>
      </c>
      <c r="AA96" s="21">
        <v>103</v>
      </c>
      <c r="AB96" s="21">
        <v>170</v>
      </c>
      <c r="AC96" s="21">
        <v>83</v>
      </c>
      <c r="AD96" s="21">
        <v>82</v>
      </c>
      <c r="AE96" s="73">
        <v>37</v>
      </c>
      <c r="AF96" s="852">
        <f t="shared" si="140"/>
        <v>886</v>
      </c>
      <c r="AG96" s="797">
        <f t="shared" si="141"/>
        <v>377</v>
      </c>
      <c r="AH96" s="66">
        <v>0</v>
      </c>
      <c r="AI96" s="66"/>
      <c r="AJ96" s="21">
        <v>0</v>
      </c>
      <c r="AK96" s="21">
        <v>0</v>
      </c>
      <c r="AL96" s="73"/>
      <c r="AM96" s="22">
        <v>0</v>
      </c>
      <c r="AO96" s="18" t="s">
        <v>164</v>
      </c>
      <c r="AP96" s="519">
        <v>139</v>
      </c>
      <c r="AQ96" s="194">
        <v>135</v>
      </c>
      <c r="AR96" s="194">
        <v>130</v>
      </c>
      <c r="AS96" s="194">
        <v>120</v>
      </c>
      <c r="AT96" s="194">
        <v>113</v>
      </c>
      <c r="AU96" s="823">
        <f t="shared" si="119"/>
        <v>637</v>
      </c>
      <c r="AV96" s="66">
        <v>0</v>
      </c>
      <c r="AW96" s="161">
        <v>0</v>
      </c>
      <c r="AX96" s="627">
        <v>598</v>
      </c>
      <c r="AY96" s="21">
        <v>4</v>
      </c>
      <c r="AZ96" s="733">
        <f t="shared" si="134"/>
        <v>602</v>
      </c>
      <c r="BA96" s="607">
        <v>0</v>
      </c>
      <c r="BB96" s="900">
        <v>107</v>
      </c>
      <c r="BD96" s="345" t="s">
        <v>164</v>
      </c>
      <c r="BE96" s="21">
        <v>602</v>
      </c>
      <c r="BF96" s="73">
        <v>0</v>
      </c>
      <c r="BG96" s="385">
        <f t="shared" si="135"/>
        <v>602</v>
      </c>
      <c r="BH96" s="22">
        <v>152</v>
      </c>
    </row>
    <row r="97" spans="1:60" s="3" customFormat="1" ht="14.25" customHeight="1">
      <c r="A97" s="14" t="s">
        <v>165</v>
      </c>
      <c r="B97" s="21">
        <v>422</v>
      </c>
      <c r="C97" s="21">
        <v>214</v>
      </c>
      <c r="D97" s="21">
        <v>364</v>
      </c>
      <c r="E97" s="21">
        <v>205</v>
      </c>
      <c r="F97" s="21">
        <v>347</v>
      </c>
      <c r="G97" s="21">
        <v>181</v>
      </c>
      <c r="H97" s="21">
        <v>272</v>
      </c>
      <c r="I97" s="21">
        <v>145</v>
      </c>
      <c r="J97" s="21">
        <v>204</v>
      </c>
      <c r="K97" s="73">
        <v>118</v>
      </c>
      <c r="L97" s="852">
        <f t="shared" si="130"/>
        <v>1609</v>
      </c>
      <c r="M97" s="797">
        <f t="shared" si="131"/>
        <v>863</v>
      </c>
      <c r="N97" s="66">
        <v>0</v>
      </c>
      <c r="O97" s="66"/>
      <c r="P97" s="21">
        <v>0</v>
      </c>
      <c r="Q97" s="21">
        <v>0</v>
      </c>
      <c r="R97" s="73"/>
      <c r="S97" s="22">
        <v>0</v>
      </c>
      <c r="U97" s="345" t="s">
        <v>165</v>
      </c>
      <c r="V97" s="21">
        <v>0</v>
      </c>
      <c r="W97" s="21">
        <v>0</v>
      </c>
      <c r="X97" s="21">
        <v>17</v>
      </c>
      <c r="Y97" s="21">
        <v>10</v>
      </c>
      <c r="Z97" s="21">
        <v>23</v>
      </c>
      <c r="AA97" s="21">
        <v>12</v>
      </c>
      <c r="AB97" s="21">
        <v>0</v>
      </c>
      <c r="AC97" s="21">
        <v>0</v>
      </c>
      <c r="AD97" s="21">
        <v>1</v>
      </c>
      <c r="AE97" s="73">
        <v>0</v>
      </c>
      <c r="AF97" s="852">
        <f t="shared" si="140"/>
        <v>41</v>
      </c>
      <c r="AG97" s="797">
        <f t="shared" si="141"/>
        <v>22</v>
      </c>
      <c r="AH97" s="66">
        <v>0</v>
      </c>
      <c r="AI97" s="66"/>
      <c r="AJ97" s="21">
        <v>0</v>
      </c>
      <c r="AK97" s="21">
        <v>0</v>
      </c>
      <c r="AL97" s="73"/>
      <c r="AM97" s="22">
        <v>0</v>
      </c>
      <c r="AO97" s="18" t="s">
        <v>165</v>
      </c>
      <c r="AP97" s="519">
        <v>17</v>
      </c>
      <c r="AQ97" s="194">
        <v>17</v>
      </c>
      <c r="AR97" s="194">
        <v>16</v>
      </c>
      <c r="AS97" s="194">
        <v>15</v>
      </c>
      <c r="AT97" s="194">
        <v>13</v>
      </c>
      <c r="AU97" s="823">
        <f t="shared" si="119"/>
        <v>78</v>
      </c>
      <c r="AV97" s="66">
        <v>0</v>
      </c>
      <c r="AW97" s="161">
        <v>0</v>
      </c>
      <c r="AX97" s="627">
        <v>61</v>
      </c>
      <c r="AY97" s="21">
        <v>0</v>
      </c>
      <c r="AZ97" s="733">
        <f t="shared" si="134"/>
        <v>61</v>
      </c>
      <c r="BA97" s="607">
        <v>0</v>
      </c>
      <c r="BB97" s="900">
        <v>18</v>
      </c>
      <c r="BD97" s="345" t="s">
        <v>165</v>
      </c>
      <c r="BE97" s="21">
        <v>58</v>
      </c>
      <c r="BF97" s="73">
        <v>0</v>
      </c>
      <c r="BG97" s="385">
        <f t="shared" si="135"/>
        <v>58</v>
      </c>
      <c r="BH97" s="22">
        <v>14</v>
      </c>
    </row>
    <row r="98" spans="1:60" s="3" customFormat="1" ht="14.25" customHeight="1">
      <c r="A98" s="14" t="s">
        <v>166</v>
      </c>
      <c r="B98" s="21">
        <v>240</v>
      </c>
      <c r="C98" s="21">
        <v>112</v>
      </c>
      <c r="D98" s="21">
        <v>234</v>
      </c>
      <c r="E98" s="21">
        <v>115</v>
      </c>
      <c r="F98" s="21">
        <v>196</v>
      </c>
      <c r="G98" s="21">
        <v>98</v>
      </c>
      <c r="H98" s="21">
        <v>165</v>
      </c>
      <c r="I98" s="21">
        <v>89</v>
      </c>
      <c r="J98" s="21">
        <v>187</v>
      </c>
      <c r="K98" s="73">
        <v>98</v>
      </c>
      <c r="L98" s="852">
        <f t="shared" si="130"/>
        <v>1022</v>
      </c>
      <c r="M98" s="797">
        <f t="shared" si="131"/>
        <v>512</v>
      </c>
      <c r="N98" s="854">
        <v>0</v>
      </c>
      <c r="O98" s="854"/>
      <c r="P98" s="32">
        <v>0</v>
      </c>
      <c r="Q98" s="32">
        <v>0</v>
      </c>
      <c r="R98" s="979"/>
      <c r="S98" s="158">
        <v>0</v>
      </c>
      <c r="U98" s="345" t="s">
        <v>166</v>
      </c>
      <c r="V98" s="21">
        <v>22</v>
      </c>
      <c r="W98" s="21">
        <v>11</v>
      </c>
      <c r="X98" s="21">
        <v>21</v>
      </c>
      <c r="Y98" s="21">
        <v>7</v>
      </c>
      <c r="Z98" s="21">
        <v>12</v>
      </c>
      <c r="AA98" s="21">
        <v>4</v>
      </c>
      <c r="AB98" s="21">
        <v>5</v>
      </c>
      <c r="AC98" s="21">
        <v>3</v>
      </c>
      <c r="AD98" s="21">
        <v>0</v>
      </c>
      <c r="AE98" s="73">
        <v>0</v>
      </c>
      <c r="AF98" s="852">
        <f t="shared" si="140"/>
        <v>60</v>
      </c>
      <c r="AG98" s="797">
        <f t="shared" si="141"/>
        <v>25</v>
      </c>
      <c r="AH98" s="66">
        <v>0</v>
      </c>
      <c r="AI98" s="66"/>
      <c r="AJ98" s="21">
        <v>0</v>
      </c>
      <c r="AK98" s="21">
        <v>0</v>
      </c>
      <c r="AL98" s="73"/>
      <c r="AM98" s="22">
        <v>0</v>
      </c>
      <c r="AO98" s="18" t="s">
        <v>166</v>
      </c>
      <c r="AP98" s="519">
        <v>11</v>
      </c>
      <c r="AQ98" s="194">
        <v>10</v>
      </c>
      <c r="AR98" s="194">
        <v>9</v>
      </c>
      <c r="AS98" s="194">
        <v>9</v>
      </c>
      <c r="AT98" s="194">
        <v>10</v>
      </c>
      <c r="AU98" s="823">
        <f>SUM(AP98:AT98)</f>
        <v>49</v>
      </c>
      <c r="AV98" s="66">
        <v>0</v>
      </c>
      <c r="AW98" s="161">
        <v>0</v>
      </c>
      <c r="AX98" s="627">
        <v>34</v>
      </c>
      <c r="AY98" s="21">
        <v>17</v>
      </c>
      <c r="AZ98" s="733">
        <f t="shared" si="134"/>
        <v>51</v>
      </c>
      <c r="BA98" s="607">
        <v>0</v>
      </c>
      <c r="BB98" s="900">
        <v>10</v>
      </c>
      <c r="BD98" s="345" t="s">
        <v>166</v>
      </c>
      <c r="BE98" s="21">
        <v>44</v>
      </c>
      <c r="BF98" s="73">
        <v>0</v>
      </c>
      <c r="BG98" s="385">
        <f t="shared" si="135"/>
        <v>44</v>
      </c>
      <c r="BH98" s="22">
        <v>5</v>
      </c>
    </row>
    <row r="99" spans="1:60" s="3" customFormat="1" ht="14.25" customHeight="1">
      <c r="A99" s="20" t="s">
        <v>66</v>
      </c>
      <c r="B99" s="21"/>
      <c r="C99" s="21"/>
      <c r="D99" s="21"/>
      <c r="E99" s="21"/>
      <c r="F99" s="21"/>
      <c r="G99" s="21"/>
      <c r="H99" s="21"/>
      <c r="I99" s="21"/>
      <c r="J99" s="21"/>
      <c r="K99" s="73"/>
      <c r="L99" s="852"/>
      <c r="M99" s="797"/>
      <c r="N99" s="66"/>
      <c r="O99" s="66"/>
      <c r="P99" s="21"/>
      <c r="Q99" s="21"/>
      <c r="R99" s="73"/>
      <c r="S99" s="22"/>
      <c r="U99" s="347" t="s">
        <v>66</v>
      </c>
      <c r="V99" s="21"/>
      <c r="W99" s="21"/>
      <c r="X99" s="21"/>
      <c r="Y99" s="21"/>
      <c r="Z99" s="21"/>
      <c r="AA99" s="21"/>
      <c r="AB99" s="21"/>
      <c r="AC99" s="21"/>
      <c r="AD99" s="21"/>
      <c r="AE99" s="73"/>
      <c r="AF99" s="852"/>
      <c r="AG99" s="797"/>
      <c r="AH99" s="66"/>
      <c r="AI99" s="66"/>
      <c r="AJ99" s="21"/>
      <c r="AK99" s="21"/>
      <c r="AL99" s="73"/>
      <c r="AM99" s="22"/>
      <c r="AO99" s="569" t="s">
        <v>66</v>
      </c>
      <c r="AP99" s="634"/>
      <c r="AQ99" s="159"/>
      <c r="AR99" s="159"/>
      <c r="AS99" s="159"/>
      <c r="AT99" s="159"/>
      <c r="AU99" s="84"/>
      <c r="AV99" s="21"/>
      <c r="AW99" s="22"/>
      <c r="AX99" s="627"/>
      <c r="AY99" s="21"/>
      <c r="AZ99" s="733"/>
      <c r="BA99" s="607"/>
      <c r="BB99" s="900"/>
      <c r="BD99" s="347" t="s">
        <v>66</v>
      </c>
      <c r="BE99" s="21"/>
      <c r="BF99" s="73"/>
      <c r="BG99" s="385"/>
      <c r="BH99" s="22"/>
    </row>
    <row r="100" spans="1:60" s="3" customFormat="1" ht="14.25" customHeight="1">
      <c r="A100" s="14" t="s">
        <v>168</v>
      </c>
      <c r="B100" s="21">
        <v>821</v>
      </c>
      <c r="C100" s="21">
        <v>404</v>
      </c>
      <c r="D100" s="21">
        <v>668</v>
      </c>
      <c r="E100" s="21">
        <v>324</v>
      </c>
      <c r="F100" s="21">
        <v>642</v>
      </c>
      <c r="G100" s="21">
        <v>311</v>
      </c>
      <c r="H100" s="21">
        <v>514</v>
      </c>
      <c r="I100" s="21">
        <v>266</v>
      </c>
      <c r="J100" s="21">
        <v>443</v>
      </c>
      <c r="K100" s="73">
        <v>223</v>
      </c>
      <c r="L100" s="852">
        <f t="shared" si="130"/>
        <v>3088</v>
      </c>
      <c r="M100" s="797">
        <f t="shared" si="131"/>
        <v>1528</v>
      </c>
      <c r="N100" s="66">
        <v>0</v>
      </c>
      <c r="O100" s="66"/>
      <c r="P100" s="21">
        <v>0</v>
      </c>
      <c r="Q100" s="21">
        <v>0</v>
      </c>
      <c r="R100" s="73"/>
      <c r="S100" s="22">
        <v>0</v>
      </c>
      <c r="U100" s="345" t="s">
        <v>168</v>
      </c>
      <c r="V100" s="21">
        <v>104</v>
      </c>
      <c r="W100" s="21">
        <v>44</v>
      </c>
      <c r="X100" s="21">
        <v>90</v>
      </c>
      <c r="Y100" s="21">
        <v>51</v>
      </c>
      <c r="Z100" s="21">
        <v>95</v>
      </c>
      <c r="AA100" s="21">
        <v>45</v>
      </c>
      <c r="AB100" s="21">
        <v>76</v>
      </c>
      <c r="AC100" s="21">
        <v>34</v>
      </c>
      <c r="AD100" s="21">
        <v>24</v>
      </c>
      <c r="AE100" s="73">
        <v>15</v>
      </c>
      <c r="AF100" s="852">
        <f t="shared" ref="AF100:AF101" si="142">+V100+X100+Z100+AB100+AD100</f>
        <v>389</v>
      </c>
      <c r="AG100" s="797">
        <f t="shared" ref="AG100:AG101" si="143">+W100+Y100+AA100+AC100+AE100</f>
        <v>189</v>
      </c>
      <c r="AH100" s="66">
        <v>0</v>
      </c>
      <c r="AI100" s="66"/>
      <c r="AJ100" s="21">
        <v>0</v>
      </c>
      <c r="AK100" s="21">
        <v>0</v>
      </c>
      <c r="AL100" s="73"/>
      <c r="AM100" s="22">
        <v>0</v>
      </c>
      <c r="AO100" s="18" t="s">
        <v>168</v>
      </c>
      <c r="AP100" s="762">
        <v>20</v>
      </c>
      <c r="AQ100" s="191">
        <v>18</v>
      </c>
      <c r="AR100" s="191">
        <v>17</v>
      </c>
      <c r="AS100" s="191">
        <v>15</v>
      </c>
      <c r="AT100" s="191">
        <v>15</v>
      </c>
      <c r="AU100" s="823">
        <f t="shared" si="119"/>
        <v>85</v>
      </c>
      <c r="AV100" s="66">
        <v>0</v>
      </c>
      <c r="AW100" s="161">
        <v>0</v>
      </c>
      <c r="AX100" s="627">
        <v>78</v>
      </c>
      <c r="AY100" s="21">
        <v>10</v>
      </c>
      <c r="AZ100" s="794">
        <f t="shared" si="134"/>
        <v>88</v>
      </c>
      <c r="BA100" s="607">
        <v>0</v>
      </c>
      <c r="BB100" s="900">
        <v>17</v>
      </c>
      <c r="BD100" s="345" t="s">
        <v>168</v>
      </c>
      <c r="BE100" s="21">
        <v>73</v>
      </c>
      <c r="BF100" s="73">
        <v>0</v>
      </c>
      <c r="BG100" s="385">
        <f t="shared" si="135"/>
        <v>73</v>
      </c>
      <c r="BH100" s="22">
        <v>9</v>
      </c>
    </row>
    <row r="101" spans="1:60" s="3" customFormat="1" ht="14.25" customHeight="1" thickBot="1">
      <c r="A101" s="25" t="s">
        <v>169</v>
      </c>
      <c r="B101" s="26">
        <v>371</v>
      </c>
      <c r="C101" s="26">
        <v>190</v>
      </c>
      <c r="D101" s="26">
        <v>343</v>
      </c>
      <c r="E101" s="26">
        <v>155</v>
      </c>
      <c r="F101" s="26">
        <v>314</v>
      </c>
      <c r="G101" s="26">
        <v>155</v>
      </c>
      <c r="H101" s="26">
        <v>281</v>
      </c>
      <c r="I101" s="26">
        <v>162</v>
      </c>
      <c r="J101" s="26">
        <v>195</v>
      </c>
      <c r="K101" s="83">
        <v>81</v>
      </c>
      <c r="L101" s="789">
        <f t="shared" si="130"/>
        <v>1504</v>
      </c>
      <c r="M101" s="795">
        <f t="shared" si="131"/>
        <v>743</v>
      </c>
      <c r="N101" s="170">
        <v>0</v>
      </c>
      <c r="O101" s="170"/>
      <c r="P101" s="26">
        <v>0</v>
      </c>
      <c r="Q101" s="26">
        <v>0</v>
      </c>
      <c r="R101" s="83"/>
      <c r="S101" s="27">
        <v>0</v>
      </c>
      <c r="U101" s="348" t="s">
        <v>169</v>
      </c>
      <c r="V101" s="26">
        <v>42</v>
      </c>
      <c r="W101" s="26">
        <v>22</v>
      </c>
      <c r="X101" s="26">
        <v>70</v>
      </c>
      <c r="Y101" s="26">
        <v>22</v>
      </c>
      <c r="Z101" s="26">
        <v>51</v>
      </c>
      <c r="AA101" s="26">
        <v>22</v>
      </c>
      <c r="AB101" s="26">
        <v>53</v>
      </c>
      <c r="AC101" s="26">
        <v>26</v>
      </c>
      <c r="AD101" s="26">
        <v>1</v>
      </c>
      <c r="AE101" s="83">
        <v>1</v>
      </c>
      <c r="AF101" s="789">
        <f t="shared" si="142"/>
        <v>217</v>
      </c>
      <c r="AG101" s="795">
        <f t="shared" si="143"/>
        <v>93</v>
      </c>
      <c r="AH101" s="170">
        <v>0</v>
      </c>
      <c r="AI101" s="170"/>
      <c r="AJ101" s="26">
        <v>0</v>
      </c>
      <c r="AK101" s="26">
        <v>0</v>
      </c>
      <c r="AL101" s="83"/>
      <c r="AM101" s="27">
        <v>0</v>
      </c>
      <c r="AO101" s="29" t="s">
        <v>169</v>
      </c>
      <c r="AP101" s="763">
        <v>9</v>
      </c>
      <c r="AQ101" s="164">
        <v>8</v>
      </c>
      <c r="AR101" s="164">
        <v>7</v>
      </c>
      <c r="AS101" s="164">
        <v>7</v>
      </c>
      <c r="AT101" s="164">
        <v>5</v>
      </c>
      <c r="AU101" s="807">
        <f t="shared" si="119"/>
        <v>36</v>
      </c>
      <c r="AV101" s="26">
        <v>0</v>
      </c>
      <c r="AW101" s="27">
        <v>0</v>
      </c>
      <c r="AX101" s="630">
        <v>44</v>
      </c>
      <c r="AY101" s="26">
        <v>6</v>
      </c>
      <c r="AZ101" s="795">
        <f t="shared" si="134"/>
        <v>50</v>
      </c>
      <c r="BA101" s="617">
        <v>0</v>
      </c>
      <c r="BB101" s="901">
        <v>9</v>
      </c>
      <c r="BD101" s="348" t="s">
        <v>169</v>
      </c>
      <c r="BE101" s="26">
        <v>35</v>
      </c>
      <c r="BF101" s="83">
        <v>0</v>
      </c>
      <c r="BG101" s="839">
        <f t="shared" si="135"/>
        <v>35</v>
      </c>
      <c r="BH101" s="349">
        <v>3</v>
      </c>
    </row>
    <row r="102" spans="1:60" s="3" customFormat="1" ht="14.25" customHeight="1">
      <c r="A102" s="1018" t="s">
        <v>343</v>
      </c>
      <c r="B102" s="1018"/>
      <c r="C102" s="1018"/>
      <c r="D102" s="1018"/>
      <c r="E102" s="1018"/>
      <c r="F102" s="1018"/>
      <c r="G102" s="1018"/>
      <c r="H102" s="1018"/>
      <c r="I102" s="1018"/>
      <c r="J102" s="1018"/>
      <c r="K102" s="1018"/>
      <c r="L102" s="1018"/>
      <c r="M102" s="1018"/>
      <c r="N102" s="1018"/>
      <c r="O102" s="1018"/>
      <c r="P102" s="1018"/>
      <c r="Q102" s="1018"/>
      <c r="R102" s="1018"/>
      <c r="S102" s="1018"/>
      <c r="T102" s="102"/>
      <c r="U102" s="1071" t="s">
        <v>339</v>
      </c>
      <c r="V102" s="1071"/>
      <c r="W102" s="1071"/>
      <c r="X102" s="1071"/>
      <c r="Y102" s="1071"/>
      <c r="Z102" s="1071"/>
      <c r="AA102" s="1071"/>
      <c r="AB102" s="1071"/>
      <c r="AC102" s="1071"/>
      <c r="AD102" s="1071"/>
      <c r="AE102" s="1071"/>
      <c r="AF102" s="1071"/>
      <c r="AG102" s="1071"/>
      <c r="AH102" s="1071"/>
      <c r="AI102" s="1071"/>
      <c r="AJ102" s="1071"/>
      <c r="AK102" s="1071"/>
      <c r="AL102" s="1071"/>
      <c r="AM102" s="1071"/>
      <c r="AN102" s="309"/>
      <c r="AO102" s="1018" t="s">
        <v>341</v>
      </c>
      <c r="AP102" s="1018"/>
      <c r="AQ102" s="1018"/>
      <c r="AR102" s="1018"/>
      <c r="AS102" s="1018"/>
      <c r="AT102" s="1018"/>
      <c r="AU102" s="1018"/>
      <c r="AV102" s="1018"/>
      <c r="AW102" s="1018"/>
      <c r="AX102" s="1018"/>
      <c r="AY102" s="1018"/>
      <c r="AZ102" s="1018"/>
      <c r="BA102" s="1018"/>
      <c r="BB102" s="1018"/>
      <c r="BC102" s="102"/>
      <c r="BD102" s="1018" t="s">
        <v>501</v>
      </c>
      <c r="BE102" s="1018"/>
      <c r="BF102" s="1018"/>
      <c r="BG102" s="1018"/>
      <c r="BH102" s="1018"/>
    </row>
    <row r="103" spans="1:60" s="3" customFormat="1" ht="12" customHeight="1">
      <c r="A103" s="1018" t="s">
        <v>187</v>
      </c>
      <c r="B103" s="1018"/>
      <c r="C103" s="1018"/>
      <c r="D103" s="1018"/>
      <c r="E103" s="1018"/>
      <c r="F103" s="1018"/>
      <c r="G103" s="1018"/>
      <c r="H103" s="1018"/>
      <c r="I103" s="1018"/>
      <c r="J103" s="1018"/>
      <c r="K103" s="1018"/>
      <c r="L103" s="1018"/>
      <c r="M103" s="1018"/>
      <c r="N103" s="1018"/>
      <c r="O103" s="1018"/>
      <c r="P103" s="1018"/>
      <c r="Q103" s="1018"/>
      <c r="R103" s="1018"/>
      <c r="S103" s="1018"/>
      <c r="T103" s="148"/>
      <c r="U103" s="1018" t="s">
        <v>187</v>
      </c>
      <c r="V103" s="1018"/>
      <c r="W103" s="1018"/>
      <c r="X103" s="1018"/>
      <c r="Y103" s="1018"/>
      <c r="Z103" s="1018"/>
      <c r="AA103" s="1018"/>
      <c r="AB103" s="1018"/>
      <c r="AC103" s="1018"/>
      <c r="AD103" s="1018"/>
      <c r="AE103" s="1018"/>
      <c r="AF103" s="1018"/>
      <c r="AG103" s="1018"/>
      <c r="AH103" s="1018"/>
      <c r="AI103" s="1018"/>
      <c r="AJ103" s="1018"/>
      <c r="AK103" s="1018"/>
      <c r="AL103" s="1018"/>
      <c r="AM103" s="1018"/>
      <c r="AN103" s="149"/>
      <c r="AO103" s="1018" t="s">
        <v>187</v>
      </c>
      <c r="AP103" s="1018"/>
      <c r="AQ103" s="1018"/>
      <c r="AR103" s="1018"/>
      <c r="AS103" s="1018"/>
      <c r="AT103" s="1018"/>
      <c r="AU103" s="1018"/>
      <c r="AV103" s="1018"/>
      <c r="AW103" s="1018"/>
      <c r="AX103" s="1018"/>
      <c r="AY103" s="1018"/>
      <c r="AZ103" s="1018"/>
      <c r="BA103" s="1018"/>
      <c r="BB103" s="1018"/>
      <c r="BC103" s="150"/>
      <c r="BD103" s="1018" t="s">
        <v>187</v>
      </c>
      <c r="BE103" s="1018"/>
      <c r="BF103" s="1018"/>
      <c r="BG103" s="1018"/>
      <c r="BH103" s="1018"/>
    </row>
    <row r="104" spans="1:60" s="3" customFormat="1" ht="8.25" customHeight="1" thickBot="1">
      <c r="A104" s="309"/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769"/>
      <c r="M104" s="769"/>
      <c r="N104" s="309"/>
      <c r="O104" s="972"/>
      <c r="P104" s="309"/>
      <c r="Q104" s="309"/>
      <c r="R104" s="972"/>
      <c r="S104" s="309"/>
      <c r="T104" s="148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769"/>
      <c r="AG104" s="769"/>
      <c r="AH104" s="309"/>
      <c r="AI104" s="972"/>
      <c r="AJ104" s="309"/>
      <c r="AK104" s="309"/>
      <c r="AL104" s="972"/>
      <c r="AM104" s="309"/>
      <c r="AN104" s="149"/>
      <c r="AO104" s="309"/>
      <c r="AP104" s="309"/>
      <c r="AQ104" s="309"/>
      <c r="AR104" s="309"/>
      <c r="AS104" s="309"/>
      <c r="AT104" s="309"/>
      <c r="AU104" s="769"/>
      <c r="AV104" s="309"/>
      <c r="AW104" s="309"/>
      <c r="AX104" s="309"/>
      <c r="AY104" s="309"/>
      <c r="AZ104" s="769"/>
      <c r="BA104" s="309"/>
      <c r="BB104" s="883"/>
      <c r="BC104" s="150"/>
      <c r="BD104" s="309"/>
      <c r="BE104" s="309"/>
      <c r="BF104" s="309"/>
      <c r="BG104" s="769"/>
      <c r="BH104" s="309"/>
    </row>
    <row r="105" spans="1:60" s="3" customFormat="1" ht="25.5" customHeight="1">
      <c r="A105" s="1083" t="s">
        <v>7</v>
      </c>
      <c r="B105" s="1101" t="s">
        <v>255</v>
      </c>
      <c r="C105" s="1134"/>
      <c r="D105" s="1101" t="s">
        <v>256</v>
      </c>
      <c r="E105" s="1134"/>
      <c r="F105" s="1101" t="s">
        <v>257</v>
      </c>
      <c r="G105" s="1134"/>
      <c r="H105" s="1101" t="s">
        <v>258</v>
      </c>
      <c r="I105" s="1134"/>
      <c r="J105" s="1101" t="s">
        <v>259</v>
      </c>
      <c r="K105" s="1102"/>
      <c r="L105" s="1023" t="s">
        <v>260</v>
      </c>
      <c r="M105" s="1055"/>
      <c r="N105" s="1066" t="s">
        <v>261</v>
      </c>
      <c r="O105" s="1066"/>
      <c r="P105" s="1151"/>
      <c r="Q105" s="1023" t="s">
        <v>262</v>
      </c>
      <c r="R105" s="1066"/>
      <c r="S105" s="1055"/>
      <c r="U105" s="1083" t="s">
        <v>7</v>
      </c>
      <c r="V105" s="1101" t="s">
        <v>255</v>
      </c>
      <c r="W105" s="1134"/>
      <c r="X105" s="1101" t="s">
        <v>256</v>
      </c>
      <c r="Y105" s="1134"/>
      <c r="Z105" s="1101" t="s">
        <v>257</v>
      </c>
      <c r="AA105" s="1134"/>
      <c r="AB105" s="1101" t="s">
        <v>258</v>
      </c>
      <c r="AC105" s="1134"/>
      <c r="AD105" s="1101" t="s">
        <v>259</v>
      </c>
      <c r="AE105" s="1102"/>
      <c r="AF105" s="1023" t="s">
        <v>260</v>
      </c>
      <c r="AG105" s="1055"/>
      <c r="AH105" s="1066" t="s">
        <v>261</v>
      </c>
      <c r="AI105" s="1066"/>
      <c r="AJ105" s="1151"/>
      <c r="AK105" s="1023" t="s">
        <v>262</v>
      </c>
      <c r="AL105" s="1066"/>
      <c r="AM105" s="1055"/>
      <c r="AO105" s="1067" t="s">
        <v>7</v>
      </c>
      <c r="AP105" s="1156" t="s">
        <v>96</v>
      </c>
      <c r="AQ105" s="1157"/>
      <c r="AR105" s="1157"/>
      <c r="AS105" s="1157"/>
      <c r="AT105" s="1157"/>
      <c r="AU105" s="1157"/>
      <c r="AV105" s="1157"/>
      <c r="AW105" s="1158"/>
      <c r="AX105" s="1159" t="s">
        <v>497</v>
      </c>
      <c r="AY105" s="1160"/>
      <c r="AZ105" s="1161"/>
      <c r="BA105" s="1050" t="s">
        <v>498</v>
      </c>
      <c r="BB105" s="1162" t="s">
        <v>493</v>
      </c>
      <c r="BC105" s="2"/>
      <c r="BD105" s="1035" t="s">
        <v>7</v>
      </c>
      <c r="BE105" s="1152" t="s">
        <v>476</v>
      </c>
      <c r="BF105" s="1093" t="s">
        <v>381</v>
      </c>
      <c r="BG105" s="1093" t="s">
        <v>382</v>
      </c>
      <c r="BH105" s="1154" t="s">
        <v>340</v>
      </c>
    </row>
    <row r="106" spans="1:60" s="3" customFormat="1" ht="26.25" customHeight="1">
      <c r="A106" s="1084"/>
      <c r="B106" s="4" t="s">
        <v>99</v>
      </c>
      <c r="C106" s="4" t="s">
        <v>100</v>
      </c>
      <c r="D106" s="4" t="s">
        <v>99</v>
      </c>
      <c r="E106" s="4" t="s">
        <v>100</v>
      </c>
      <c r="F106" s="4" t="s">
        <v>99</v>
      </c>
      <c r="G106" s="4" t="s">
        <v>100</v>
      </c>
      <c r="H106" s="4" t="s">
        <v>99</v>
      </c>
      <c r="I106" s="4" t="s">
        <v>100</v>
      </c>
      <c r="J106" s="4" t="s">
        <v>99</v>
      </c>
      <c r="K106" s="298" t="s">
        <v>100</v>
      </c>
      <c r="L106" s="318" t="s">
        <v>99</v>
      </c>
      <c r="M106" s="269" t="s">
        <v>100</v>
      </c>
      <c r="N106" s="304" t="s">
        <v>99</v>
      </c>
      <c r="O106" s="304"/>
      <c r="P106" s="4" t="s">
        <v>100</v>
      </c>
      <c r="Q106" s="4" t="s">
        <v>99</v>
      </c>
      <c r="R106" s="298"/>
      <c r="S106" s="5" t="s">
        <v>100</v>
      </c>
      <c r="U106" s="1084"/>
      <c r="V106" s="4" t="s">
        <v>99</v>
      </c>
      <c r="W106" s="4" t="s">
        <v>100</v>
      </c>
      <c r="X106" s="4" t="s">
        <v>99</v>
      </c>
      <c r="Y106" s="4" t="s">
        <v>100</v>
      </c>
      <c r="Z106" s="4" t="s">
        <v>99</v>
      </c>
      <c r="AA106" s="4" t="s">
        <v>100</v>
      </c>
      <c r="AB106" s="4" t="s">
        <v>99</v>
      </c>
      <c r="AC106" s="4" t="s">
        <v>100</v>
      </c>
      <c r="AD106" s="4" t="s">
        <v>99</v>
      </c>
      <c r="AE106" s="298" t="s">
        <v>100</v>
      </c>
      <c r="AF106" s="318" t="s">
        <v>99</v>
      </c>
      <c r="AG106" s="269" t="s">
        <v>100</v>
      </c>
      <c r="AH106" s="304" t="s">
        <v>99</v>
      </c>
      <c r="AI106" s="304"/>
      <c r="AJ106" s="4" t="s">
        <v>100</v>
      </c>
      <c r="AK106" s="4" t="s">
        <v>99</v>
      </c>
      <c r="AL106" s="298"/>
      <c r="AM106" s="5" t="s">
        <v>100</v>
      </c>
      <c r="AO106" s="1068"/>
      <c r="AP106" s="632" t="s">
        <v>255</v>
      </c>
      <c r="AQ106" s="633" t="s">
        <v>256</v>
      </c>
      <c r="AR106" s="633" t="s">
        <v>257</v>
      </c>
      <c r="AS106" s="633" t="s">
        <v>258</v>
      </c>
      <c r="AT106" s="633" t="s">
        <v>259</v>
      </c>
      <c r="AU106" s="415" t="s">
        <v>1</v>
      </c>
      <c r="AV106" s="745" t="s">
        <v>261</v>
      </c>
      <c r="AW106" s="753" t="s">
        <v>262</v>
      </c>
      <c r="AX106" s="632" t="s">
        <v>475</v>
      </c>
      <c r="AY106" s="633" t="s">
        <v>474</v>
      </c>
      <c r="AZ106" s="746" t="s">
        <v>1</v>
      </c>
      <c r="BA106" s="1051"/>
      <c r="BB106" s="1163"/>
      <c r="BC106" s="10"/>
      <c r="BD106" s="1164"/>
      <c r="BE106" s="1153"/>
      <c r="BF106" s="1094"/>
      <c r="BG106" s="1094"/>
      <c r="BH106" s="1155"/>
    </row>
    <row r="107" spans="1:60" s="3" customFormat="1" ht="11.25" customHeight="1">
      <c r="A107" s="347" t="s">
        <v>56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73"/>
      <c r="L107" s="852"/>
      <c r="M107" s="797"/>
      <c r="N107" s="66"/>
      <c r="O107" s="66"/>
      <c r="P107" s="21"/>
      <c r="Q107" s="21"/>
      <c r="R107" s="73"/>
      <c r="S107" s="22"/>
      <c r="U107" s="347" t="s">
        <v>56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73"/>
      <c r="AF107" s="852"/>
      <c r="AG107" s="797"/>
      <c r="AH107" s="66"/>
      <c r="AI107" s="66"/>
      <c r="AJ107" s="21"/>
      <c r="AK107" s="21"/>
      <c r="AL107" s="73"/>
      <c r="AM107" s="22"/>
      <c r="AO107" s="569" t="s">
        <v>56</v>
      </c>
      <c r="AP107" s="627"/>
      <c r="AQ107" s="21"/>
      <c r="AR107" s="21"/>
      <c r="AS107" s="21"/>
      <c r="AT107" s="21"/>
      <c r="AU107" s="84">
        <v>0</v>
      </c>
      <c r="AV107" s="21"/>
      <c r="AW107" s="513"/>
      <c r="AX107" s="627"/>
      <c r="AY107" s="21"/>
      <c r="AZ107" s="733"/>
      <c r="BA107" s="607"/>
      <c r="BB107" s="613"/>
      <c r="BD107" s="347" t="s">
        <v>56</v>
      </c>
      <c r="BE107" s="65"/>
      <c r="BF107" s="86"/>
      <c r="BG107" s="826"/>
      <c r="BH107" s="34"/>
    </row>
    <row r="108" spans="1:60" s="3" customFormat="1" ht="14.25" customHeight="1">
      <c r="A108" s="345" t="s">
        <v>59</v>
      </c>
      <c r="B108" s="21">
        <v>967</v>
      </c>
      <c r="C108" s="21">
        <v>457</v>
      </c>
      <c r="D108" s="21">
        <v>739</v>
      </c>
      <c r="E108" s="21">
        <v>383</v>
      </c>
      <c r="F108" s="21">
        <v>720</v>
      </c>
      <c r="G108" s="21">
        <v>351</v>
      </c>
      <c r="H108" s="21">
        <v>691</v>
      </c>
      <c r="I108" s="21">
        <v>351</v>
      </c>
      <c r="J108" s="21">
        <v>598</v>
      </c>
      <c r="K108" s="73">
        <v>303</v>
      </c>
      <c r="L108" s="852">
        <f t="shared" ref="L108:L144" si="144">+B108+D108+F108+H108+J108</f>
        <v>3715</v>
      </c>
      <c r="M108" s="797">
        <f t="shared" ref="M108:M144" si="145">+C108+E108+G108+I108+K108</f>
        <v>1845</v>
      </c>
      <c r="N108" s="66">
        <v>0</v>
      </c>
      <c r="O108" s="66"/>
      <c r="P108" s="21">
        <v>0</v>
      </c>
      <c r="Q108" s="21">
        <v>0</v>
      </c>
      <c r="R108" s="73"/>
      <c r="S108" s="22">
        <v>0</v>
      </c>
      <c r="U108" s="345" t="s">
        <v>59</v>
      </c>
      <c r="V108" s="21">
        <v>20</v>
      </c>
      <c r="W108" s="21">
        <v>9</v>
      </c>
      <c r="X108" s="21">
        <v>55</v>
      </c>
      <c r="Y108" s="21">
        <v>29</v>
      </c>
      <c r="Z108" s="21">
        <v>85</v>
      </c>
      <c r="AA108" s="21">
        <v>35</v>
      </c>
      <c r="AB108" s="21">
        <v>0</v>
      </c>
      <c r="AC108" s="21">
        <v>0</v>
      </c>
      <c r="AD108" s="21">
        <v>29</v>
      </c>
      <c r="AE108" s="73">
        <v>12</v>
      </c>
      <c r="AF108" s="852">
        <f t="shared" ref="AF108:AF113" si="146">+V108+X108+Z108+AB108+AD108</f>
        <v>189</v>
      </c>
      <c r="AG108" s="797">
        <f t="shared" ref="AG108:AG113" si="147">+W108+Y108+AA108+AC108+AE108</f>
        <v>85</v>
      </c>
      <c r="AH108" s="66">
        <v>0</v>
      </c>
      <c r="AI108" s="66"/>
      <c r="AJ108" s="21">
        <v>0</v>
      </c>
      <c r="AK108" s="21">
        <v>2</v>
      </c>
      <c r="AL108" s="73"/>
      <c r="AM108" s="22">
        <v>0</v>
      </c>
      <c r="AO108" s="18" t="s">
        <v>59</v>
      </c>
      <c r="AP108" s="627">
        <v>29</v>
      </c>
      <c r="AQ108" s="21">
        <v>29</v>
      </c>
      <c r="AR108" s="21">
        <v>28</v>
      </c>
      <c r="AS108" s="21">
        <v>27</v>
      </c>
      <c r="AT108" s="21">
        <v>25</v>
      </c>
      <c r="AU108" s="84">
        <f t="shared" si="119"/>
        <v>138</v>
      </c>
      <c r="AV108" s="21">
        <v>0</v>
      </c>
      <c r="AW108" s="754">
        <v>0</v>
      </c>
      <c r="AX108" s="627">
        <v>86</v>
      </c>
      <c r="AY108" s="21">
        <v>18</v>
      </c>
      <c r="AZ108" s="733">
        <f t="shared" ref="AZ108:AZ144" si="148">+AX108+AY108</f>
        <v>104</v>
      </c>
      <c r="BA108" s="607">
        <v>0</v>
      </c>
      <c r="BB108" s="900">
        <v>26</v>
      </c>
      <c r="BD108" s="345" t="s">
        <v>59</v>
      </c>
      <c r="BE108" s="21">
        <v>112</v>
      </c>
      <c r="BF108" s="73">
        <v>0</v>
      </c>
      <c r="BG108" s="385">
        <f t="shared" ref="BG108:BG144" si="149">+BE108+BF108</f>
        <v>112</v>
      </c>
      <c r="BH108" s="22">
        <v>17</v>
      </c>
    </row>
    <row r="109" spans="1:60" s="3" customFormat="1" ht="14.25" customHeight="1">
      <c r="A109" s="345" t="s">
        <v>57</v>
      </c>
      <c r="B109" s="21">
        <v>4385</v>
      </c>
      <c r="C109" s="21">
        <v>2210</v>
      </c>
      <c r="D109" s="21">
        <v>3792</v>
      </c>
      <c r="E109" s="21">
        <v>1916</v>
      </c>
      <c r="F109" s="21">
        <v>3646</v>
      </c>
      <c r="G109" s="21">
        <v>1815</v>
      </c>
      <c r="H109" s="21">
        <v>3187</v>
      </c>
      <c r="I109" s="21">
        <v>1598</v>
      </c>
      <c r="J109" s="21">
        <v>2671</v>
      </c>
      <c r="K109" s="73">
        <v>1326</v>
      </c>
      <c r="L109" s="852">
        <f t="shared" si="144"/>
        <v>17681</v>
      </c>
      <c r="M109" s="797">
        <f t="shared" si="145"/>
        <v>8865</v>
      </c>
      <c r="N109" s="854">
        <v>0</v>
      </c>
      <c r="O109" s="854"/>
      <c r="P109" s="32">
        <v>0</v>
      </c>
      <c r="Q109" s="32">
        <v>0</v>
      </c>
      <c r="R109" s="979"/>
      <c r="S109" s="158">
        <v>0</v>
      </c>
      <c r="U109" s="345" t="s">
        <v>57</v>
      </c>
      <c r="V109" s="21">
        <v>165</v>
      </c>
      <c r="W109" s="21">
        <v>65</v>
      </c>
      <c r="X109" s="21">
        <v>228</v>
      </c>
      <c r="Y109" s="21">
        <v>91</v>
      </c>
      <c r="Z109" s="21">
        <v>262</v>
      </c>
      <c r="AA109" s="21">
        <v>102</v>
      </c>
      <c r="AB109" s="21">
        <v>199</v>
      </c>
      <c r="AC109" s="21">
        <v>80</v>
      </c>
      <c r="AD109" s="21">
        <v>67</v>
      </c>
      <c r="AE109" s="73">
        <v>32</v>
      </c>
      <c r="AF109" s="852">
        <f t="shared" si="146"/>
        <v>921</v>
      </c>
      <c r="AG109" s="797">
        <f t="shared" si="147"/>
        <v>370</v>
      </c>
      <c r="AH109" s="66">
        <v>0</v>
      </c>
      <c r="AI109" s="66"/>
      <c r="AJ109" s="21">
        <v>0</v>
      </c>
      <c r="AK109" s="21">
        <v>0</v>
      </c>
      <c r="AL109" s="73"/>
      <c r="AM109" s="22">
        <v>0</v>
      </c>
      <c r="AO109" s="18" t="s">
        <v>57</v>
      </c>
      <c r="AP109" s="627">
        <v>125</v>
      </c>
      <c r="AQ109" s="21">
        <v>120</v>
      </c>
      <c r="AR109" s="21">
        <v>124</v>
      </c>
      <c r="AS109" s="21">
        <v>116</v>
      </c>
      <c r="AT109" s="21">
        <v>109</v>
      </c>
      <c r="AU109" s="84">
        <f t="shared" ref="AU109:AU176" si="150">SUM(AP109:AT109)</f>
        <v>594</v>
      </c>
      <c r="AV109" s="21">
        <v>0</v>
      </c>
      <c r="AW109" s="22">
        <v>0</v>
      </c>
      <c r="AX109" s="627">
        <v>498</v>
      </c>
      <c r="AY109" s="21">
        <v>37</v>
      </c>
      <c r="AZ109" s="733">
        <f t="shared" si="148"/>
        <v>535</v>
      </c>
      <c r="BA109" s="607">
        <v>0</v>
      </c>
      <c r="BB109" s="900">
        <v>102</v>
      </c>
      <c r="BD109" s="345" t="s">
        <v>57</v>
      </c>
      <c r="BE109" s="21">
        <v>533</v>
      </c>
      <c r="BF109" s="73">
        <v>0</v>
      </c>
      <c r="BG109" s="385">
        <f t="shared" si="149"/>
        <v>533</v>
      </c>
      <c r="BH109" s="22">
        <v>132</v>
      </c>
    </row>
    <row r="110" spans="1:60" s="3" customFormat="1" ht="14.25" customHeight="1">
      <c r="A110" s="345" t="s">
        <v>58</v>
      </c>
      <c r="B110" s="21">
        <v>368</v>
      </c>
      <c r="C110" s="21">
        <v>194</v>
      </c>
      <c r="D110" s="21">
        <v>299</v>
      </c>
      <c r="E110" s="21">
        <v>153</v>
      </c>
      <c r="F110" s="21">
        <v>261</v>
      </c>
      <c r="G110" s="21">
        <v>140</v>
      </c>
      <c r="H110" s="21">
        <v>241</v>
      </c>
      <c r="I110" s="21">
        <v>111</v>
      </c>
      <c r="J110" s="21">
        <v>191</v>
      </c>
      <c r="K110" s="73">
        <v>82</v>
      </c>
      <c r="L110" s="852">
        <f t="shared" si="144"/>
        <v>1360</v>
      </c>
      <c r="M110" s="797">
        <f t="shared" si="145"/>
        <v>680</v>
      </c>
      <c r="N110" s="66">
        <v>0</v>
      </c>
      <c r="O110" s="66"/>
      <c r="P110" s="21">
        <v>0</v>
      </c>
      <c r="Q110" s="21">
        <v>0</v>
      </c>
      <c r="R110" s="73"/>
      <c r="S110" s="22">
        <v>0</v>
      </c>
      <c r="U110" s="345" t="s">
        <v>58</v>
      </c>
      <c r="V110" s="21">
        <v>41</v>
      </c>
      <c r="W110" s="21">
        <v>18</v>
      </c>
      <c r="X110" s="21">
        <v>23</v>
      </c>
      <c r="Y110" s="21">
        <v>9</v>
      </c>
      <c r="Z110" s="21">
        <v>26</v>
      </c>
      <c r="AA110" s="21">
        <v>13</v>
      </c>
      <c r="AB110" s="21">
        <v>21</v>
      </c>
      <c r="AC110" s="21">
        <v>14</v>
      </c>
      <c r="AD110" s="21">
        <v>12</v>
      </c>
      <c r="AE110" s="73">
        <v>6</v>
      </c>
      <c r="AF110" s="852">
        <f t="shared" si="146"/>
        <v>123</v>
      </c>
      <c r="AG110" s="797">
        <f t="shared" si="147"/>
        <v>60</v>
      </c>
      <c r="AH110" s="66">
        <v>0</v>
      </c>
      <c r="AI110" s="66"/>
      <c r="AJ110" s="21">
        <v>0</v>
      </c>
      <c r="AK110" s="21">
        <v>0</v>
      </c>
      <c r="AL110" s="73"/>
      <c r="AM110" s="22">
        <v>0</v>
      </c>
      <c r="AO110" s="18" t="s">
        <v>58</v>
      </c>
      <c r="AP110" s="627">
        <v>12</v>
      </c>
      <c r="AQ110" s="21">
        <v>12</v>
      </c>
      <c r="AR110" s="21">
        <v>12</v>
      </c>
      <c r="AS110" s="21">
        <v>12</v>
      </c>
      <c r="AT110" s="21">
        <v>11</v>
      </c>
      <c r="AU110" s="84">
        <f t="shared" si="150"/>
        <v>59</v>
      </c>
      <c r="AV110" s="21">
        <v>0</v>
      </c>
      <c r="AW110" s="22">
        <v>0</v>
      </c>
      <c r="AX110" s="627">
        <v>38</v>
      </c>
      <c r="AY110" s="21">
        <v>3</v>
      </c>
      <c r="AZ110" s="733">
        <f t="shared" si="148"/>
        <v>41</v>
      </c>
      <c r="BA110" s="607">
        <v>0</v>
      </c>
      <c r="BB110" s="900">
        <v>11</v>
      </c>
      <c r="BD110" s="345" t="s">
        <v>58</v>
      </c>
      <c r="BE110" s="21">
        <v>42</v>
      </c>
      <c r="BF110" s="73">
        <v>0</v>
      </c>
      <c r="BG110" s="385">
        <f t="shared" si="149"/>
        <v>42</v>
      </c>
      <c r="BH110" s="22">
        <v>2</v>
      </c>
    </row>
    <row r="111" spans="1:60" s="3" customFormat="1" ht="14.25" customHeight="1">
      <c r="A111" s="345" t="s">
        <v>68</v>
      </c>
      <c r="B111" s="21">
        <v>638</v>
      </c>
      <c r="C111" s="21">
        <v>330</v>
      </c>
      <c r="D111" s="21">
        <v>657</v>
      </c>
      <c r="E111" s="21">
        <v>319</v>
      </c>
      <c r="F111" s="21">
        <v>545</v>
      </c>
      <c r="G111" s="21">
        <v>271</v>
      </c>
      <c r="H111" s="21">
        <v>449</v>
      </c>
      <c r="I111" s="21">
        <v>226</v>
      </c>
      <c r="J111" s="21">
        <v>409</v>
      </c>
      <c r="K111" s="73">
        <v>192</v>
      </c>
      <c r="L111" s="852">
        <f t="shared" si="144"/>
        <v>2698</v>
      </c>
      <c r="M111" s="797">
        <f t="shared" si="145"/>
        <v>1338</v>
      </c>
      <c r="N111" s="66">
        <v>0</v>
      </c>
      <c r="O111" s="66"/>
      <c r="P111" s="21">
        <v>0</v>
      </c>
      <c r="Q111" s="21">
        <v>0</v>
      </c>
      <c r="R111" s="73"/>
      <c r="S111" s="22">
        <v>0</v>
      </c>
      <c r="U111" s="345" t="s">
        <v>68</v>
      </c>
      <c r="V111" s="21">
        <v>40</v>
      </c>
      <c r="W111" s="21">
        <v>17</v>
      </c>
      <c r="X111" s="21">
        <v>47</v>
      </c>
      <c r="Y111" s="21">
        <v>18</v>
      </c>
      <c r="Z111" s="21">
        <v>49</v>
      </c>
      <c r="AA111" s="21">
        <v>18</v>
      </c>
      <c r="AB111" s="21">
        <v>31</v>
      </c>
      <c r="AC111" s="21">
        <v>14</v>
      </c>
      <c r="AD111" s="21">
        <v>4</v>
      </c>
      <c r="AE111" s="73">
        <v>2</v>
      </c>
      <c r="AF111" s="852">
        <f t="shared" si="146"/>
        <v>171</v>
      </c>
      <c r="AG111" s="797">
        <f t="shared" si="147"/>
        <v>69</v>
      </c>
      <c r="AH111" s="66">
        <v>0</v>
      </c>
      <c r="AI111" s="66"/>
      <c r="AJ111" s="21">
        <v>0</v>
      </c>
      <c r="AK111" s="21">
        <v>0</v>
      </c>
      <c r="AL111" s="73"/>
      <c r="AM111" s="22">
        <v>0</v>
      </c>
      <c r="AO111" s="18" t="s">
        <v>68</v>
      </c>
      <c r="AP111" s="627">
        <v>19</v>
      </c>
      <c r="AQ111" s="21">
        <v>19</v>
      </c>
      <c r="AR111" s="21">
        <v>19</v>
      </c>
      <c r="AS111" s="21">
        <v>17</v>
      </c>
      <c r="AT111" s="21">
        <v>18</v>
      </c>
      <c r="AU111" s="84">
        <f t="shared" si="150"/>
        <v>92</v>
      </c>
      <c r="AV111" s="21">
        <v>0</v>
      </c>
      <c r="AW111" s="22">
        <v>0</v>
      </c>
      <c r="AX111" s="627">
        <v>74</v>
      </c>
      <c r="AY111" s="21">
        <v>13</v>
      </c>
      <c r="AZ111" s="733">
        <f t="shared" si="148"/>
        <v>87</v>
      </c>
      <c r="BA111" s="607">
        <v>0</v>
      </c>
      <c r="BB111" s="900">
        <v>17</v>
      </c>
      <c r="BD111" s="345" t="s">
        <v>68</v>
      </c>
      <c r="BE111" s="21">
        <v>87</v>
      </c>
      <c r="BF111" s="73">
        <v>0</v>
      </c>
      <c r="BG111" s="385">
        <f t="shared" si="149"/>
        <v>87</v>
      </c>
      <c r="BH111" s="22">
        <v>10</v>
      </c>
    </row>
    <row r="112" spans="1:60" s="3" customFormat="1" ht="14.25" customHeight="1">
      <c r="A112" s="345" t="s">
        <v>69</v>
      </c>
      <c r="B112" s="21">
        <v>354</v>
      </c>
      <c r="C112" s="21">
        <v>180</v>
      </c>
      <c r="D112" s="21">
        <v>306</v>
      </c>
      <c r="E112" s="21">
        <v>157</v>
      </c>
      <c r="F112" s="21">
        <v>285</v>
      </c>
      <c r="G112" s="21">
        <v>138</v>
      </c>
      <c r="H112" s="21">
        <v>246</v>
      </c>
      <c r="I112" s="21">
        <v>123</v>
      </c>
      <c r="J112" s="21">
        <v>229</v>
      </c>
      <c r="K112" s="73">
        <v>106</v>
      </c>
      <c r="L112" s="852">
        <f t="shared" si="144"/>
        <v>1420</v>
      </c>
      <c r="M112" s="797">
        <f t="shared" si="145"/>
        <v>704</v>
      </c>
      <c r="N112" s="66">
        <v>0</v>
      </c>
      <c r="O112" s="66"/>
      <c r="P112" s="21">
        <v>0</v>
      </c>
      <c r="Q112" s="21">
        <v>0</v>
      </c>
      <c r="R112" s="73"/>
      <c r="S112" s="22">
        <v>0</v>
      </c>
      <c r="U112" s="345" t="s">
        <v>69</v>
      </c>
      <c r="V112" s="21">
        <v>49</v>
      </c>
      <c r="W112" s="21">
        <v>23</v>
      </c>
      <c r="X112" s="21">
        <v>42</v>
      </c>
      <c r="Y112" s="21">
        <v>14</v>
      </c>
      <c r="Z112" s="21">
        <v>52</v>
      </c>
      <c r="AA112" s="21">
        <v>26</v>
      </c>
      <c r="AB112" s="21">
        <v>30</v>
      </c>
      <c r="AC112" s="21">
        <v>9</v>
      </c>
      <c r="AD112" s="21">
        <v>8</v>
      </c>
      <c r="AE112" s="73">
        <v>2</v>
      </c>
      <c r="AF112" s="852">
        <f t="shared" si="146"/>
        <v>181</v>
      </c>
      <c r="AG112" s="797">
        <f t="shared" si="147"/>
        <v>74</v>
      </c>
      <c r="AH112" s="66">
        <v>0</v>
      </c>
      <c r="AI112" s="66"/>
      <c r="AJ112" s="21">
        <v>0</v>
      </c>
      <c r="AK112" s="21">
        <v>0</v>
      </c>
      <c r="AL112" s="73"/>
      <c r="AM112" s="22">
        <v>0</v>
      </c>
      <c r="AO112" s="18" t="s">
        <v>69</v>
      </c>
      <c r="AP112" s="627">
        <v>10</v>
      </c>
      <c r="AQ112" s="21">
        <v>9</v>
      </c>
      <c r="AR112" s="21">
        <v>9</v>
      </c>
      <c r="AS112" s="21">
        <v>9</v>
      </c>
      <c r="AT112" s="21">
        <v>9</v>
      </c>
      <c r="AU112" s="84">
        <f t="shared" si="150"/>
        <v>46</v>
      </c>
      <c r="AV112" s="21">
        <v>0</v>
      </c>
      <c r="AW112" s="22">
        <v>0</v>
      </c>
      <c r="AX112" s="627">
        <v>28</v>
      </c>
      <c r="AY112" s="21">
        <v>9</v>
      </c>
      <c r="AZ112" s="733">
        <f t="shared" si="148"/>
        <v>37</v>
      </c>
      <c r="BA112" s="607">
        <v>0</v>
      </c>
      <c r="BB112" s="900">
        <v>8</v>
      </c>
      <c r="BD112" s="345" t="s">
        <v>69</v>
      </c>
      <c r="BE112" s="21">
        <v>34</v>
      </c>
      <c r="BF112" s="73">
        <v>0</v>
      </c>
      <c r="BG112" s="385">
        <f t="shared" si="149"/>
        <v>34</v>
      </c>
      <c r="BH112" s="22">
        <v>10</v>
      </c>
    </row>
    <row r="113" spans="1:60" s="3" customFormat="1" ht="14.25" customHeight="1">
      <c r="A113" s="345" t="s">
        <v>72</v>
      </c>
      <c r="B113" s="21">
        <v>147</v>
      </c>
      <c r="C113" s="21">
        <v>73</v>
      </c>
      <c r="D113" s="21">
        <v>133</v>
      </c>
      <c r="E113" s="21">
        <v>72</v>
      </c>
      <c r="F113" s="21">
        <v>121</v>
      </c>
      <c r="G113" s="21">
        <v>67</v>
      </c>
      <c r="H113" s="21">
        <v>65</v>
      </c>
      <c r="I113" s="21">
        <v>35</v>
      </c>
      <c r="J113" s="21">
        <v>56</v>
      </c>
      <c r="K113" s="73">
        <v>30</v>
      </c>
      <c r="L113" s="852">
        <f t="shared" si="144"/>
        <v>522</v>
      </c>
      <c r="M113" s="797">
        <f t="shared" si="145"/>
        <v>277</v>
      </c>
      <c r="N113" s="66">
        <v>0</v>
      </c>
      <c r="O113" s="66"/>
      <c r="P113" s="21">
        <v>0</v>
      </c>
      <c r="Q113" s="21">
        <v>0</v>
      </c>
      <c r="R113" s="73"/>
      <c r="S113" s="22">
        <v>0</v>
      </c>
      <c r="U113" s="345" t="s">
        <v>72</v>
      </c>
      <c r="V113" s="21">
        <v>19</v>
      </c>
      <c r="W113" s="21">
        <v>9</v>
      </c>
      <c r="X113" s="21">
        <v>15</v>
      </c>
      <c r="Y113" s="21">
        <v>3</v>
      </c>
      <c r="Z113" s="21">
        <v>7</v>
      </c>
      <c r="AA113" s="21">
        <v>3</v>
      </c>
      <c r="AB113" s="21">
        <v>0</v>
      </c>
      <c r="AC113" s="21">
        <v>0</v>
      </c>
      <c r="AD113" s="21">
        <v>0</v>
      </c>
      <c r="AE113" s="73">
        <v>0</v>
      </c>
      <c r="AF113" s="852">
        <f t="shared" si="146"/>
        <v>41</v>
      </c>
      <c r="AG113" s="797">
        <f t="shared" si="147"/>
        <v>15</v>
      </c>
      <c r="AH113" s="66">
        <v>0</v>
      </c>
      <c r="AI113" s="66"/>
      <c r="AJ113" s="21">
        <v>0</v>
      </c>
      <c r="AK113" s="21">
        <v>0</v>
      </c>
      <c r="AL113" s="73"/>
      <c r="AM113" s="22">
        <v>0</v>
      </c>
      <c r="AO113" s="18" t="s">
        <v>72</v>
      </c>
      <c r="AP113" s="627">
        <v>6</v>
      </c>
      <c r="AQ113" s="21">
        <v>6</v>
      </c>
      <c r="AR113" s="21">
        <v>6</v>
      </c>
      <c r="AS113" s="21">
        <v>5</v>
      </c>
      <c r="AT113" s="21">
        <v>6</v>
      </c>
      <c r="AU113" s="84">
        <f t="shared" si="150"/>
        <v>29</v>
      </c>
      <c r="AV113" s="21">
        <v>0</v>
      </c>
      <c r="AW113" s="22">
        <v>0</v>
      </c>
      <c r="AX113" s="627">
        <v>14</v>
      </c>
      <c r="AY113" s="21">
        <v>4</v>
      </c>
      <c r="AZ113" s="733">
        <f t="shared" si="148"/>
        <v>18</v>
      </c>
      <c r="BA113" s="607">
        <v>0</v>
      </c>
      <c r="BB113" s="900">
        <v>6</v>
      </c>
      <c r="BD113" s="345" t="s">
        <v>72</v>
      </c>
      <c r="BE113" s="21">
        <v>19</v>
      </c>
      <c r="BF113" s="73">
        <v>0</v>
      </c>
      <c r="BG113" s="385">
        <f t="shared" si="149"/>
        <v>19</v>
      </c>
      <c r="BH113" s="22">
        <v>2</v>
      </c>
    </row>
    <row r="114" spans="1:60" s="3" customFormat="1" ht="12" customHeight="1">
      <c r="A114" s="347" t="s">
        <v>20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73"/>
      <c r="L114" s="852"/>
      <c r="M114" s="797"/>
      <c r="N114" s="66"/>
      <c r="O114" s="66"/>
      <c r="P114" s="21"/>
      <c r="Q114" s="21"/>
      <c r="R114" s="73"/>
      <c r="S114" s="22"/>
      <c r="U114" s="347" t="s">
        <v>20</v>
      </c>
      <c r="V114" s="21"/>
      <c r="W114" s="21"/>
      <c r="X114" s="21"/>
      <c r="Y114" s="21"/>
      <c r="Z114" s="21"/>
      <c r="AA114" s="21"/>
      <c r="AB114" s="21"/>
      <c r="AC114" s="21"/>
      <c r="AD114" s="21"/>
      <c r="AE114" s="73"/>
      <c r="AF114" s="852"/>
      <c r="AG114" s="797"/>
      <c r="AH114" s="66"/>
      <c r="AI114" s="66"/>
      <c r="AJ114" s="21"/>
      <c r="AK114" s="21"/>
      <c r="AL114" s="73"/>
      <c r="AM114" s="22"/>
      <c r="AO114" s="569" t="s">
        <v>20</v>
      </c>
      <c r="AP114" s="628"/>
      <c r="AQ114" s="69"/>
      <c r="AR114" s="69"/>
      <c r="AS114" s="69"/>
      <c r="AT114" s="69"/>
      <c r="AU114" s="84">
        <v>0</v>
      </c>
      <c r="AV114" s="21"/>
      <c r="AW114" s="22"/>
      <c r="AX114" s="627"/>
      <c r="AY114" s="21"/>
      <c r="AZ114" s="733"/>
      <c r="BA114" s="607"/>
      <c r="BB114" s="900"/>
      <c r="BD114" s="347" t="s">
        <v>20</v>
      </c>
      <c r="BE114" s="21"/>
      <c r="BF114" s="73"/>
      <c r="BG114" s="385"/>
      <c r="BH114" s="22"/>
    </row>
    <row r="115" spans="1:60" s="3" customFormat="1" ht="14.25" customHeight="1">
      <c r="A115" s="393" t="s">
        <v>21</v>
      </c>
      <c r="B115" s="165">
        <v>2481</v>
      </c>
      <c r="C115" s="165">
        <v>1171</v>
      </c>
      <c r="D115" s="165">
        <v>1453</v>
      </c>
      <c r="E115" s="165">
        <v>715</v>
      </c>
      <c r="F115" s="165">
        <v>1215</v>
      </c>
      <c r="G115" s="165">
        <v>574</v>
      </c>
      <c r="H115" s="165">
        <v>978</v>
      </c>
      <c r="I115" s="165">
        <v>492</v>
      </c>
      <c r="J115" s="165">
        <v>688</v>
      </c>
      <c r="K115" s="855">
        <v>347</v>
      </c>
      <c r="L115" s="852">
        <f t="shared" si="144"/>
        <v>6815</v>
      </c>
      <c r="M115" s="797">
        <f t="shared" si="145"/>
        <v>3299</v>
      </c>
      <c r="N115" s="856">
        <v>0</v>
      </c>
      <c r="O115" s="856"/>
      <c r="P115" s="166">
        <v>0</v>
      </c>
      <c r="Q115" s="166">
        <v>0</v>
      </c>
      <c r="R115" s="981"/>
      <c r="S115" s="167">
        <v>0</v>
      </c>
      <c r="U115" s="345" t="s">
        <v>21</v>
      </c>
      <c r="V115" s="21">
        <v>349</v>
      </c>
      <c r="W115" s="21">
        <v>150</v>
      </c>
      <c r="X115" s="21">
        <v>225</v>
      </c>
      <c r="Y115" s="21">
        <v>100</v>
      </c>
      <c r="Z115" s="21">
        <v>228</v>
      </c>
      <c r="AA115" s="21">
        <v>94</v>
      </c>
      <c r="AB115" s="21">
        <v>161</v>
      </c>
      <c r="AC115" s="21">
        <v>77</v>
      </c>
      <c r="AD115" s="21">
        <v>56</v>
      </c>
      <c r="AE115" s="73">
        <v>31</v>
      </c>
      <c r="AF115" s="852">
        <f t="shared" ref="AF115:AF116" si="151">+V115+X115+Z115+AB115+AD115</f>
        <v>1019</v>
      </c>
      <c r="AG115" s="797">
        <f t="shared" ref="AG115:AG116" si="152">+W115+Y115+AA115+AC115+AE115</f>
        <v>452</v>
      </c>
      <c r="AH115" s="66">
        <v>0</v>
      </c>
      <c r="AI115" s="66"/>
      <c r="AJ115" s="21">
        <v>0</v>
      </c>
      <c r="AK115" s="21">
        <v>0</v>
      </c>
      <c r="AL115" s="73"/>
      <c r="AM115" s="22">
        <v>0</v>
      </c>
      <c r="AO115" s="18" t="s">
        <v>21</v>
      </c>
      <c r="AP115" s="519">
        <v>80</v>
      </c>
      <c r="AQ115" s="194">
        <v>71</v>
      </c>
      <c r="AR115" s="194">
        <v>67</v>
      </c>
      <c r="AS115" s="194">
        <v>64</v>
      </c>
      <c r="AT115" s="194">
        <v>55</v>
      </c>
      <c r="AU115" s="823">
        <f t="shared" si="150"/>
        <v>337</v>
      </c>
      <c r="AV115" s="66">
        <v>0</v>
      </c>
      <c r="AW115" s="161">
        <v>0</v>
      </c>
      <c r="AX115" s="627">
        <v>153</v>
      </c>
      <c r="AY115" s="21">
        <v>32</v>
      </c>
      <c r="AZ115" s="733">
        <f t="shared" si="148"/>
        <v>185</v>
      </c>
      <c r="BA115" s="607">
        <v>0</v>
      </c>
      <c r="BB115" s="900">
        <v>70</v>
      </c>
      <c r="BD115" s="345" t="s">
        <v>21</v>
      </c>
      <c r="BE115" s="21">
        <v>174</v>
      </c>
      <c r="BF115" s="73">
        <v>0</v>
      </c>
      <c r="BG115" s="385">
        <f t="shared" si="149"/>
        <v>174</v>
      </c>
      <c r="BH115" s="22">
        <v>7</v>
      </c>
    </row>
    <row r="116" spans="1:60" s="3" customFormat="1" ht="14.25" customHeight="1">
      <c r="A116" s="394" t="s">
        <v>24</v>
      </c>
      <c r="B116" s="16">
        <v>6421</v>
      </c>
      <c r="C116" s="16">
        <v>3125</v>
      </c>
      <c r="D116" s="16">
        <v>5007</v>
      </c>
      <c r="E116" s="16">
        <v>2443</v>
      </c>
      <c r="F116" s="16">
        <v>4477</v>
      </c>
      <c r="G116" s="16">
        <v>2221</v>
      </c>
      <c r="H116" s="16">
        <v>3581</v>
      </c>
      <c r="I116" s="16">
        <v>1727</v>
      </c>
      <c r="J116" s="16">
        <v>2683</v>
      </c>
      <c r="K116" s="625">
        <v>1388</v>
      </c>
      <c r="L116" s="852">
        <f t="shared" si="144"/>
        <v>22169</v>
      </c>
      <c r="M116" s="797">
        <f t="shared" si="145"/>
        <v>10904</v>
      </c>
      <c r="N116" s="241">
        <v>0</v>
      </c>
      <c r="O116" s="241"/>
      <c r="P116" s="16">
        <v>0</v>
      </c>
      <c r="Q116" s="16">
        <v>0</v>
      </c>
      <c r="R116" s="625"/>
      <c r="S116" s="17">
        <v>0</v>
      </c>
      <c r="U116" s="345" t="s">
        <v>24</v>
      </c>
      <c r="V116" s="21">
        <v>1024</v>
      </c>
      <c r="W116" s="21">
        <v>471</v>
      </c>
      <c r="X116" s="21">
        <v>817</v>
      </c>
      <c r="Y116" s="21">
        <v>352</v>
      </c>
      <c r="Z116" s="21">
        <v>800</v>
      </c>
      <c r="AA116" s="21">
        <v>346</v>
      </c>
      <c r="AB116" s="21">
        <v>487</v>
      </c>
      <c r="AC116" s="21">
        <v>213</v>
      </c>
      <c r="AD116" s="21">
        <v>125</v>
      </c>
      <c r="AE116" s="73">
        <v>57</v>
      </c>
      <c r="AF116" s="852">
        <f t="shared" si="151"/>
        <v>3253</v>
      </c>
      <c r="AG116" s="797">
        <f t="shared" si="152"/>
        <v>1439</v>
      </c>
      <c r="AH116" s="66">
        <v>0</v>
      </c>
      <c r="AI116" s="66"/>
      <c r="AJ116" s="21">
        <v>0</v>
      </c>
      <c r="AK116" s="21">
        <v>0</v>
      </c>
      <c r="AL116" s="73"/>
      <c r="AM116" s="22">
        <v>0</v>
      </c>
      <c r="AO116" s="18" t="s">
        <v>24</v>
      </c>
      <c r="AP116" s="519">
        <v>191</v>
      </c>
      <c r="AQ116" s="194">
        <v>182</v>
      </c>
      <c r="AR116" s="194">
        <v>179</v>
      </c>
      <c r="AS116" s="194">
        <v>170</v>
      </c>
      <c r="AT116" s="194">
        <v>163</v>
      </c>
      <c r="AU116" s="823">
        <f t="shared" si="150"/>
        <v>885</v>
      </c>
      <c r="AV116" s="66">
        <v>0</v>
      </c>
      <c r="AW116" s="161">
        <v>0</v>
      </c>
      <c r="AX116" s="627">
        <v>530</v>
      </c>
      <c r="AY116" s="21">
        <v>55</v>
      </c>
      <c r="AZ116" s="733">
        <f t="shared" si="148"/>
        <v>585</v>
      </c>
      <c r="BA116" s="607">
        <v>0</v>
      </c>
      <c r="BB116" s="900">
        <v>195</v>
      </c>
      <c r="BD116" s="345" t="s">
        <v>24</v>
      </c>
      <c r="BE116" s="21">
        <v>543</v>
      </c>
      <c r="BF116" s="73">
        <v>0</v>
      </c>
      <c r="BG116" s="385">
        <f t="shared" si="149"/>
        <v>543</v>
      </c>
      <c r="BH116" s="22">
        <v>38</v>
      </c>
    </row>
    <row r="117" spans="1:60" s="3" customFormat="1" ht="14.25" customHeight="1">
      <c r="A117" s="347" t="s">
        <v>26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86"/>
      <c r="L117" s="852"/>
      <c r="M117" s="797"/>
      <c r="N117" s="64"/>
      <c r="O117" s="64"/>
      <c r="P117" s="65"/>
      <c r="Q117" s="65"/>
      <c r="R117" s="86"/>
      <c r="S117" s="34"/>
      <c r="U117" s="347" t="s">
        <v>26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73"/>
      <c r="AF117" s="852"/>
      <c r="AG117" s="797"/>
      <c r="AH117" s="66"/>
      <c r="AI117" s="66"/>
      <c r="AJ117" s="21"/>
      <c r="AK117" s="21"/>
      <c r="AL117" s="73"/>
      <c r="AM117" s="22"/>
      <c r="AO117" s="569" t="s">
        <v>26</v>
      </c>
      <c r="AP117" s="634"/>
      <c r="AQ117" s="159"/>
      <c r="AR117" s="159"/>
      <c r="AS117" s="159"/>
      <c r="AT117" s="159"/>
      <c r="AU117" s="84"/>
      <c r="AV117" s="21"/>
      <c r="AW117" s="22"/>
      <c r="AX117" s="627"/>
      <c r="AY117" s="21"/>
      <c r="AZ117" s="733"/>
      <c r="BA117" s="607"/>
      <c r="BB117" s="900"/>
      <c r="BD117" s="347" t="s">
        <v>26</v>
      </c>
      <c r="BE117" s="21"/>
      <c r="BF117" s="73"/>
      <c r="BG117" s="385"/>
      <c r="BH117" s="22"/>
    </row>
    <row r="118" spans="1:60" s="3" customFormat="1" ht="14.25" customHeight="1">
      <c r="A118" s="345" t="s">
        <v>28</v>
      </c>
      <c r="B118" s="21">
        <v>2130</v>
      </c>
      <c r="C118" s="21">
        <v>1101</v>
      </c>
      <c r="D118" s="21">
        <v>1925</v>
      </c>
      <c r="E118" s="21">
        <v>958</v>
      </c>
      <c r="F118" s="21">
        <v>1835</v>
      </c>
      <c r="G118" s="21">
        <v>958</v>
      </c>
      <c r="H118" s="21">
        <v>1742</v>
      </c>
      <c r="I118" s="21">
        <v>873</v>
      </c>
      <c r="J118" s="21">
        <v>1635</v>
      </c>
      <c r="K118" s="73">
        <v>862</v>
      </c>
      <c r="L118" s="852">
        <f t="shared" si="144"/>
        <v>9267</v>
      </c>
      <c r="M118" s="797">
        <f t="shared" si="145"/>
        <v>4752</v>
      </c>
      <c r="N118" s="854">
        <v>0</v>
      </c>
      <c r="O118" s="854"/>
      <c r="P118" s="32">
        <v>0</v>
      </c>
      <c r="Q118" s="32">
        <v>0</v>
      </c>
      <c r="R118" s="979"/>
      <c r="S118" s="158">
        <v>0</v>
      </c>
      <c r="U118" s="345" t="s">
        <v>28</v>
      </c>
      <c r="V118" s="21">
        <v>172</v>
      </c>
      <c r="W118" s="21">
        <v>72</v>
      </c>
      <c r="X118" s="21">
        <v>211</v>
      </c>
      <c r="Y118" s="21">
        <v>95</v>
      </c>
      <c r="Z118" s="21">
        <v>213</v>
      </c>
      <c r="AA118" s="21">
        <v>102</v>
      </c>
      <c r="AB118" s="21">
        <v>173</v>
      </c>
      <c r="AC118" s="21">
        <v>79</v>
      </c>
      <c r="AD118" s="21">
        <v>150</v>
      </c>
      <c r="AE118" s="73">
        <v>73</v>
      </c>
      <c r="AF118" s="852">
        <f t="shared" ref="AF118:AF122" si="153">+V118+X118+Z118+AB118+AD118</f>
        <v>919</v>
      </c>
      <c r="AG118" s="797">
        <f t="shared" ref="AG118:AG122" si="154">+W118+Y118+AA118+AC118+AE118</f>
        <v>421</v>
      </c>
      <c r="AH118" s="854">
        <v>0</v>
      </c>
      <c r="AI118" s="854"/>
      <c r="AJ118" s="32">
        <v>0</v>
      </c>
      <c r="AK118" s="32">
        <v>0</v>
      </c>
      <c r="AL118" s="979"/>
      <c r="AM118" s="158">
        <v>0</v>
      </c>
      <c r="AO118" s="18" t="s">
        <v>28</v>
      </c>
      <c r="AP118" s="644">
        <v>57</v>
      </c>
      <c r="AQ118" s="217">
        <v>58</v>
      </c>
      <c r="AR118" s="217">
        <v>54</v>
      </c>
      <c r="AS118" s="217">
        <v>52</v>
      </c>
      <c r="AT118" s="217">
        <v>55</v>
      </c>
      <c r="AU118" s="823">
        <f>SUM(AP118:AT118)</f>
        <v>276</v>
      </c>
      <c r="AV118" s="66">
        <v>0</v>
      </c>
      <c r="AW118" s="161">
        <v>0</v>
      </c>
      <c r="AX118" s="627">
        <v>216</v>
      </c>
      <c r="AY118" s="21">
        <v>33</v>
      </c>
      <c r="AZ118" s="733">
        <f t="shared" si="148"/>
        <v>249</v>
      </c>
      <c r="BA118" s="607">
        <v>0</v>
      </c>
      <c r="BB118" s="900">
        <v>51</v>
      </c>
      <c r="BD118" s="345" t="s">
        <v>28</v>
      </c>
      <c r="BE118" s="21">
        <v>238</v>
      </c>
      <c r="BF118" s="73">
        <v>0</v>
      </c>
      <c r="BG118" s="385">
        <f t="shared" si="149"/>
        <v>238</v>
      </c>
      <c r="BH118" s="22">
        <v>21</v>
      </c>
    </row>
    <row r="119" spans="1:60" s="3" customFormat="1" ht="14.25" customHeight="1">
      <c r="A119" s="345" t="s">
        <v>29</v>
      </c>
      <c r="B119" s="21">
        <v>2437</v>
      </c>
      <c r="C119" s="21">
        <v>1264</v>
      </c>
      <c r="D119" s="21">
        <v>2169</v>
      </c>
      <c r="E119" s="21">
        <v>1128</v>
      </c>
      <c r="F119" s="21">
        <v>2019</v>
      </c>
      <c r="G119" s="21">
        <v>1037</v>
      </c>
      <c r="H119" s="21">
        <v>1813</v>
      </c>
      <c r="I119" s="21">
        <v>1015</v>
      </c>
      <c r="J119" s="21">
        <v>1515</v>
      </c>
      <c r="K119" s="73">
        <v>827</v>
      </c>
      <c r="L119" s="852">
        <f t="shared" si="144"/>
        <v>9953</v>
      </c>
      <c r="M119" s="797">
        <f t="shared" si="145"/>
        <v>5271</v>
      </c>
      <c r="N119" s="66">
        <v>0</v>
      </c>
      <c r="O119" s="66"/>
      <c r="P119" s="21">
        <v>0</v>
      </c>
      <c r="Q119" s="21">
        <v>0</v>
      </c>
      <c r="R119" s="73"/>
      <c r="S119" s="22">
        <v>0</v>
      </c>
      <c r="U119" s="345" t="s">
        <v>29</v>
      </c>
      <c r="V119" s="21">
        <v>175</v>
      </c>
      <c r="W119" s="21">
        <v>80</v>
      </c>
      <c r="X119" s="21">
        <v>197</v>
      </c>
      <c r="Y119" s="21">
        <v>99</v>
      </c>
      <c r="Z119" s="21">
        <v>197</v>
      </c>
      <c r="AA119" s="21">
        <v>75</v>
      </c>
      <c r="AB119" s="21">
        <v>112</v>
      </c>
      <c r="AC119" s="21">
        <v>57</v>
      </c>
      <c r="AD119" s="21">
        <v>74</v>
      </c>
      <c r="AE119" s="73">
        <v>37</v>
      </c>
      <c r="AF119" s="852">
        <f t="shared" si="153"/>
        <v>755</v>
      </c>
      <c r="AG119" s="797">
        <f t="shared" si="154"/>
        <v>348</v>
      </c>
      <c r="AH119" s="66">
        <v>0</v>
      </c>
      <c r="AI119" s="66"/>
      <c r="AJ119" s="21">
        <v>0</v>
      </c>
      <c r="AK119" s="21">
        <v>0</v>
      </c>
      <c r="AL119" s="73"/>
      <c r="AM119" s="22">
        <v>0</v>
      </c>
      <c r="AO119" s="18" t="s">
        <v>29</v>
      </c>
      <c r="AP119" s="519">
        <v>63</v>
      </c>
      <c r="AQ119" s="194">
        <v>60</v>
      </c>
      <c r="AR119" s="194">
        <v>58</v>
      </c>
      <c r="AS119" s="194">
        <v>55</v>
      </c>
      <c r="AT119" s="194">
        <v>49</v>
      </c>
      <c r="AU119" s="823">
        <f t="shared" si="150"/>
        <v>285</v>
      </c>
      <c r="AV119" s="66">
        <v>0</v>
      </c>
      <c r="AW119" s="161">
        <v>0</v>
      </c>
      <c r="AX119" s="627">
        <v>215</v>
      </c>
      <c r="AY119" s="21">
        <v>33</v>
      </c>
      <c r="AZ119" s="733">
        <f t="shared" si="148"/>
        <v>248</v>
      </c>
      <c r="BA119" s="607">
        <v>0</v>
      </c>
      <c r="BB119" s="900">
        <v>53</v>
      </c>
      <c r="BD119" s="345" t="s">
        <v>29</v>
      </c>
      <c r="BE119" s="21">
        <v>234</v>
      </c>
      <c r="BF119" s="73">
        <v>0</v>
      </c>
      <c r="BG119" s="385">
        <f t="shared" si="149"/>
        <v>234</v>
      </c>
      <c r="BH119" s="22">
        <v>23</v>
      </c>
    </row>
    <row r="120" spans="1:60" s="3" customFormat="1" ht="14.25" customHeight="1">
      <c r="A120" s="345" t="s">
        <v>170</v>
      </c>
      <c r="B120" s="21">
        <v>2476</v>
      </c>
      <c r="C120" s="21">
        <v>1287</v>
      </c>
      <c r="D120" s="21">
        <v>2218</v>
      </c>
      <c r="E120" s="21">
        <v>1088</v>
      </c>
      <c r="F120" s="21">
        <v>2273</v>
      </c>
      <c r="G120" s="21">
        <v>1219</v>
      </c>
      <c r="H120" s="21">
        <v>1817</v>
      </c>
      <c r="I120" s="21">
        <v>944</v>
      </c>
      <c r="J120" s="21">
        <v>1547</v>
      </c>
      <c r="K120" s="73">
        <v>847</v>
      </c>
      <c r="L120" s="852">
        <f t="shared" si="144"/>
        <v>10331</v>
      </c>
      <c r="M120" s="797">
        <f t="shared" si="145"/>
        <v>5385</v>
      </c>
      <c r="N120" s="66">
        <v>0</v>
      </c>
      <c r="O120" s="66"/>
      <c r="P120" s="21">
        <v>0</v>
      </c>
      <c r="Q120" s="21">
        <v>0</v>
      </c>
      <c r="R120" s="73"/>
      <c r="S120" s="22">
        <v>0</v>
      </c>
      <c r="U120" s="345" t="s">
        <v>170</v>
      </c>
      <c r="V120" s="21">
        <v>235</v>
      </c>
      <c r="W120" s="21">
        <v>102</v>
      </c>
      <c r="X120" s="21">
        <v>223</v>
      </c>
      <c r="Y120" s="21">
        <v>90</v>
      </c>
      <c r="Z120" s="21">
        <v>183</v>
      </c>
      <c r="AA120" s="21">
        <v>76</v>
      </c>
      <c r="AB120" s="21">
        <v>137</v>
      </c>
      <c r="AC120" s="21">
        <v>71</v>
      </c>
      <c r="AD120" s="21">
        <v>18</v>
      </c>
      <c r="AE120" s="73">
        <v>8</v>
      </c>
      <c r="AF120" s="852">
        <f t="shared" si="153"/>
        <v>796</v>
      </c>
      <c r="AG120" s="797">
        <f t="shared" si="154"/>
        <v>347</v>
      </c>
      <c r="AH120" s="66">
        <v>0</v>
      </c>
      <c r="AI120" s="66"/>
      <c r="AJ120" s="21">
        <v>0</v>
      </c>
      <c r="AK120" s="21">
        <v>0</v>
      </c>
      <c r="AL120" s="73"/>
      <c r="AM120" s="22">
        <v>0</v>
      </c>
      <c r="AO120" s="18" t="s">
        <v>170</v>
      </c>
      <c r="AP120" s="519">
        <v>77</v>
      </c>
      <c r="AQ120" s="194">
        <v>75</v>
      </c>
      <c r="AR120" s="194">
        <v>74</v>
      </c>
      <c r="AS120" s="194">
        <v>67</v>
      </c>
      <c r="AT120" s="194">
        <v>62</v>
      </c>
      <c r="AU120" s="823">
        <f t="shared" si="150"/>
        <v>355</v>
      </c>
      <c r="AV120" s="66">
        <v>0</v>
      </c>
      <c r="AW120" s="161">
        <v>0</v>
      </c>
      <c r="AX120" s="627">
        <v>256</v>
      </c>
      <c r="AY120" s="21">
        <v>8</v>
      </c>
      <c r="AZ120" s="733">
        <f t="shared" si="148"/>
        <v>264</v>
      </c>
      <c r="BA120" s="607">
        <v>0</v>
      </c>
      <c r="BB120" s="900">
        <v>64</v>
      </c>
      <c r="BD120" s="345" t="s">
        <v>170</v>
      </c>
      <c r="BE120" s="21">
        <v>325</v>
      </c>
      <c r="BF120" s="73">
        <v>0</v>
      </c>
      <c r="BG120" s="385">
        <f t="shared" si="149"/>
        <v>325</v>
      </c>
      <c r="BH120" s="22">
        <v>45</v>
      </c>
    </row>
    <row r="121" spans="1:60" s="3" customFormat="1" ht="14.25" customHeight="1">
      <c r="A121" s="345" t="s">
        <v>27</v>
      </c>
      <c r="B121" s="21">
        <v>1005</v>
      </c>
      <c r="C121" s="21">
        <v>494</v>
      </c>
      <c r="D121" s="21">
        <v>812</v>
      </c>
      <c r="E121" s="21">
        <v>411</v>
      </c>
      <c r="F121" s="21">
        <v>729</v>
      </c>
      <c r="G121" s="21">
        <v>362</v>
      </c>
      <c r="H121" s="21">
        <v>576</v>
      </c>
      <c r="I121" s="21">
        <v>313</v>
      </c>
      <c r="J121" s="21">
        <v>426</v>
      </c>
      <c r="K121" s="73">
        <v>215</v>
      </c>
      <c r="L121" s="852">
        <f t="shared" si="144"/>
        <v>3548</v>
      </c>
      <c r="M121" s="797">
        <f t="shared" si="145"/>
        <v>1795</v>
      </c>
      <c r="N121" s="66">
        <v>0</v>
      </c>
      <c r="O121" s="66"/>
      <c r="P121" s="21">
        <v>0</v>
      </c>
      <c r="Q121" s="21">
        <v>0</v>
      </c>
      <c r="R121" s="73"/>
      <c r="S121" s="22">
        <v>0</v>
      </c>
      <c r="U121" s="345" t="s">
        <v>27</v>
      </c>
      <c r="V121" s="21">
        <v>82</v>
      </c>
      <c r="W121" s="21">
        <v>38</v>
      </c>
      <c r="X121" s="21">
        <v>87</v>
      </c>
      <c r="Y121" s="21">
        <v>41</v>
      </c>
      <c r="Z121" s="21">
        <v>113</v>
      </c>
      <c r="AA121" s="21">
        <v>54</v>
      </c>
      <c r="AB121" s="21">
        <v>57</v>
      </c>
      <c r="AC121" s="21">
        <v>28</v>
      </c>
      <c r="AD121" s="21">
        <v>24</v>
      </c>
      <c r="AE121" s="73">
        <v>13</v>
      </c>
      <c r="AF121" s="852">
        <f t="shared" si="153"/>
        <v>363</v>
      </c>
      <c r="AG121" s="797">
        <f t="shared" si="154"/>
        <v>174</v>
      </c>
      <c r="AH121" s="66">
        <v>0</v>
      </c>
      <c r="AI121" s="66"/>
      <c r="AJ121" s="21">
        <v>0</v>
      </c>
      <c r="AK121" s="21">
        <v>0</v>
      </c>
      <c r="AL121" s="73"/>
      <c r="AM121" s="22">
        <v>0</v>
      </c>
      <c r="AO121" s="18" t="s">
        <v>27</v>
      </c>
      <c r="AP121" s="519">
        <v>35</v>
      </c>
      <c r="AQ121" s="194">
        <v>35</v>
      </c>
      <c r="AR121" s="194">
        <v>34</v>
      </c>
      <c r="AS121" s="194">
        <v>29</v>
      </c>
      <c r="AT121" s="194">
        <v>27</v>
      </c>
      <c r="AU121" s="823">
        <f t="shared" si="150"/>
        <v>160</v>
      </c>
      <c r="AV121" s="66">
        <v>0</v>
      </c>
      <c r="AW121" s="161">
        <v>0</v>
      </c>
      <c r="AX121" s="627">
        <v>79</v>
      </c>
      <c r="AY121" s="21">
        <v>32</v>
      </c>
      <c r="AZ121" s="733">
        <f t="shared" si="148"/>
        <v>111</v>
      </c>
      <c r="BA121" s="607">
        <v>0</v>
      </c>
      <c r="BB121" s="900">
        <v>33</v>
      </c>
      <c r="BD121" s="345" t="s">
        <v>27</v>
      </c>
      <c r="BE121" s="21">
        <v>108</v>
      </c>
      <c r="BF121" s="73">
        <v>0</v>
      </c>
      <c r="BG121" s="385">
        <f t="shared" si="149"/>
        <v>108</v>
      </c>
      <c r="BH121" s="22">
        <v>7</v>
      </c>
    </row>
    <row r="122" spans="1:60" s="3" customFormat="1" ht="14.25" customHeight="1">
      <c r="A122" s="345" t="s">
        <v>33</v>
      </c>
      <c r="B122" s="21">
        <v>1239</v>
      </c>
      <c r="C122" s="21">
        <v>635</v>
      </c>
      <c r="D122" s="21">
        <v>1022</v>
      </c>
      <c r="E122" s="21">
        <v>524</v>
      </c>
      <c r="F122" s="21">
        <v>1031</v>
      </c>
      <c r="G122" s="21">
        <v>520</v>
      </c>
      <c r="H122" s="21">
        <v>949</v>
      </c>
      <c r="I122" s="21">
        <v>505</v>
      </c>
      <c r="J122" s="21">
        <v>734</v>
      </c>
      <c r="K122" s="73">
        <v>386</v>
      </c>
      <c r="L122" s="852">
        <f t="shared" si="144"/>
        <v>4975</v>
      </c>
      <c r="M122" s="797">
        <f t="shared" si="145"/>
        <v>2570</v>
      </c>
      <c r="N122" s="66">
        <v>0</v>
      </c>
      <c r="O122" s="66"/>
      <c r="P122" s="21">
        <v>0</v>
      </c>
      <c r="Q122" s="21">
        <v>0</v>
      </c>
      <c r="R122" s="73"/>
      <c r="S122" s="22">
        <v>0</v>
      </c>
      <c r="U122" s="345" t="s">
        <v>33</v>
      </c>
      <c r="V122" s="21">
        <v>100</v>
      </c>
      <c r="W122" s="21">
        <v>49</v>
      </c>
      <c r="X122" s="21">
        <v>87</v>
      </c>
      <c r="Y122" s="21">
        <v>34</v>
      </c>
      <c r="Z122" s="21">
        <v>73</v>
      </c>
      <c r="AA122" s="21">
        <v>34</v>
      </c>
      <c r="AB122" s="21">
        <v>136</v>
      </c>
      <c r="AC122" s="21">
        <v>70</v>
      </c>
      <c r="AD122" s="21">
        <v>25</v>
      </c>
      <c r="AE122" s="73">
        <v>10</v>
      </c>
      <c r="AF122" s="852">
        <f t="shared" si="153"/>
        <v>421</v>
      </c>
      <c r="AG122" s="797">
        <f t="shared" si="154"/>
        <v>197</v>
      </c>
      <c r="AH122" s="66">
        <v>0</v>
      </c>
      <c r="AI122" s="66"/>
      <c r="AJ122" s="21">
        <v>0</v>
      </c>
      <c r="AK122" s="21">
        <v>0</v>
      </c>
      <c r="AL122" s="73"/>
      <c r="AM122" s="22">
        <v>0</v>
      </c>
      <c r="AO122" s="18" t="s">
        <v>33</v>
      </c>
      <c r="AP122" s="519">
        <v>31</v>
      </c>
      <c r="AQ122" s="194">
        <v>33</v>
      </c>
      <c r="AR122" s="194">
        <v>30</v>
      </c>
      <c r="AS122" s="194">
        <v>28</v>
      </c>
      <c r="AT122" s="194">
        <v>27</v>
      </c>
      <c r="AU122" s="823">
        <f t="shared" si="150"/>
        <v>149</v>
      </c>
      <c r="AV122" s="66">
        <v>0</v>
      </c>
      <c r="AW122" s="161">
        <v>0</v>
      </c>
      <c r="AX122" s="627">
        <v>130</v>
      </c>
      <c r="AY122" s="21">
        <v>1</v>
      </c>
      <c r="AZ122" s="733">
        <f t="shared" si="148"/>
        <v>131</v>
      </c>
      <c r="BA122" s="607">
        <v>0</v>
      </c>
      <c r="BB122" s="900">
        <v>24</v>
      </c>
      <c r="BD122" s="345" t="s">
        <v>33</v>
      </c>
      <c r="BE122" s="21">
        <v>138</v>
      </c>
      <c r="BF122" s="73">
        <v>0</v>
      </c>
      <c r="BG122" s="385">
        <f t="shared" si="149"/>
        <v>138</v>
      </c>
      <c r="BH122" s="22">
        <v>9</v>
      </c>
    </row>
    <row r="123" spans="1:60" s="3" customFormat="1" ht="11.25" customHeight="1">
      <c r="A123" s="347" t="s">
        <v>36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73"/>
      <c r="L123" s="852"/>
      <c r="M123" s="797"/>
      <c r="N123" s="66"/>
      <c r="O123" s="66"/>
      <c r="P123" s="21"/>
      <c r="Q123" s="21"/>
      <c r="R123" s="73"/>
      <c r="S123" s="22"/>
      <c r="U123" s="347" t="s">
        <v>36</v>
      </c>
      <c r="V123" s="21"/>
      <c r="W123" s="21"/>
      <c r="X123" s="21"/>
      <c r="Y123" s="21"/>
      <c r="Z123" s="21"/>
      <c r="AA123" s="21"/>
      <c r="AB123" s="21"/>
      <c r="AC123" s="21"/>
      <c r="AD123" s="21"/>
      <c r="AE123" s="73"/>
      <c r="AF123" s="852"/>
      <c r="AG123" s="797"/>
      <c r="AH123" s="66"/>
      <c r="AI123" s="66"/>
      <c r="AJ123" s="21"/>
      <c r="AK123" s="21"/>
      <c r="AL123" s="73"/>
      <c r="AM123" s="22"/>
      <c r="AO123" s="569" t="s">
        <v>36</v>
      </c>
      <c r="AP123" s="629"/>
      <c r="AQ123" s="65"/>
      <c r="AR123" s="65"/>
      <c r="AS123" s="65"/>
      <c r="AT123" s="65"/>
      <c r="AU123" s="84"/>
      <c r="AV123" s="21"/>
      <c r="AW123" s="22"/>
      <c r="AX123" s="627"/>
      <c r="AY123" s="21"/>
      <c r="AZ123" s="733"/>
      <c r="BA123" s="607"/>
      <c r="BB123" s="900"/>
      <c r="BD123" s="347" t="s">
        <v>36</v>
      </c>
      <c r="BE123" s="21"/>
      <c r="BF123" s="73"/>
      <c r="BG123" s="385"/>
      <c r="BH123" s="22"/>
    </row>
    <row r="124" spans="1:60" s="3" customFormat="1" ht="12" customHeight="1">
      <c r="A124" s="345" t="s">
        <v>9</v>
      </c>
      <c r="B124" s="21">
        <v>2526</v>
      </c>
      <c r="C124" s="21">
        <v>1283</v>
      </c>
      <c r="D124" s="21">
        <v>2460</v>
      </c>
      <c r="E124" s="21">
        <v>1198</v>
      </c>
      <c r="F124" s="21">
        <v>2288</v>
      </c>
      <c r="G124" s="21">
        <v>1169</v>
      </c>
      <c r="H124" s="21">
        <v>1933</v>
      </c>
      <c r="I124" s="21">
        <v>1004</v>
      </c>
      <c r="J124" s="21">
        <v>1350</v>
      </c>
      <c r="K124" s="73">
        <v>743</v>
      </c>
      <c r="L124" s="852">
        <f t="shared" si="144"/>
        <v>10557</v>
      </c>
      <c r="M124" s="797">
        <f t="shared" si="145"/>
        <v>5397</v>
      </c>
      <c r="N124" s="854">
        <v>0</v>
      </c>
      <c r="O124" s="854"/>
      <c r="P124" s="32">
        <v>0</v>
      </c>
      <c r="Q124" s="32">
        <v>0</v>
      </c>
      <c r="R124" s="979"/>
      <c r="S124" s="158">
        <v>0</v>
      </c>
      <c r="U124" s="345" t="s">
        <v>9</v>
      </c>
      <c r="V124" s="21">
        <v>208</v>
      </c>
      <c r="W124" s="21">
        <v>94</v>
      </c>
      <c r="X124" s="21">
        <v>447</v>
      </c>
      <c r="Y124" s="21">
        <v>186</v>
      </c>
      <c r="Z124" s="21">
        <v>390</v>
      </c>
      <c r="AA124" s="21">
        <v>179</v>
      </c>
      <c r="AB124" s="21">
        <v>241</v>
      </c>
      <c r="AC124" s="21">
        <v>118</v>
      </c>
      <c r="AD124" s="21">
        <v>45</v>
      </c>
      <c r="AE124" s="73">
        <v>30</v>
      </c>
      <c r="AF124" s="852">
        <f t="shared" ref="AF124:AF130" si="155">+V124+X124+Z124+AB124+AD124</f>
        <v>1331</v>
      </c>
      <c r="AG124" s="797">
        <f t="shared" ref="AG124:AG130" si="156">+W124+Y124+AA124+AC124+AE124</f>
        <v>607</v>
      </c>
      <c r="AH124" s="66">
        <v>0</v>
      </c>
      <c r="AI124" s="66"/>
      <c r="AJ124" s="21">
        <v>0</v>
      </c>
      <c r="AK124" s="21">
        <v>0</v>
      </c>
      <c r="AL124" s="73"/>
      <c r="AM124" s="22">
        <v>0</v>
      </c>
      <c r="AO124" s="18" t="s">
        <v>9</v>
      </c>
      <c r="AP124" s="627">
        <v>84</v>
      </c>
      <c r="AQ124" s="21">
        <v>83</v>
      </c>
      <c r="AR124" s="21">
        <v>82</v>
      </c>
      <c r="AS124" s="21">
        <v>77</v>
      </c>
      <c r="AT124" s="21">
        <v>71</v>
      </c>
      <c r="AU124" s="84">
        <f t="shared" si="150"/>
        <v>397</v>
      </c>
      <c r="AV124" s="21">
        <v>0</v>
      </c>
      <c r="AW124" s="22">
        <v>0</v>
      </c>
      <c r="AX124" s="627">
        <v>244</v>
      </c>
      <c r="AY124" s="21">
        <v>29</v>
      </c>
      <c r="AZ124" s="733">
        <f t="shared" si="148"/>
        <v>273</v>
      </c>
      <c r="BA124" s="607">
        <v>0</v>
      </c>
      <c r="BB124" s="900">
        <v>76</v>
      </c>
      <c r="BD124" s="345" t="s">
        <v>9</v>
      </c>
      <c r="BE124" s="21">
        <v>267</v>
      </c>
      <c r="BF124" s="73">
        <v>0</v>
      </c>
      <c r="BG124" s="385">
        <f t="shared" si="149"/>
        <v>267</v>
      </c>
      <c r="BH124" s="22">
        <v>11</v>
      </c>
    </row>
    <row r="125" spans="1:60" s="3" customFormat="1" ht="12" customHeight="1">
      <c r="A125" s="345" t="s">
        <v>41</v>
      </c>
      <c r="B125" s="21">
        <v>4403</v>
      </c>
      <c r="C125" s="21">
        <v>2226</v>
      </c>
      <c r="D125" s="21">
        <v>2841</v>
      </c>
      <c r="E125" s="21">
        <v>1379</v>
      </c>
      <c r="F125" s="21">
        <v>2371</v>
      </c>
      <c r="G125" s="21">
        <v>1199</v>
      </c>
      <c r="H125" s="21">
        <v>1797</v>
      </c>
      <c r="I125" s="21">
        <v>933</v>
      </c>
      <c r="J125" s="21">
        <v>1224</v>
      </c>
      <c r="K125" s="73">
        <v>651</v>
      </c>
      <c r="L125" s="852">
        <f t="shared" si="144"/>
        <v>12636</v>
      </c>
      <c r="M125" s="797">
        <f t="shared" si="145"/>
        <v>6388</v>
      </c>
      <c r="N125" s="66">
        <v>0</v>
      </c>
      <c r="O125" s="66"/>
      <c r="P125" s="21">
        <v>0</v>
      </c>
      <c r="Q125" s="21">
        <v>0</v>
      </c>
      <c r="R125" s="73"/>
      <c r="S125" s="22">
        <v>0</v>
      </c>
      <c r="U125" s="345" t="s">
        <v>41</v>
      </c>
      <c r="V125" s="21">
        <v>805</v>
      </c>
      <c r="W125" s="21">
        <v>379</v>
      </c>
      <c r="X125" s="21">
        <v>555</v>
      </c>
      <c r="Y125" s="21">
        <v>250</v>
      </c>
      <c r="Z125" s="21">
        <v>424</v>
      </c>
      <c r="AA125" s="21">
        <v>195</v>
      </c>
      <c r="AB125" s="21">
        <v>259</v>
      </c>
      <c r="AC125" s="21">
        <v>130</v>
      </c>
      <c r="AD125" s="21">
        <v>87</v>
      </c>
      <c r="AE125" s="73">
        <v>56</v>
      </c>
      <c r="AF125" s="852">
        <f t="shared" si="155"/>
        <v>2130</v>
      </c>
      <c r="AG125" s="797">
        <f t="shared" si="156"/>
        <v>1010</v>
      </c>
      <c r="AH125" s="66">
        <v>0</v>
      </c>
      <c r="AI125" s="66"/>
      <c r="AJ125" s="21">
        <v>0</v>
      </c>
      <c r="AK125" s="21">
        <v>0</v>
      </c>
      <c r="AL125" s="73"/>
      <c r="AM125" s="22">
        <v>0</v>
      </c>
      <c r="AO125" s="18" t="s">
        <v>41</v>
      </c>
      <c r="AP125" s="627">
        <v>107</v>
      </c>
      <c r="AQ125" s="21">
        <v>104</v>
      </c>
      <c r="AR125" s="21">
        <v>97</v>
      </c>
      <c r="AS125" s="21">
        <v>86</v>
      </c>
      <c r="AT125" s="21">
        <v>78</v>
      </c>
      <c r="AU125" s="84">
        <f t="shared" si="150"/>
        <v>472</v>
      </c>
      <c r="AV125" s="21">
        <v>0</v>
      </c>
      <c r="AW125" s="22">
        <v>0</v>
      </c>
      <c r="AX125" s="627">
        <v>215</v>
      </c>
      <c r="AY125" s="21">
        <v>45</v>
      </c>
      <c r="AZ125" s="733">
        <f t="shared" si="148"/>
        <v>260</v>
      </c>
      <c r="BA125" s="607">
        <v>0</v>
      </c>
      <c r="BB125" s="900">
        <v>100</v>
      </c>
      <c r="BD125" s="345" t="s">
        <v>41</v>
      </c>
      <c r="BE125" s="21">
        <v>241</v>
      </c>
      <c r="BF125" s="73">
        <v>0</v>
      </c>
      <c r="BG125" s="385">
        <f t="shared" si="149"/>
        <v>241</v>
      </c>
      <c r="BH125" s="22">
        <v>6</v>
      </c>
    </row>
    <row r="126" spans="1:60" s="3" customFormat="1" ht="12" customHeight="1">
      <c r="A126" s="345" t="s">
        <v>37</v>
      </c>
      <c r="B126" s="21">
        <v>2563</v>
      </c>
      <c r="C126" s="21">
        <v>1211</v>
      </c>
      <c r="D126" s="21">
        <v>2204</v>
      </c>
      <c r="E126" s="21">
        <v>1078</v>
      </c>
      <c r="F126" s="21">
        <v>2087</v>
      </c>
      <c r="G126" s="21">
        <v>1021</v>
      </c>
      <c r="H126" s="21">
        <v>1961</v>
      </c>
      <c r="I126" s="21">
        <v>988</v>
      </c>
      <c r="J126" s="21">
        <v>1685</v>
      </c>
      <c r="K126" s="73">
        <v>872</v>
      </c>
      <c r="L126" s="852">
        <f t="shared" si="144"/>
        <v>10500</v>
      </c>
      <c r="M126" s="797">
        <f t="shared" si="145"/>
        <v>5170</v>
      </c>
      <c r="N126" s="66">
        <v>0</v>
      </c>
      <c r="O126" s="66"/>
      <c r="P126" s="21">
        <v>0</v>
      </c>
      <c r="Q126" s="21">
        <v>0</v>
      </c>
      <c r="R126" s="73"/>
      <c r="S126" s="22">
        <v>0</v>
      </c>
      <c r="U126" s="345" t="s">
        <v>37</v>
      </c>
      <c r="V126" s="21">
        <v>109</v>
      </c>
      <c r="W126" s="21">
        <v>36</v>
      </c>
      <c r="X126" s="21">
        <v>134</v>
      </c>
      <c r="Y126" s="21">
        <v>52</v>
      </c>
      <c r="Z126" s="21">
        <v>138</v>
      </c>
      <c r="AA126" s="21">
        <v>62</v>
      </c>
      <c r="AB126" s="21">
        <v>113</v>
      </c>
      <c r="AC126" s="21">
        <v>50</v>
      </c>
      <c r="AD126" s="21">
        <v>70</v>
      </c>
      <c r="AE126" s="73">
        <v>27</v>
      </c>
      <c r="AF126" s="852">
        <f t="shared" si="155"/>
        <v>564</v>
      </c>
      <c r="AG126" s="797">
        <f t="shared" si="156"/>
        <v>227</v>
      </c>
      <c r="AH126" s="66">
        <v>0</v>
      </c>
      <c r="AI126" s="66"/>
      <c r="AJ126" s="21">
        <v>0</v>
      </c>
      <c r="AK126" s="21">
        <v>0</v>
      </c>
      <c r="AL126" s="73"/>
      <c r="AM126" s="22">
        <v>0</v>
      </c>
      <c r="AO126" s="18" t="s">
        <v>37</v>
      </c>
      <c r="AP126" s="627">
        <v>95</v>
      </c>
      <c r="AQ126" s="21">
        <v>75</v>
      </c>
      <c r="AR126" s="21">
        <v>74</v>
      </c>
      <c r="AS126" s="21">
        <v>71</v>
      </c>
      <c r="AT126" s="21">
        <v>71</v>
      </c>
      <c r="AU126" s="84">
        <f t="shared" si="150"/>
        <v>386</v>
      </c>
      <c r="AV126" s="21">
        <v>0</v>
      </c>
      <c r="AW126" s="22">
        <v>0</v>
      </c>
      <c r="AX126" s="627">
        <v>361</v>
      </c>
      <c r="AY126" s="21">
        <v>26</v>
      </c>
      <c r="AZ126" s="733">
        <f t="shared" si="148"/>
        <v>387</v>
      </c>
      <c r="BA126" s="607">
        <v>0</v>
      </c>
      <c r="BB126" s="900">
        <v>68</v>
      </c>
      <c r="BD126" s="345" t="s">
        <v>37</v>
      </c>
      <c r="BE126" s="21">
        <v>370</v>
      </c>
      <c r="BF126" s="73">
        <v>0</v>
      </c>
      <c r="BG126" s="385">
        <f t="shared" si="149"/>
        <v>370</v>
      </c>
      <c r="BH126" s="22">
        <v>57</v>
      </c>
    </row>
    <row r="127" spans="1:60" s="3" customFormat="1" ht="12" customHeight="1">
      <c r="A127" s="345" t="s">
        <v>48</v>
      </c>
      <c r="B127" s="21">
        <v>663</v>
      </c>
      <c r="C127" s="21">
        <v>340</v>
      </c>
      <c r="D127" s="21">
        <v>419</v>
      </c>
      <c r="E127" s="21">
        <v>211</v>
      </c>
      <c r="F127" s="21">
        <v>343</v>
      </c>
      <c r="G127" s="21">
        <v>173</v>
      </c>
      <c r="H127" s="21">
        <v>212</v>
      </c>
      <c r="I127" s="21">
        <v>119</v>
      </c>
      <c r="J127" s="21">
        <v>192</v>
      </c>
      <c r="K127" s="73">
        <v>107</v>
      </c>
      <c r="L127" s="852">
        <f t="shared" si="144"/>
        <v>1829</v>
      </c>
      <c r="M127" s="797">
        <f t="shared" si="145"/>
        <v>950</v>
      </c>
      <c r="N127" s="66">
        <v>0</v>
      </c>
      <c r="O127" s="66"/>
      <c r="P127" s="21">
        <v>0</v>
      </c>
      <c r="Q127" s="21">
        <v>0</v>
      </c>
      <c r="R127" s="73"/>
      <c r="S127" s="22">
        <v>0</v>
      </c>
      <c r="U127" s="345" t="s">
        <v>48</v>
      </c>
      <c r="V127" s="21">
        <v>65</v>
      </c>
      <c r="W127" s="21">
        <v>26</v>
      </c>
      <c r="X127" s="21">
        <v>59</v>
      </c>
      <c r="Y127" s="21">
        <v>32</v>
      </c>
      <c r="Z127" s="21">
        <v>47</v>
      </c>
      <c r="AA127" s="21">
        <v>20</v>
      </c>
      <c r="AB127" s="21">
        <v>13</v>
      </c>
      <c r="AC127" s="21">
        <v>6</v>
      </c>
      <c r="AD127" s="21">
        <v>12</v>
      </c>
      <c r="AE127" s="73">
        <v>8</v>
      </c>
      <c r="AF127" s="852">
        <f t="shared" si="155"/>
        <v>196</v>
      </c>
      <c r="AG127" s="797">
        <f t="shared" si="156"/>
        <v>92</v>
      </c>
      <c r="AH127" s="66">
        <v>0</v>
      </c>
      <c r="AI127" s="66"/>
      <c r="AJ127" s="21">
        <v>0</v>
      </c>
      <c r="AK127" s="21">
        <v>0</v>
      </c>
      <c r="AL127" s="73"/>
      <c r="AM127" s="22">
        <v>0</v>
      </c>
      <c r="AO127" s="18" t="s">
        <v>48</v>
      </c>
      <c r="AP127" s="627">
        <v>19</v>
      </c>
      <c r="AQ127" s="21">
        <v>18</v>
      </c>
      <c r="AR127" s="21">
        <v>19</v>
      </c>
      <c r="AS127" s="21">
        <v>15</v>
      </c>
      <c r="AT127" s="21">
        <v>15</v>
      </c>
      <c r="AU127" s="84">
        <f t="shared" si="150"/>
        <v>86</v>
      </c>
      <c r="AV127" s="21">
        <v>0</v>
      </c>
      <c r="AW127" s="22">
        <v>0</v>
      </c>
      <c r="AX127" s="627">
        <v>45</v>
      </c>
      <c r="AY127" s="21">
        <v>7</v>
      </c>
      <c r="AZ127" s="733">
        <f t="shared" si="148"/>
        <v>52</v>
      </c>
      <c r="BA127" s="607">
        <v>0</v>
      </c>
      <c r="BB127" s="900">
        <v>18</v>
      </c>
      <c r="BD127" s="345" t="s">
        <v>48</v>
      </c>
      <c r="BE127" s="21">
        <v>47</v>
      </c>
      <c r="BF127" s="73">
        <v>0</v>
      </c>
      <c r="BG127" s="385">
        <f t="shared" si="149"/>
        <v>47</v>
      </c>
      <c r="BH127" s="22">
        <v>0</v>
      </c>
    </row>
    <row r="128" spans="1:60" s="3" customFormat="1" ht="12" customHeight="1">
      <c r="A128" s="345" t="s">
        <v>54</v>
      </c>
      <c r="B128" s="21">
        <v>2158</v>
      </c>
      <c r="C128" s="21">
        <v>1088</v>
      </c>
      <c r="D128" s="21">
        <v>1721</v>
      </c>
      <c r="E128" s="21">
        <v>843</v>
      </c>
      <c r="F128" s="21">
        <v>1599</v>
      </c>
      <c r="G128" s="21">
        <v>820</v>
      </c>
      <c r="H128" s="21">
        <v>1186</v>
      </c>
      <c r="I128" s="21">
        <v>638</v>
      </c>
      <c r="J128" s="21">
        <v>810</v>
      </c>
      <c r="K128" s="73">
        <v>419</v>
      </c>
      <c r="L128" s="852">
        <f t="shared" si="144"/>
        <v>7474</v>
      </c>
      <c r="M128" s="797">
        <f t="shared" si="145"/>
        <v>3808</v>
      </c>
      <c r="N128" s="66">
        <v>0</v>
      </c>
      <c r="O128" s="66"/>
      <c r="P128" s="21">
        <v>0</v>
      </c>
      <c r="Q128" s="21">
        <v>0</v>
      </c>
      <c r="R128" s="73"/>
      <c r="S128" s="22">
        <v>0</v>
      </c>
      <c r="U128" s="345" t="s">
        <v>54</v>
      </c>
      <c r="V128" s="21">
        <v>192</v>
      </c>
      <c r="W128" s="21">
        <v>89</v>
      </c>
      <c r="X128" s="21">
        <v>297</v>
      </c>
      <c r="Y128" s="21">
        <v>132</v>
      </c>
      <c r="Z128" s="21">
        <v>290</v>
      </c>
      <c r="AA128" s="21">
        <v>157</v>
      </c>
      <c r="AB128" s="21">
        <v>97</v>
      </c>
      <c r="AC128" s="21">
        <v>47</v>
      </c>
      <c r="AD128" s="21">
        <v>80</v>
      </c>
      <c r="AE128" s="73">
        <v>45</v>
      </c>
      <c r="AF128" s="852">
        <f t="shared" si="155"/>
        <v>956</v>
      </c>
      <c r="AG128" s="797">
        <f t="shared" si="156"/>
        <v>470</v>
      </c>
      <c r="AH128" s="66">
        <v>0</v>
      </c>
      <c r="AI128" s="66"/>
      <c r="AJ128" s="21">
        <v>0</v>
      </c>
      <c r="AK128" s="21">
        <v>0</v>
      </c>
      <c r="AL128" s="73"/>
      <c r="AM128" s="22">
        <v>0</v>
      </c>
      <c r="AO128" s="18" t="s">
        <v>54</v>
      </c>
      <c r="AP128" s="627">
        <v>55</v>
      </c>
      <c r="AQ128" s="21">
        <v>54</v>
      </c>
      <c r="AR128" s="21">
        <v>55</v>
      </c>
      <c r="AS128" s="21">
        <v>50</v>
      </c>
      <c r="AT128" s="21">
        <v>45</v>
      </c>
      <c r="AU128" s="84">
        <f t="shared" si="150"/>
        <v>259</v>
      </c>
      <c r="AV128" s="21">
        <v>0</v>
      </c>
      <c r="AW128" s="22">
        <v>0</v>
      </c>
      <c r="AX128" s="627">
        <v>151</v>
      </c>
      <c r="AY128" s="21">
        <v>15</v>
      </c>
      <c r="AZ128" s="733">
        <f t="shared" si="148"/>
        <v>166</v>
      </c>
      <c r="BA128" s="607">
        <v>0</v>
      </c>
      <c r="BB128" s="900">
        <v>52</v>
      </c>
      <c r="BD128" s="345" t="s">
        <v>54</v>
      </c>
      <c r="BE128" s="21">
        <v>166</v>
      </c>
      <c r="BF128" s="73">
        <v>0</v>
      </c>
      <c r="BG128" s="385">
        <f t="shared" si="149"/>
        <v>166</v>
      </c>
      <c r="BH128" s="22">
        <v>4</v>
      </c>
    </row>
    <row r="129" spans="1:60" s="3" customFormat="1" ht="12" customHeight="1">
      <c r="A129" s="345" t="s">
        <v>171</v>
      </c>
      <c r="B129" s="21">
        <v>2375</v>
      </c>
      <c r="C129" s="21">
        <v>1133</v>
      </c>
      <c r="D129" s="21">
        <v>2248</v>
      </c>
      <c r="E129" s="21">
        <v>1124</v>
      </c>
      <c r="F129" s="21">
        <v>2058</v>
      </c>
      <c r="G129" s="21">
        <v>1037</v>
      </c>
      <c r="H129" s="21">
        <v>1477</v>
      </c>
      <c r="I129" s="21">
        <v>760</v>
      </c>
      <c r="J129" s="21">
        <v>932</v>
      </c>
      <c r="K129" s="73">
        <v>491</v>
      </c>
      <c r="L129" s="852">
        <f t="shared" si="144"/>
        <v>9090</v>
      </c>
      <c r="M129" s="797">
        <f t="shared" si="145"/>
        <v>4545</v>
      </c>
      <c r="N129" s="66">
        <v>0</v>
      </c>
      <c r="O129" s="66"/>
      <c r="P129" s="21">
        <v>0</v>
      </c>
      <c r="Q129" s="21">
        <v>0</v>
      </c>
      <c r="R129" s="73"/>
      <c r="S129" s="22">
        <v>0</v>
      </c>
      <c r="U129" s="345" t="s">
        <v>171</v>
      </c>
      <c r="V129" s="21">
        <v>304</v>
      </c>
      <c r="W129" s="21">
        <v>118</v>
      </c>
      <c r="X129" s="21">
        <v>473</v>
      </c>
      <c r="Y129" s="21">
        <v>207</v>
      </c>
      <c r="Z129" s="21">
        <v>483</v>
      </c>
      <c r="AA129" s="21">
        <v>221</v>
      </c>
      <c r="AB129" s="21">
        <v>207</v>
      </c>
      <c r="AC129" s="21">
        <v>104</v>
      </c>
      <c r="AD129" s="21">
        <v>91</v>
      </c>
      <c r="AE129" s="73">
        <v>51</v>
      </c>
      <c r="AF129" s="852">
        <f t="shared" si="155"/>
        <v>1558</v>
      </c>
      <c r="AG129" s="797">
        <f t="shared" si="156"/>
        <v>701</v>
      </c>
      <c r="AH129" s="66">
        <v>0</v>
      </c>
      <c r="AI129" s="66"/>
      <c r="AJ129" s="21">
        <v>0</v>
      </c>
      <c r="AK129" s="21">
        <v>0</v>
      </c>
      <c r="AL129" s="73"/>
      <c r="AM129" s="22">
        <v>0</v>
      </c>
      <c r="AO129" s="18" t="s">
        <v>171</v>
      </c>
      <c r="AP129" s="627">
        <v>87</v>
      </c>
      <c r="AQ129" s="21">
        <v>84</v>
      </c>
      <c r="AR129" s="21">
        <v>80</v>
      </c>
      <c r="AS129" s="21">
        <v>79</v>
      </c>
      <c r="AT129" s="21">
        <v>68</v>
      </c>
      <c r="AU129" s="84">
        <f t="shared" si="150"/>
        <v>398</v>
      </c>
      <c r="AV129" s="21">
        <v>0</v>
      </c>
      <c r="AW129" s="22">
        <v>0</v>
      </c>
      <c r="AX129" s="627">
        <v>188</v>
      </c>
      <c r="AY129" s="21">
        <v>31</v>
      </c>
      <c r="AZ129" s="733">
        <f t="shared" si="148"/>
        <v>219</v>
      </c>
      <c r="BA129" s="607">
        <v>0</v>
      </c>
      <c r="BB129" s="900">
        <v>83</v>
      </c>
      <c r="BD129" s="345" t="s">
        <v>171</v>
      </c>
      <c r="BE129" s="21">
        <v>215</v>
      </c>
      <c r="BF129" s="73">
        <v>0</v>
      </c>
      <c r="BG129" s="385">
        <f t="shared" si="149"/>
        <v>215</v>
      </c>
      <c r="BH129" s="22">
        <v>12</v>
      </c>
    </row>
    <row r="130" spans="1:60" s="3" customFormat="1" ht="12" customHeight="1">
      <c r="A130" s="345" t="s">
        <v>55</v>
      </c>
      <c r="B130" s="21">
        <v>3628</v>
      </c>
      <c r="C130" s="21">
        <v>1778</v>
      </c>
      <c r="D130" s="21">
        <v>2282</v>
      </c>
      <c r="E130" s="21">
        <v>1119</v>
      </c>
      <c r="F130" s="21">
        <v>1972</v>
      </c>
      <c r="G130" s="21">
        <v>1000</v>
      </c>
      <c r="H130" s="21">
        <v>1402</v>
      </c>
      <c r="I130" s="21">
        <v>749</v>
      </c>
      <c r="J130" s="21">
        <v>984</v>
      </c>
      <c r="K130" s="73">
        <v>565</v>
      </c>
      <c r="L130" s="852">
        <f t="shared" si="144"/>
        <v>10268</v>
      </c>
      <c r="M130" s="797">
        <f t="shared" si="145"/>
        <v>5211</v>
      </c>
      <c r="N130" s="854">
        <v>0</v>
      </c>
      <c r="O130" s="854"/>
      <c r="P130" s="32">
        <v>0</v>
      </c>
      <c r="Q130" s="32">
        <v>0</v>
      </c>
      <c r="R130" s="979"/>
      <c r="S130" s="22">
        <v>0</v>
      </c>
      <c r="U130" s="345" t="s">
        <v>55</v>
      </c>
      <c r="V130" s="21">
        <v>449</v>
      </c>
      <c r="W130" s="21">
        <v>193</v>
      </c>
      <c r="X130" s="21">
        <v>435</v>
      </c>
      <c r="Y130" s="21">
        <v>186</v>
      </c>
      <c r="Z130" s="21">
        <v>334</v>
      </c>
      <c r="AA130" s="21">
        <v>147</v>
      </c>
      <c r="AB130" s="21">
        <v>173</v>
      </c>
      <c r="AC130" s="21">
        <v>88</v>
      </c>
      <c r="AD130" s="21">
        <v>78</v>
      </c>
      <c r="AE130" s="73">
        <v>49</v>
      </c>
      <c r="AF130" s="852">
        <f t="shared" si="155"/>
        <v>1469</v>
      </c>
      <c r="AG130" s="797">
        <f t="shared" si="156"/>
        <v>663</v>
      </c>
      <c r="AH130" s="66">
        <v>2</v>
      </c>
      <c r="AI130" s="66"/>
      <c r="AJ130" s="21">
        <v>2</v>
      </c>
      <c r="AK130" s="21">
        <v>0</v>
      </c>
      <c r="AL130" s="73"/>
      <c r="AM130" s="22">
        <v>0</v>
      </c>
      <c r="AO130" s="18" t="s">
        <v>55</v>
      </c>
      <c r="AP130" s="627">
        <v>105</v>
      </c>
      <c r="AQ130" s="21">
        <v>97</v>
      </c>
      <c r="AR130" s="21">
        <v>95</v>
      </c>
      <c r="AS130" s="21">
        <v>89</v>
      </c>
      <c r="AT130" s="21">
        <v>82</v>
      </c>
      <c r="AU130" s="84">
        <f t="shared" si="150"/>
        <v>468</v>
      </c>
      <c r="AV130" s="21">
        <v>0</v>
      </c>
      <c r="AW130" s="22">
        <v>0</v>
      </c>
      <c r="AX130" s="627">
        <v>253</v>
      </c>
      <c r="AY130" s="21">
        <v>28</v>
      </c>
      <c r="AZ130" s="733">
        <f t="shared" si="148"/>
        <v>281</v>
      </c>
      <c r="BA130" s="607">
        <v>0</v>
      </c>
      <c r="BB130" s="900">
        <v>98</v>
      </c>
      <c r="BD130" s="345" t="s">
        <v>55</v>
      </c>
      <c r="BE130" s="21">
        <v>268</v>
      </c>
      <c r="BF130" s="73">
        <v>0</v>
      </c>
      <c r="BG130" s="385">
        <f t="shared" si="149"/>
        <v>268</v>
      </c>
      <c r="BH130" s="22">
        <v>12</v>
      </c>
    </row>
    <row r="131" spans="1:60" s="3" customFormat="1" ht="12" customHeight="1">
      <c r="A131" s="347" t="s">
        <v>43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73"/>
      <c r="L131" s="852"/>
      <c r="M131" s="797"/>
      <c r="N131" s="66"/>
      <c r="O131" s="66"/>
      <c r="P131" s="21"/>
      <c r="Q131" s="21"/>
      <c r="R131" s="73"/>
      <c r="S131" s="22"/>
      <c r="U131" s="347" t="s">
        <v>43</v>
      </c>
      <c r="V131" s="21"/>
      <c r="W131" s="21"/>
      <c r="X131" s="21"/>
      <c r="Y131" s="21"/>
      <c r="Z131" s="21"/>
      <c r="AA131" s="21"/>
      <c r="AB131" s="21"/>
      <c r="AC131" s="21"/>
      <c r="AD131" s="21"/>
      <c r="AE131" s="73"/>
      <c r="AF131" s="852"/>
      <c r="AG131" s="797"/>
      <c r="AH131" s="66"/>
      <c r="AI131" s="66"/>
      <c r="AJ131" s="21"/>
      <c r="AK131" s="21"/>
      <c r="AL131" s="73"/>
      <c r="AM131" s="22"/>
      <c r="AO131" s="569" t="s">
        <v>43</v>
      </c>
      <c r="AP131" s="628"/>
      <c r="AQ131" s="69"/>
      <c r="AR131" s="69"/>
      <c r="AS131" s="69"/>
      <c r="AT131" s="69"/>
      <c r="AU131" s="84"/>
      <c r="AV131" s="21"/>
      <c r="AW131" s="22"/>
      <c r="AX131" s="627"/>
      <c r="AY131" s="21"/>
      <c r="AZ131" s="733"/>
      <c r="BA131" s="607"/>
      <c r="BB131" s="900"/>
      <c r="BD131" s="347" t="s">
        <v>43</v>
      </c>
      <c r="BE131" s="21"/>
      <c r="BF131" s="73"/>
      <c r="BG131" s="385"/>
      <c r="BH131" s="22"/>
    </row>
    <row r="132" spans="1:60" s="3" customFormat="1" ht="13.5" customHeight="1">
      <c r="A132" s="345" t="s">
        <v>45</v>
      </c>
      <c r="B132" s="21">
        <v>379</v>
      </c>
      <c r="C132" s="21">
        <v>176</v>
      </c>
      <c r="D132" s="21">
        <v>153</v>
      </c>
      <c r="E132" s="21">
        <v>69</v>
      </c>
      <c r="F132" s="21">
        <v>111</v>
      </c>
      <c r="G132" s="21">
        <v>51</v>
      </c>
      <c r="H132" s="21">
        <v>71</v>
      </c>
      <c r="I132" s="21">
        <v>29</v>
      </c>
      <c r="J132" s="21">
        <v>44</v>
      </c>
      <c r="K132" s="73">
        <v>23</v>
      </c>
      <c r="L132" s="852">
        <f t="shared" si="144"/>
        <v>758</v>
      </c>
      <c r="M132" s="797">
        <f t="shared" si="145"/>
        <v>348</v>
      </c>
      <c r="N132" s="66">
        <v>0</v>
      </c>
      <c r="O132" s="66"/>
      <c r="P132" s="21">
        <v>0</v>
      </c>
      <c r="Q132" s="21">
        <v>0</v>
      </c>
      <c r="R132" s="73"/>
      <c r="S132" s="22">
        <v>0</v>
      </c>
      <c r="U132" s="345" t="s">
        <v>45</v>
      </c>
      <c r="V132" s="21">
        <v>56</v>
      </c>
      <c r="W132" s="21">
        <v>22</v>
      </c>
      <c r="X132" s="21">
        <v>30</v>
      </c>
      <c r="Y132" s="21">
        <v>11</v>
      </c>
      <c r="Z132" s="21">
        <v>20</v>
      </c>
      <c r="AA132" s="21">
        <v>8</v>
      </c>
      <c r="AB132" s="21">
        <v>7</v>
      </c>
      <c r="AC132" s="21">
        <v>2</v>
      </c>
      <c r="AD132" s="21">
        <v>3</v>
      </c>
      <c r="AE132" s="73">
        <v>2</v>
      </c>
      <c r="AF132" s="852">
        <f t="shared" ref="AF132:AF134" si="157">+V132+X132+Z132+AB132+AD132</f>
        <v>116</v>
      </c>
      <c r="AG132" s="797">
        <f t="shared" ref="AG132:AG134" si="158">+W132+Y132+AA132+AC132+AE132</f>
        <v>45</v>
      </c>
      <c r="AH132" s="66">
        <v>0</v>
      </c>
      <c r="AI132" s="66"/>
      <c r="AJ132" s="21">
        <v>0</v>
      </c>
      <c r="AK132" s="21">
        <v>0</v>
      </c>
      <c r="AL132" s="73"/>
      <c r="AM132" s="22">
        <v>0</v>
      </c>
      <c r="AO132" s="18" t="s">
        <v>45</v>
      </c>
      <c r="AP132" s="519">
        <v>11</v>
      </c>
      <c r="AQ132" s="194">
        <v>7</v>
      </c>
      <c r="AR132" s="194">
        <v>7</v>
      </c>
      <c r="AS132" s="194">
        <v>5</v>
      </c>
      <c r="AT132" s="194">
        <v>4</v>
      </c>
      <c r="AU132" s="823">
        <f>SUM(AP132:AT132)</f>
        <v>34</v>
      </c>
      <c r="AV132" s="66">
        <v>0</v>
      </c>
      <c r="AW132" s="161">
        <v>0</v>
      </c>
      <c r="AX132" s="627">
        <v>22</v>
      </c>
      <c r="AY132" s="21">
        <v>2</v>
      </c>
      <c r="AZ132" s="733">
        <f t="shared" si="148"/>
        <v>24</v>
      </c>
      <c r="BA132" s="607">
        <v>0</v>
      </c>
      <c r="BB132" s="900">
        <v>9</v>
      </c>
      <c r="BD132" s="345" t="s">
        <v>45</v>
      </c>
      <c r="BE132" s="21">
        <v>24</v>
      </c>
      <c r="BF132" s="73">
        <v>0</v>
      </c>
      <c r="BG132" s="385">
        <f t="shared" si="149"/>
        <v>24</v>
      </c>
      <c r="BH132" s="22">
        <v>1</v>
      </c>
    </row>
    <row r="133" spans="1:60" s="3" customFormat="1" ht="13.5" customHeight="1">
      <c r="A133" s="345" t="s">
        <v>47</v>
      </c>
      <c r="B133" s="21">
        <v>2562</v>
      </c>
      <c r="C133" s="21">
        <v>1265</v>
      </c>
      <c r="D133" s="21">
        <v>1979</v>
      </c>
      <c r="E133" s="21">
        <v>1017</v>
      </c>
      <c r="F133" s="21">
        <v>2011</v>
      </c>
      <c r="G133" s="21">
        <v>998</v>
      </c>
      <c r="H133" s="21">
        <v>1418</v>
      </c>
      <c r="I133" s="21">
        <v>714</v>
      </c>
      <c r="J133" s="21">
        <v>1069</v>
      </c>
      <c r="K133" s="73">
        <v>546</v>
      </c>
      <c r="L133" s="852">
        <f t="shared" si="144"/>
        <v>9039</v>
      </c>
      <c r="M133" s="797">
        <f t="shared" si="145"/>
        <v>4540</v>
      </c>
      <c r="N133" s="66">
        <v>0</v>
      </c>
      <c r="O133" s="66"/>
      <c r="P133" s="21">
        <v>0</v>
      </c>
      <c r="Q133" s="21">
        <v>0</v>
      </c>
      <c r="R133" s="73"/>
      <c r="S133" s="22">
        <v>0</v>
      </c>
      <c r="U133" s="345" t="s">
        <v>47</v>
      </c>
      <c r="V133" s="21">
        <v>207</v>
      </c>
      <c r="W133" s="21">
        <v>86</v>
      </c>
      <c r="X133" s="21">
        <v>148</v>
      </c>
      <c r="Y133" s="21">
        <v>65</v>
      </c>
      <c r="Z133" s="21">
        <v>163</v>
      </c>
      <c r="AA133" s="21">
        <v>76</v>
      </c>
      <c r="AB133" s="21">
        <v>129</v>
      </c>
      <c r="AC133" s="21">
        <v>61</v>
      </c>
      <c r="AD133" s="21">
        <v>46</v>
      </c>
      <c r="AE133" s="73">
        <v>24</v>
      </c>
      <c r="AF133" s="852">
        <f t="shared" si="157"/>
        <v>693</v>
      </c>
      <c r="AG133" s="797">
        <f t="shared" si="158"/>
        <v>312</v>
      </c>
      <c r="AH133" s="66">
        <v>0</v>
      </c>
      <c r="AI133" s="66"/>
      <c r="AJ133" s="21">
        <v>0</v>
      </c>
      <c r="AK133" s="21">
        <v>0</v>
      </c>
      <c r="AL133" s="73"/>
      <c r="AM133" s="22">
        <v>0</v>
      </c>
      <c r="AO133" s="18" t="s">
        <v>47</v>
      </c>
      <c r="AP133" s="519">
        <v>61</v>
      </c>
      <c r="AQ133" s="194">
        <v>54</v>
      </c>
      <c r="AR133" s="194">
        <v>61</v>
      </c>
      <c r="AS133" s="194">
        <v>46</v>
      </c>
      <c r="AT133" s="194">
        <v>40</v>
      </c>
      <c r="AU133" s="823">
        <f t="shared" si="150"/>
        <v>262</v>
      </c>
      <c r="AV133" s="66">
        <v>0</v>
      </c>
      <c r="AW133" s="161">
        <v>0</v>
      </c>
      <c r="AX133" s="627">
        <v>212</v>
      </c>
      <c r="AY133" s="21">
        <v>10</v>
      </c>
      <c r="AZ133" s="733">
        <f t="shared" si="148"/>
        <v>222</v>
      </c>
      <c r="BA133" s="607">
        <v>0</v>
      </c>
      <c r="BB133" s="900">
        <v>49</v>
      </c>
      <c r="BD133" s="345" t="s">
        <v>47</v>
      </c>
      <c r="BE133" s="21">
        <v>215</v>
      </c>
      <c r="BF133" s="73">
        <v>0</v>
      </c>
      <c r="BG133" s="385">
        <f t="shared" si="149"/>
        <v>215</v>
      </c>
      <c r="BH133" s="22">
        <v>16</v>
      </c>
    </row>
    <row r="134" spans="1:60" s="3" customFormat="1" ht="13.5" customHeight="1">
      <c r="A134" s="345" t="s">
        <v>172</v>
      </c>
      <c r="B134" s="21">
        <v>225</v>
      </c>
      <c r="C134" s="21">
        <v>122</v>
      </c>
      <c r="D134" s="21">
        <v>150</v>
      </c>
      <c r="E134" s="21">
        <v>72</v>
      </c>
      <c r="F134" s="21">
        <v>98</v>
      </c>
      <c r="G134" s="21">
        <v>48</v>
      </c>
      <c r="H134" s="21">
        <v>84</v>
      </c>
      <c r="I134" s="21">
        <v>50</v>
      </c>
      <c r="J134" s="21">
        <v>82</v>
      </c>
      <c r="K134" s="73">
        <v>42</v>
      </c>
      <c r="L134" s="852">
        <f t="shared" si="144"/>
        <v>639</v>
      </c>
      <c r="M134" s="797">
        <f t="shared" si="145"/>
        <v>334</v>
      </c>
      <c r="N134" s="174">
        <v>0</v>
      </c>
      <c r="O134" s="174"/>
      <c r="P134" s="69">
        <v>0</v>
      </c>
      <c r="Q134" s="69">
        <v>0</v>
      </c>
      <c r="R134" s="74"/>
      <c r="S134" s="33">
        <v>0</v>
      </c>
      <c r="U134" s="345" t="s">
        <v>172</v>
      </c>
      <c r="V134" s="21">
        <v>9</v>
      </c>
      <c r="W134" s="21">
        <v>3</v>
      </c>
      <c r="X134" s="21">
        <v>21</v>
      </c>
      <c r="Y134" s="21">
        <v>9</v>
      </c>
      <c r="Z134" s="21">
        <v>16</v>
      </c>
      <c r="AA134" s="21">
        <v>9</v>
      </c>
      <c r="AB134" s="21">
        <v>3</v>
      </c>
      <c r="AC134" s="21">
        <v>1</v>
      </c>
      <c r="AD134" s="21">
        <v>18</v>
      </c>
      <c r="AE134" s="73">
        <v>5</v>
      </c>
      <c r="AF134" s="852">
        <f t="shared" si="157"/>
        <v>67</v>
      </c>
      <c r="AG134" s="797">
        <f t="shared" si="158"/>
        <v>27</v>
      </c>
      <c r="AH134" s="66">
        <v>0</v>
      </c>
      <c r="AI134" s="66"/>
      <c r="AJ134" s="21">
        <v>0</v>
      </c>
      <c r="AK134" s="21">
        <v>0</v>
      </c>
      <c r="AL134" s="73"/>
      <c r="AM134" s="22">
        <v>0</v>
      </c>
      <c r="AO134" s="18" t="s">
        <v>172</v>
      </c>
      <c r="AP134" s="519">
        <v>5</v>
      </c>
      <c r="AQ134" s="194">
        <v>5</v>
      </c>
      <c r="AR134" s="194">
        <v>5</v>
      </c>
      <c r="AS134" s="194">
        <v>5</v>
      </c>
      <c r="AT134" s="194">
        <v>5</v>
      </c>
      <c r="AU134" s="823">
        <f t="shared" si="150"/>
        <v>25</v>
      </c>
      <c r="AV134" s="66">
        <v>0</v>
      </c>
      <c r="AW134" s="161">
        <v>0</v>
      </c>
      <c r="AX134" s="627">
        <v>17</v>
      </c>
      <c r="AY134" s="21">
        <v>0</v>
      </c>
      <c r="AZ134" s="733">
        <f t="shared" si="148"/>
        <v>17</v>
      </c>
      <c r="BA134" s="607">
        <v>0</v>
      </c>
      <c r="BB134" s="900">
        <v>5</v>
      </c>
      <c r="BD134" s="345" t="s">
        <v>172</v>
      </c>
      <c r="BE134" s="21">
        <v>17</v>
      </c>
      <c r="BF134" s="73">
        <v>0</v>
      </c>
      <c r="BG134" s="385">
        <f t="shared" si="149"/>
        <v>17</v>
      </c>
      <c r="BH134" s="22">
        <v>1</v>
      </c>
    </row>
    <row r="135" spans="1:60" s="3" customFormat="1" ht="13.5" customHeight="1">
      <c r="A135" s="347" t="s">
        <v>16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73"/>
      <c r="L135" s="852"/>
      <c r="M135" s="797"/>
      <c r="N135" s="857"/>
      <c r="O135" s="857"/>
      <c r="P135" s="35"/>
      <c r="Q135" s="35"/>
      <c r="R135" s="982"/>
      <c r="S135" s="168"/>
      <c r="U135" s="347" t="s">
        <v>16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73"/>
      <c r="AF135" s="852"/>
      <c r="AG135" s="797"/>
      <c r="AH135" s="66"/>
      <c r="AI135" s="66"/>
      <c r="AJ135" s="21"/>
      <c r="AK135" s="21"/>
      <c r="AL135" s="73"/>
      <c r="AM135" s="22"/>
      <c r="AO135" s="569" t="s">
        <v>16</v>
      </c>
      <c r="AP135" s="629"/>
      <c r="AQ135" s="65"/>
      <c r="AR135" s="65"/>
      <c r="AS135" s="65"/>
      <c r="AT135" s="65"/>
      <c r="AU135" s="84"/>
      <c r="AV135" s="21"/>
      <c r="AW135" s="22"/>
      <c r="AX135" s="627"/>
      <c r="AY135" s="21"/>
      <c r="AZ135" s="733"/>
      <c r="BA135" s="607"/>
      <c r="BB135" s="900"/>
      <c r="BD135" s="347" t="s">
        <v>16</v>
      </c>
      <c r="BE135" s="21"/>
      <c r="BF135" s="73"/>
      <c r="BG135" s="385"/>
      <c r="BH135" s="22"/>
    </row>
    <row r="136" spans="1:60" s="3" customFormat="1" ht="13.5" customHeight="1">
      <c r="A136" s="345" t="s">
        <v>173</v>
      </c>
      <c r="B136" s="21">
        <v>5279</v>
      </c>
      <c r="C136" s="21">
        <v>2536</v>
      </c>
      <c r="D136" s="21">
        <v>4524</v>
      </c>
      <c r="E136" s="21">
        <v>2254</v>
      </c>
      <c r="F136" s="21">
        <v>4265</v>
      </c>
      <c r="G136" s="21">
        <v>2084</v>
      </c>
      <c r="H136" s="21">
        <v>3447</v>
      </c>
      <c r="I136" s="21">
        <v>1716</v>
      </c>
      <c r="J136" s="21">
        <v>2497</v>
      </c>
      <c r="K136" s="73">
        <v>1307</v>
      </c>
      <c r="L136" s="852">
        <f t="shared" si="144"/>
        <v>20012</v>
      </c>
      <c r="M136" s="797">
        <f t="shared" si="145"/>
        <v>9897</v>
      </c>
      <c r="N136" s="64">
        <v>0</v>
      </c>
      <c r="O136" s="64"/>
      <c r="P136" s="65">
        <v>0</v>
      </c>
      <c r="Q136" s="65">
        <v>0</v>
      </c>
      <c r="R136" s="86"/>
      <c r="S136" s="34">
        <v>0</v>
      </c>
      <c r="U136" s="345" t="s">
        <v>173</v>
      </c>
      <c r="V136" s="21">
        <v>997</v>
      </c>
      <c r="W136" s="21">
        <v>434</v>
      </c>
      <c r="X136" s="21">
        <v>749</v>
      </c>
      <c r="Y136" s="21">
        <v>329</v>
      </c>
      <c r="Z136" s="21">
        <v>957</v>
      </c>
      <c r="AA136" s="21">
        <v>428</v>
      </c>
      <c r="AB136" s="21">
        <v>598</v>
      </c>
      <c r="AC136" s="21">
        <v>264</v>
      </c>
      <c r="AD136" s="21">
        <v>197</v>
      </c>
      <c r="AE136" s="73">
        <v>105</v>
      </c>
      <c r="AF136" s="852">
        <f t="shared" ref="AF136:AF138" si="159">+V136+X136+Z136+AB136+AD136</f>
        <v>3498</v>
      </c>
      <c r="AG136" s="797">
        <f t="shared" ref="AG136:AG138" si="160">+W136+Y136+AA136+AC136+AE136</f>
        <v>1560</v>
      </c>
      <c r="AH136" s="66">
        <v>0</v>
      </c>
      <c r="AI136" s="66"/>
      <c r="AJ136" s="21">
        <v>0</v>
      </c>
      <c r="AK136" s="21">
        <v>0</v>
      </c>
      <c r="AL136" s="73"/>
      <c r="AM136" s="22">
        <v>0</v>
      </c>
      <c r="AO136" s="18" t="s">
        <v>173</v>
      </c>
      <c r="AP136" s="627">
        <v>188</v>
      </c>
      <c r="AQ136" s="21">
        <v>185</v>
      </c>
      <c r="AR136" s="21">
        <v>180</v>
      </c>
      <c r="AS136" s="21">
        <v>175</v>
      </c>
      <c r="AT136" s="21">
        <v>170</v>
      </c>
      <c r="AU136" s="84">
        <f t="shared" si="150"/>
        <v>898</v>
      </c>
      <c r="AV136" s="21">
        <v>0</v>
      </c>
      <c r="AW136" s="22">
        <v>0</v>
      </c>
      <c r="AX136" s="627">
        <v>531</v>
      </c>
      <c r="AY136" s="21">
        <v>37</v>
      </c>
      <c r="AZ136" s="733">
        <f t="shared" si="148"/>
        <v>568</v>
      </c>
      <c r="BA136" s="607">
        <v>0</v>
      </c>
      <c r="BB136" s="900">
        <v>186</v>
      </c>
      <c r="BD136" s="345" t="s">
        <v>173</v>
      </c>
      <c r="BE136" s="21">
        <v>499</v>
      </c>
      <c r="BF136" s="73">
        <v>0</v>
      </c>
      <c r="BG136" s="385">
        <f t="shared" si="149"/>
        <v>499</v>
      </c>
      <c r="BH136" s="22">
        <v>36</v>
      </c>
    </row>
    <row r="137" spans="1:60" s="3" customFormat="1" ht="13.5" customHeight="1">
      <c r="A137" s="345" t="s">
        <v>23</v>
      </c>
      <c r="B137" s="21">
        <v>5858</v>
      </c>
      <c r="C137" s="21">
        <v>2843</v>
      </c>
      <c r="D137" s="21">
        <v>4520</v>
      </c>
      <c r="E137" s="21">
        <v>2279</v>
      </c>
      <c r="F137" s="21">
        <v>4224</v>
      </c>
      <c r="G137" s="21">
        <v>2075</v>
      </c>
      <c r="H137" s="21">
        <v>3434</v>
      </c>
      <c r="I137" s="21">
        <v>1727</v>
      </c>
      <c r="J137" s="21">
        <v>2244</v>
      </c>
      <c r="K137" s="73">
        <v>1113</v>
      </c>
      <c r="L137" s="852">
        <f t="shared" si="144"/>
        <v>20280</v>
      </c>
      <c r="M137" s="797">
        <f t="shared" si="145"/>
        <v>10037</v>
      </c>
      <c r="N137" s="66">
        <v>0</v>
      </c>
      <c r="O137" s="66"/>
      <c r="P137" s="21">
        <v>0</v>
      </c>
      <c r="Q137" s="21">
        <v>0</v>
      </c>
      <c r="R137" s="73"/>
      <c r="S137" s="22">
        <v>0</v>
      </c>
      <c r="U137" s="345" t="s">
        <v>23</v>
      </c>
      <c r="V137" s="21">
        <v>906</v>
      </c>
      <c r="W137" s="21">
        <v>377</v>
      </c>
      <c r="X137" s="21">
        <v>637</v>
      </c>
      <c r="Y137" s="21">
        <v>272</v>
      </c>
      <c r="Z137" s="21">
        <v>685</v>
      </c>
      <c r="AA137" s="21">
        <v>305</v>
      </c>
      <c r="AB137" s="21">
        <v>471</v>
      </c>
      <c r="AC137" s="21">
        <v>215</v>
      </c>
      <c r="AD137" s="21">
        <v>129</v>
      </c>
      <c r="AE137" s="73">
        <v>66</v>
      </c>
      <c r="AF137" s="852">
        <f t="shared" si="159"/>
        <v>2828</v>
      </c>
      <c r="AG137" s="797">
        <f t="shared" si="160"/>
        <v>1235</v>
      </c>
      <c r="AH137" s="66">
        <v>0</v>
      </c>
      <c r="AI137" s="66"/>
      <c r="AJ137" s="21">
        <v>0</v>
      </c>
      <c r="AK137" s="21">
        <v>0</v>
      </c>
      <c r="AL137" s="73"/>
      <c r="AM137" s="22">
        <v>0</v>
      </c>
      <c r="AO137" s="18" t="s">
        <v>23</v>
      </c>
      <c r="AP137" s="627">
        <v>193</v>
      </c>
      <c r="AQ137" s="21">
        <v>186</v>
      </c>
      <c r="AR137" s="21">
        <v>184</v>
      </c>
      <c r="AS137" s="21">
        <v>180</v>
      </c>
      <c r="AT137" s="21">
        <v>168</v>
      </c>
      <c r="AU137" s="84">
        <f t="shared" si="150"/>
        <v>911</v>
      </c>
      <c r="AV137" s="21">
        <v>0</v>
      </c>
      <c r="AW137" s="22">
        <v>0</v>
      </c>
      <c r="AX137" s="627">
        <v>514</v>
      </c>
      <c r="AY137" s="21">
        <v>53</v>
      </c>
      <c r="AZ137" s="733">
        <f t="shared" si="148"/>
        <v>567</v>
      </c>
      <c r="BA137" s="607">
        <v>0</v>
      </c>
      <c r="BB137" s="900">
        <v>186</v>
      </c>
      <c r="BD137" s="345" t="s">
        <v>23</v>
      </c>
      <c r="BE137" s="21">
        <v>533</v>
      </c>
      <c r="BF137" s="73">
        <v>0</v>
      </c>
      <c r="BG137" s="385">
        <f t="shared" si="149"/>
        <v>533</v>
      </c>
      <c r="BH137" s="22">
        <v>46</v>
      </c>
    </row>
    <row r="138" spans="1:60" s="3" customFormat="1" ht="13.5" customHeight="1">
      <c r="A138" s="345" t="s">
        <v>12</v>
      </c>
      <c r="B138" s="21">
        <v>3407</v>
      </c>
      <c r="C138" s="21">
        <v>1692</v>
      </c>
      <c r="D138" s="21">
        <v>2628</v>
      </c>
      <c r="E138" s="21">
        <v>1267</v>
      </c>
      <c r="F138" s="21">
        <v>2343</v>
      </c>
      <c r="G138" s="21">
        <v>1137</v>
      </c>
      <c r="H138" s="21">
        <v>1862</v>
      </c>
      <c r="I138" s="21">
        <v>929</v>
      </c>
      <c r="J138" s="21">
        <v>1352</v>
      </c>
      <c r="K138" s="73">
        <v>679</v>
      </c>
      <c r="L138" s="852">
        <f t="shared" si="144"/>
        <v>11592</v>
      </c>
      <c r="M138" s="797">
        <f t="shared" si="145"/>
        <v>5704</v>
      </c>
      <c r="N138" s="66">
        <v>0</v>
      </c>
      <c r="O138" s="66"/>
      <c r="P138" s="21">
        <v>0</v>
      </c>
      <c r="Q138" s="21">
        <v>0</v>
      </c>
      <c r="R138" s="73"/>
      <c r="S138" s="22">
        <v>0</v>
      </c>
      <c r="U138" s="345" t="s">
        <v>12</v>
      </c>
      <c r="V138" s="21">
        <v>439</v>
      </c>
      <c r="W138" s="21">
        <v>206</v>
      </c>
      <c r="X138" s="21">
        <v>386</v>
      </c>
      <c r="Y138" s="21">
        <v>164</v>
      </c>
      <c r="Z138" s="21">
        <v>357</v>
      </c>
      <c r="AA138" s="21">
        <v>136</v>
      </c>
      <c r="AB138" s="21">
        <v>202</v>
      </c>
      <c r="AC138" s="21">
        <v>91</v>
      </c>
      <c r="AD138" s="21">
        <v>136</v>
      </c>
      <c r="AE138" s="73">
        <v>64</v>
      </c>
      <c r="AF138" s="852">
        <f t="shared" si="159"/>
        <v>1520</v>
      </c>
      <c r="AG138" s="797">
        <f t="shared" si="160"/>
        <v>661</v>
      </c>
      <c r="AH138" s="66">
        <v>0</v>
      </c>
      <c r="AI138" s="66"/>
      <c r="AJ138" s="21">
        <v>0</v>
      </c>
      <c r="AK138" s="21">
        <v>0</v>
      </c>
      <c r="AL138" s="73"/>
      <c r="AM138" s="22">
        <v>0</v>
      </c>
      <c r="AO138" s="18" t="s">
        <v>12</v>
      </c>
      <c r="AP138" s="627">
        <v>116</v>
      </c>
      <c r="AQ138" s="21">
        <v>116</v>
      </c>
      <c r="AR138" s="21">
        <v>115</v>
      </c>
      <c r="AS138" s="21">
        <v>112</v>
      </c>
      <c r="AT138" s="21">
        <v>101</v>
      </c>
      <c r="AU138" s="84">
        <f t="shared" si="150"/>
        <v>560</v>
      </c>
      <c r="AV138" s="21">
        <v>0</v>
      </c>
      <c r="AW138" s="22">
        <v>0</v>
      </c>
      <c r="AX138" s="627">
        <v>270</v>
      </c>
      <c r="AY138" s="21">
        <v>54</v>
      </c>
      <c r="AZ138" s="733">
        <f t="shared" si="148"/>
        <v>324</v>
      </c>
      <c r="BA138" s="607">
        <v>0</v>
      </c>
      <c r="BB138" s="900">
        <v>115</v>
      </c>
      <c r="BD138" s="345" t="s">
        <v>12</v>
      </c>
      <c r="BE138" s="21">
        <v>307</v>
      </c>
      <c r="BF138" s="73">
        <v>0</v>
      </c>
      <c r="BG138" s="385">
        <f t="shared" si="149"/>
        <v>307</v>
      </c>
      <c r="BH138" s="22">
        <v>35</v>
      </c>
    </row>
    <row r="139" spans="1:60" s="3" customFormat="1" ht="11.25" customHeight="1">
      <c r="A139" s="347" t="s">
        <v>60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73"/>
      <c r="L139" s="852"/>
      <c r="M139" s="797"/>
      <c r="N139" s="66"/>
      <c r="O139" s="66"/>
      <c r="P139" s="21"/>
      <c r="Q139" s="21"/>
      <c r="R139" s="73"/>
      <c r="S139" s="22"/>
      <c r="U139" s="347" t="s">
        <v>60</v>
      </c>
      <c r="V139" s="21"/>
      <c r="W139" s="21"/>
      <c r="X139" s="21"/>
      <c r="Y139" s="21"/>
      <c r="Z139" s="21"/>
      <c r="AA139" s="21"/>
      <c r="AB139" s="21"/>
      <c r="AC139" s="21"/>
      <c r="AD139" s="21"/>
      <c r="AE139" s="73"/>
      <c r="AF139" s="852"/>
      <c r="AG139" s="797"/>
      <c r="AH139" s="66"/>
      <c r="AI139" s="66"/>
      <c r="AJ139" s="21"/>
      <c r="AK139" s="21"/>
      <c r="AL139" s="73"/>
      <c r="AM139" s="22"/>
      <c r="AO139" s="569" t="s">
        <v>60</v>
      </c>
      <c r="AP139" s="627"/>
      <c r="AQ139" s="21"/>
      <c r="AR139" s="21"/>
      <c r="AS139" s="21"/>
      <c r="AT139" s="21"/>
      <c r="AU139" s="84"/>
      <c r="AV139" s="21"/>
      <c r="AW139" s="22"/>
      <c r="AX139" s="627"/>
      <c r="AY139" s="21"/>
      <c r="AZ139" s="733"/>
      <c r="BA139" s="607"/>
      <c r="BB139" s="900"/>
      <c r="BD139" s="347" t="s">
        <v>60</v>
      </c>
      <c r="BE139" s="21"/>
      <c r="BF139" s="73"/>
      <c r="BG139" s="385"/>
      <c r="BH139" s="22"/>
    </row>
    <row r="140" spans="1:60" s="3" customFormat="1" ht="13.5" customHeight="1">
      <c r="A140" s="205" t="s">
        <v>49</v>
      </c>
      <c r="B140" s="21">
        <v>65</v>
      </c>
      <c r="C140" s="21">
        <v>42</v>
      </c>
      <c r="D140" s="21">
        <v>53</v>
      </c>
      <c r="E140" s="21">
        <v>28</v>
      </c>
      <c r="F140" s="21">
        <v>63</v>
      </c>
      <c r="G140" s="21">
        <v>26</v>
      </c>
      <c r="H140" s="21">
        <v>28</v>
      </c>
      <c r="I140" s="21">
        <v>14</v>
      </c>
      <c r="J140" s="21">
        <v>37</v>
      </c>
      <c r="K140" s="73">
        <v>14</v>
      </c>
      <c r="L140" s="852">
        <f t="shared" si="144"/>
        <v>246</v>
      </c>
      <c r="M140" s="797">
        <f t="shared" si="145"/>
        <v>124</v>
      </c>
      <c r="N140" s="66">
        <v>0</v>
      </c>
      <c r="O140" s="66"/>
      <c r="P140" s="21">
        <v>0</v>
      </c>
      <c r="Q140" s="21">
        <v>0</v>
      </c>
      <c r="R140" s="73"/>
      <c r="S140" s="22">
        <v>0</v>
      </c>
      <c r="U140" s="205" t="s">
        <v>49</v>
      </c>
      <c r="V140" s="21">
        <v>9</v>
      </c>
      <c r="W140" s="21">
        <v>4</v>
      </c>
      <c r="X140" s="21">
        <v>5</v>
      </c>
      <c r="Y140" s="21">
        <v>1</v>
      </c>
      <c r="Z140" s="21">
        <v>13</v>
      </c>
      <c r="AA140" s="21">
        <v>6</v>
      </c>
      <c r="AB140" s="21">
        <v>2</v>
      </c>
      <c r="AC140" s="21">
        <v>1</v>
      </c>
      <c r="AD140" s="21">
        <v>0</v>
      </c>
      <c r="AE140" s="73">
        <v>0</v>
      </c>
      <c r="AF140" s="852">
        <f t="shared" ref="AF140:AF144" si="161">+V140+X140+Z140+AB140+AD140</f>
        <v>29</v>
      </c>
      <c r="AG140" s="797">
        <f t="shared" ref="AG140:AG144" si="162">+W140+Y140+AA140+AC140+AE140</f>
        <v>12</v>
      </c>
      <c r="AH140" s="66">
        <v>0</v>
      </c>
      <c r="AI140" s="66"/>
      <c r="AJ140" s="21">
        <v>0</v>
      </c>
      <c r="AK140" s="21">
        <v>0</v>
      </c>
      <c r="AL140" s="73"/>
      <c r="AM140" s="22">
        <v>0</v>
      </c>
      <c r="AO140" s="89" t="s">
        <v>49</v>
      </c>
      <c r="AP140" s="627">
        <v>1</v>
      </c>
      <c r="AQ140" s="21">
        <v>1</v>
      </c>
      <c r="AR140" s="21">
        <v>1</v>
      </c>
      <c r="AS140" s="21">
        <v>1</v>
      </c>
      <c r="AT140" s="21">
        <v>1</v>
      </c>
      <c r="AU140" s="84">
        <f>SUM(AP140:AT140)</f>
        <v>5</v>
      </c>
      <c r="AV140" s="21">
        <v>0</v>
      </c>
      <c r="AW140" s="22">
        <v>0</v>
      </c>
      <c r="AX140" s="627">
        <v>6</v>
      </c>
      <c r="AY140" s="21">
        <v>0</v>
      </c>
      <c r="AZ140" s="733">
        <f t="shared" si="148"/>
        <v>6</v>
      </c>
      <c r="BA140" s="607">
        <v>0</v>
      </c>
      <c r="BB140" s="900">
        <v>1</v>
      </c>
      <c r="BD140" s="205" t="s">
        <v>49</v>
      </c>
      <c r="BE140" s="21">
        <v>6</v>
      </c>
      <c r="BF140" s="73">
        <v>0</v>
      </c>
      <c r="BG140" s="385">
        <f t="shared" si="149"/>
        <v>6</v>
      </c>
      <c r="BH140" s="22">
        <v>1</v>
      </c>
    </row>
    <row r="141" spans="1:60" s="3" customFormat="1" ht="13.5" customHeight="1">
      <c r="A141" s="345" t="s">
        <v>63</v>
      </c>
      <c r="B141" s="21">
        <v>105</v>
      </c>
      <c r="C141" s="21">
        <v>50</v>
      </c>
      <c r="D141" s="21">
        <v>117</v>
      </c>
      <c r="E141" s="21">
        <v>55</v>
      </c>
      <c r="F141" s="21">
        <v>109</v>
      </c>
      <c r="G141" s="21">
        <v>50</v>
      </c>
      <c r="H141" s="21">
        <v>92</v>
      </c>
      <c r="I141" s="21">
        <v>48</v>
      </c>
      <c r="J141" s="21">
        <v>56</v>
      </c>
      <c r="K141" s="73">
        <v>29</v>
      </c>
      <c r="L141" s="852">
        <f t="shared" si="144"/>
        <v>479</v>
      </c>
      <c r="M141" s="797">
        <f t="shared" si="145"/>
        <v>232</v>
      </c>
      <c r="N141" s="66">
        <v>0</v>
      </c>
      <c r="O141" s="66"/>
      <c r="P141" s="21">
        <v>0</v>
      </c>
      <c r="Q141" s="21">
        <v>0</v>
      </c>
      <c r="R141" s="73"/>
      <c r="S141" s="22">
        <v>0</v>
      </c>
      <c r="U141" s="345" t="s">
        <v>63</v>
      </c>
      <c r="V141" s="21">
        <v>7</v>
      </c>
      <c r="W141" s="21">
        <v>2</v>
      </c>
      <c r="X141" s="21">
        <v>15</v>
      </c>
      <c r="Y141" s="21">
        <v>5</v>
      </c>
      <c r="Z141" s="21">
        <v>12</v>
      </c>
      <c r="AA141" s="21">
        <v>8</v>
      </c>
      <c r="AB141" s="21">
        <v>5</v>
      </c>
      <c r="AC141" s="21">
        <v>3</v>
      </c>
      <c r="AD141" s="21">
        <v>0</v>
      </c>
      <c r="AE141" s="73">
        <v>0</v>
      </c>
      <c r="AF141" s="852">
        <f t="shared" si="161"/>
        <v>39</v>
      </c>
      <c r="AG141" s="797">
        <f t="shared" si="162"/>
        <v>18</v>
      </c>
      <c r="AH141" s="66">
        <v>0</v>
      </c>
      <c r="AI141" s="66"/>
      <c r="AJ141" s="21">
        <v>0</v>
      </c>
      <c r="AK141" s="21">
        <v>0</v>
      </c>
      <c r="AL141" s="73"/>
      <c r="AM141" s="22">
        <v>0</v>
      </c>
      <c r="AO141" s="18" t="s">
        <v>63</v>
      </c>
      <c r="AP141" s="627">
        <v>3</v>
      </c>
      <c r="AQ141" s="21">
        <v>3</v>
      </c>
      <c r="AR141" s="21">
        <v>3</v>
      </c>
      <c r="AS141" s="21">
        <v>2</v>
      </c>
      <c r="AT141" s="21">
        <v>1</v>
      </c>
      <c r="AU141" s="84">
        <f>SUM(AP141:AT141)</f>
        <v>12</v>
      </c>
      <c r="AV141" s="21">
        <v>0</v>
      </c>
      <c r="AW141" s="22">
        <v>0</v>
      </c>
      <c r="AX141" s="627">
        <v>8</v>
      </c>
      <c r="AY141" s="21">
        <v>4</v>
      </c>
      <c r="AZ141" s="733">
        <f t="shared" si="148"/>
        <v>12</v>
      </c>
      <c r="BA141" s="607">
        <v>0</v>
      </c>
      <c r="BB141" s="900">
        <v>2</v>
      </c>
      <c r="BD141" s="345" t="s">
        <v>63</v>
      </c>
      <c r="BE141" s="21">
        <v>11</v>
      </c>
      <c r="BF141" s="73">
        <v>0</v>
      </c>
      <c r="BG141" s="385">
        <f t="shared" si="149"/>
        <v>11</v>
      </c>
      <c r="BH141" s="22">
        <v>0</v>
      </c>
    </row>
    <row r="142" spans="1:60" s="3" customFormat="1" ht="13.5" customHeight="1">
      <c r="A142" s="345" t="s">
        <v>65</v>
      </c>
      <c r="B142" s="21">
        <v>158</v>
      </c>
      <c r="C142" s="21">
        <v>72</v>
      </c>
      <c r="D142" s="21">
        <v>114</v>
      </c>
      <c r="E142" s="21">
        <v>57</v>
      </c>
      <c r="F142" s="21">
        <v>107</v>
      </c>
      <c r="G142" s="21">
        <v>58</v>
      </c>
      <c r="H142" s="21">
        <v>88</v>
      </c>
      <c r="I142" s="21">
        <v>44</v>
      </c>
      <c r="J142" s="21">
        <v>77</v>
      </c>
      <c r="K142" s="73">
        <v>40</v>
      </c>
      <c r="L142" s="852">
        <f t="shared" si="144"/>
        <v>544</v>
      </c>
      <c r="M142" s="797">
        <f t="shared" si="145"/>
        <v>271</v>
      </c>
      <c r="N142" s="66">
        <v>0</v>
      </c>
      <c r="O142" s="66"/>
      <c r="P142" s="21">
        <v>0</v>
      </c>
      <c r="Q142" s="21">
        <v>0</v>
      </c>
      <c r="R142" s="73"/>
      <c r="S142" s="22">
        <v>0</v>
      </c>
      <c r="U142" s="345" t="s">
        <v>65</v>
      </c>
      <c r="V142" s="21">
        <v>5</v>
      </c>
      <c r="W142" s="21">
        <v>3</v>
      </c>
      <c r="X142" s="21">
        <v>20</v>
      </c>
      <c r="Y142" s="21">
        <v>4</v>
      </c>
      <c r="Z142" s="21">
        <v>18</v>
      </c>
      <c r="AA142" s="21">
        <v>9</v>
      </c>
      <c r="AB142" s="21">
        <v>20</v>
      </c>
      <c r="AC142" s="21">
        <v>8</v>
      </c>
      <c r="AD142" s="21">
        <v>0</v>
      </c>
      <c r="AE142" s="73">
        <v>0</v>
      </c>
      <c r="AF142" s="852">
        <f t="shared" si="161"/>
        <v>63</v>
      </c>
      <c r="AG142" s="797">
        <f t="shared" si="162"/>
        <v>24</v>
      </c>
      <c r="AH142" s="66">
        <v>0</v>
      </c>
      <c r="AI142" s="66"/>
      <c r="AJ142" s="21">
        <v>0</v>
      </c>
      <c r="AK142" s="21">
        <v>0</v>
      </c>
      <c r="AL142" s="73"/>
      <c r="AM142" s="22">
        <v>0</v>
      </c>
      <c r="AO142" s="18" t="s">
        <v>65</v>
      </c>
      <c r="AP142" s="627">
        <v>3</v>
      </c>
      <c r="AQ142" s="21">
        <v>3</v>
      </c>
      <c r="AR142" s="21">
        <v>3</v>
      </c>
      <c r="AS142" s="21">
        <v>3</v>
      </c>
      <c r="AT142" s="21">
        <v>2</v>
      </c>
      <c r="AU142" s="84">
        <f>SUM(AP142:AT142)</f>
        <v>14</v>
      </c>
      <c r="AV142" s="21">
        <v>0</v>
      </c>
      <c r="AW142" s="22">
        <v>0</v>
      </c>
      <c r="AX142" s="627">
        <v>11</v>
      </c>
      <c r="AY142" s="21">
        <v>2</v>
      </c>
      <c r="AZ142" s="733">
        <f t="shared" si="148"/>
        <v>13</v>
      </c>
      <c r="BA142" s="607">
        <v>0</v>
      </c>
      <c r="BB142" s="900">
        <v>2</v>
      </c>
      <c r="BD142" s="345" t="s">
        <v>65</v>
      </c>
      <c r="BE142" s="21">
        <v>10</v>
      </c>
      <c r="BF142" s="73">
        <v>0</v>
      </c>
      <c r="BG142" s="385">
        <f t="shared" si="149"/>
        <v>10</v>
      </c>
      <c r="BH142" s="22">
        <v>2</v>
      </c>
    </row>
    <row r="143" spans="1:60" s="3" customFormat="1" ht="12" customHeight="1">
      <c r="A143" s="879" t="s">
        <v>322</v>
      </c>
      <c r="B143" s="21">
        <v>392</v>
      </c>
      <c r="C143" s="21">
        <v>191</v>
      </c>
      <c r="D143" s="21">
        <v>328</v>
      </c>
      <c r="E143" s="21">
        <v>154</v>
      </c>
      <c r="F143" s="21">
        <v>274</v>
      </c>
      <c r="G143" s="21">
        <v>140</v>
      </c>
      <c r="H143" s="21">
        <v>176</v>
      </c>
      <c r="I143" s="21">
        <v>93</v>
      </c>
      <c r="J143" s="21">
        <v>139</v>
      </c>
      <c r="K143" s="73">
        <v>71</v>
      </c>
      <c r="L143" s="852">
        <f t="shared" si="144"/>
        <v>1309</v>
      </c>
      <c r="M143" s="797">
        <f t="shared" si="145"/>
        <v>649</v>
      </c>
      <c r="N143" s="66">
        <v>0</v>
      </c>
      <c r="O143" s="66"/>
      <c r="P143" s="21">
        <v>0</v>
      </c>
      <c r="Q143" s="21">
        <v>0</v>
      </c>
      <c r="R143" s="73"/>
      <c r="S143" s="22">
        <v>0</v>
      </c>
      <c r="U143" s="345" t="s">
        <v>322</v>
      </c>
      <c r="V143" s="21">
        <v>42</v>
      </c>
      <c r="W143" s="21">
        <v>21</v>
      </c>
      <c r="X143" s="21">
        <v>65</v>
      </c>
      <c r="Y143" s="21">
        <v>25</v>
      </c>
      <c r="Z143" s="21">
        <v>31</v>
      </c>
      <c r="AA143" s="21">
        <v>9</v>
      </c>
      <c r="AB143" s="21">
        <v>10</v>
      </c>
      <c r="AC143" s="21">
        <v>1</v>
      </c>
      <c r="AD143" s="21">
        <v>1</v>
      </c>
      <c r="AE143" s="73">
        <v>1</v>
      </c>
      <c r="AF143" s="852">
        <f t="shared" si="161"/>
        <v>149</v>
      </c>
      <c r="AG143" s="797">
        <f t="shared" si="162"/>
        <v>57</v>
      </c>
      <c r="AH143" s="66">
        <v>0</v>
      </c>
      <c r="AI143" s="66"/>
      <c r="AJ143" s="21">
        <v>0</v>
      </c>
      <c r="AK143" s="21">
        <v>0</v>
      </c>
      <c r="AL143" s="73"/>
      <c r="AM143" s="22">
        <v>0</v>
      </c>
      <c r="AO143" s="18" t="s">
        <v>322</v>
      </c>
      <c r="AP143" s="628">
        <v>13</v>
      </c>
      <c r="AQ143" s="69">
        <v>12</v>
      </c>
      <c r="AR143" s="69">
        <v>11</v>
      </c>
      <c r="AS143" s="69">
        <v>9</v>
      </c>
      <c r="AT143" s="69">
        <v>8</v>
      </c>
      <c r="AU143" s="84">
        <f>SUM(AP143:AT143)</f>
        <v>53</v>
      </c>
      <c r="AV143" s="21">
        <v>0</v>
      </c>
      <c r="AW143" s="22">
        <v>0</v>
      </c>
      <c r="AX143" s="627">
        <v>43</v>
      </c>
      <c r="AY143" s="21">
        <v>3</v>
      </c>
      <c r="AZ143" s="794">
        <f t="shared" si="148"/>
        <v>46</v>
      </c>
      <c r="BA143" s="607">
        <v>0</v>
      </c>
      <c r="BB143" s="900">
        <v>11</v>
      </c>
      <c r="BD143" s="345" t="s">
        <v>322</v>
      </c>
      <c r="BE143" s="21">
        <v>40</v>
      </c>
      <c r="BF143" s="73">
        <v>0</v>
      </c>
      <c r="BG143" s="385">
        <f t="shared" si="149"/>
        <v>40</v>
      </c>
      <c r="BH143" s="22">
        <v>6</v>
      </c>
    </row>
    <row r="144" spans="1:60" s="3" customFormat="1" ht="14.25" customHeight="1" thickBot="1">
      <c r="A144" s="25" t="s">
        <v>70</v>
      </c>
      <c r="B144" s="26">
        <v>94</v>
      </c>
      <c r="C144" s="26">
        <v>51</v>
      </c>
      <c r="D144" s="26">
        <v>69</v>
      </c>
      <c r="E144" s="26">
        <v>38</v>
      </c>
      <c r="F144" s="26">
        <v>67</v>
      </c>
      <c r="G144" s="26">
        <v>33</v>
      </c>
      <c r="H144" s="26">
        <v>39</v>
      </c>
      <c r="I144" s="26">
        <v>17</v>
      </c>
      <c r="J144" s="26">
        <v>41</v>
      </c>
      <c r="K144" s="83">
        <v>18</v>
      </c>
      <c r="L144" s="789">
        <f t="shared" si="144"/>
        <v>310</v>
      </c>
      <c r="M144" s="795">
        <f t="shared" si="145"/>
        <v>157</v>
      </c>
      <c r="N144" s="170">
        <v>0</v>
      </c>
      <c r="O144" s="170"/>
      <c r="P144" s="26">
        <v>0</v>
      </c>
      <c r="Q144" s="26">
        <v>0</v>
      </c>
      <c r="R144" s="83"/>
      <c r="S144" s="27">
        <v>0</v>
      </c>
      <c r="U144" s="348" t="s">
        <v>70</v>
      </c>
      <c r="V144" s="26">
        <v>7</v>
      </c>
      <c r="W144" s="26">
        <v>3</v>
      </c>
      <c r="X144" s="26">
        <v>5</v>
      </c>
      <c r="Y144" s="26">
        <v>2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83">
        <v>0</v>
      </c>
      <c r="AF144" s="789">
        <f t="shared" si="161"/>
        <v>12</v>
      </c>
      <c r="AG144" s="795">
        <f t="shared" si="162"/>
        <v>5</v>
      </c>
      <c r="AH144" s="170">
        <v>0</v>
      </c>
      <c r="AI144" s="170"/>
      <c r="AJ144" s="26">
        <v>0</v>
      </c>
      <c r="AK144" s="26">
        <v>0</v>
      </c>
      <c r="AL144" s="83"/>
      <c r="AM144" s="27">
        <v>0</v>
      </c>
      <c r="AO144" s="29" t="s">
        <v>70</v>
      </c>
      <c r="AP144" s="610">
        <v>2</v>
      </c>
      <c r="AQ144" s="200">
        <v>2</v>
      </c>
      <c r="AR144" s="200">
        <v>2</v>
      </c>
      <c r="AS144" s="200">
        <v>2</v>
      </c>
      <c r="AT144" s="200">
        <v>2</v>
      </c>
      <c r="AU144" s="827">
        <f>SUM(AP144:AT144)</f>
        <v>10</v>
      </c>
      <c r="AV144" s="170">
        <v>0</v>
      </c>
      <c r="AW144" s="349">
        <v>0</v>
      </c>
      <c r="AX144" s="630">
        <v>7</v>
      </c>
      <c r="AY144" s="26">
        <v>0</v>
      </c>
      <c r="AZ144" s="795">
        <f t="shared" si="148"/>
        <v>7</v>
      </c>
      <c r="BA144" s="617">
        <v>0</v>
      </c>
      <c r="BB144" s="901">
        <v>2</v>
      </c>
      <c r="BD144" s="348" t="s">
        <v>70</v>
      </c>
      <c r="BE144" s="26">
        <v>7</v>
      </c>
      <c r="BF144" s="83">
        <v>0</v>
      </c>
      <c r="BG144" s="839">
        <f t="shared" si="149"/>
        <v>7</v>
      </c>
      <c r="BH144" s="349">
        <v>1</v>
      </c>
    </row>
    <row r="145" spans="1:60" s="3" customFormat="1" ht="15" customHeight="1">
      <c r="A145" s="1018" t="s">
        <v>338</v>
      </c>
      <c r="B145" s="1018"/>
      <c r="C145" s="1018"/>
      <c r="D145" s="1018"/>
      <c r="E145" s="1018"/>
      <c r="F145" s="1018"/>
      <c r="G145" s="1018"/>
      <c r="H145" s="1018"/>
      <c r="I145" s="1018"/>
      <c r="J145" s="1018"/>
      <c r="K145" s="1018"/>
      <c r="L145" s="1018"/>
      <c r="M145" s="1018"/>
      <c r="N145" s="1018"/>
      <c r="O145" s="1018"/>
      <c r="P145" s="1018"/>
      <c r="Q145" s="1018"/>
      <c r="R145" s="1018"/>
      <c r="S145" s="1018"/>
      <c r="T145" s="102"/>
      <c r="U145" s="1071" t="s">
        <v>344</v>
      </c>
      <c r="V145" s="1071"/>
      <c r="W145" s="1071"/>
      <c r="X145" s="1071"/>
      <c r="Y145" s="1071"/>
      <c r="Z145" s="1071"/>
      <c r="AA145" s="1071"/>
      <c r="AB145" s="1071"/>
      <c r="AC145" s="1071"/>
      <c r="AD145" s="1071"/>
      <c r="AE145" s="1071"/>
      <c r="AF145" s="1071"/>
      <c r="AG145" s="1071"/>
      <c r="AH145" s="1071"/>
      <c r="AI145" s="1071"/>
      <c r="AJ145" s="1071"/>
      <c r="AK145" s="1071"/>
      <c r="AL145" s="1071"/>
      <c r="AM145" s="1071"/>
      <c r="AN145" s="309"/>
      <c r="AO145" s="1018" t="s">
        <v>341</v>
      </c>
      <c r="AP145" s="1018"/>
      <c r="AQ145" s="1018"/>
      <c r="AR145" s="1018"/>
      <c r="AS145" s="1018"/>
      <c r="AT145" s="1018"/>
      <c r="AU145" s="1018"/>
      <c r="AV145" s="1018"/>
      <c r="AW145" s="1018"/>
      <c r="AX145" s="1018"/>
      <c r="AY145" s="1018"/>
      <c r="AZ145" s="1018"/>
      <c r="BA145" s="1018"/>
      <c r="BB145" s="1018"/>
      <c r="BC145" s="102"/>
      <c r="BD145" s="1018" t="s">
        <v>500</v>
      </c>
      <c r="BE145" s="1018"/>
      <c r="BF145" s="1018"/>
      <c r="BG145" s="1018"/>
      <c r="BH145" s="1018"/>
    </row>
    <row r="146" spans="1:60" s="3" customFormat="1" ht="12" customHeight="1">
      <c r="A146" s="1018" t="s">
        <v>187</v>
      </c>
      <c r="B146" s="1018"/>
      <c r="C146" s="1018"/>
      <c r="D146" s="1018"/>
      <c r="E146" s="1018"/>
      <c r="F146" s="1018"/>
      <c r="G146" s="1018"/>
      <c r="H146" s="1018"/>
      <c r="I146" s="1018"/>
      <c r="J146" s="1018"/>
      <c r="K146" s="1018"/>
      <c r="L146" s="1018"/>
      <c r="M146" s="1018"/>
      <c r="N146" s="1018"/>
      <c r="O146" s="1018"/>
      <c r="P146" s="1018"/>
      <c r="Q146" s="1018"/>
      <c r="R146" s="1018"/>
      <c r="S146" s="1018"/>
      <c r="T146" s="148"/>
      <c r="U146" s="1018" t="s">
        <v>187</v>
      </c>
      <c r="V146" s="1018"/>
      <c r="W146" s="1018"/>
      <c r="X146" s="1018"/>
      <c r="Y146" s="1018"/>
      <c r="Z146" s="1018"/>
      <c r="AA146" s="1018"/>
      <c r="AB146" s="1018"/>
      <c r="AC146" s="1018"/>
      <c r="AD146" s="1018"/>
      <c r="AE146" s="1018"/>
      <c r="AF146" s="1018"/>
      <c r="AG146" s="1018"/>
      <c r="AH146" s="1018"/>
      <c r="AI146" s="1018"/>
      <c r="AJ146" s="1018"/>
      <c r="AK146" s="1018"/>
      <c r="AL146" s="1018"/>
      <c r="AM146" s="1018"/>
      <c r="AN146" s="149"/>
      <c r="AO146" s="1018" t="s">
        <v>187</v>
      </c>
      <c r="AP146" s="1018"/>
      <c r="AQ146" s="1018"/>
      <c r="AR146" s="1018"/>
      <c r="AS146" s="1018"/>
      <c r="AT146" s="1018"/>
      <c r="AU146" s="1018"/>
      <c r="AV146" s="1018"/>
      <c r="AW146" s="1018"/>
      <c r="AX146" s="1018"/>
      <c r="AY146" s="1018"/>
      <c r="AZ146" s="1018"/>
      <c r="BA146" s="1018"/>
      <c r="BB146" s="1018"/>
      <c r="BC146" s="150"/>
      <c r="BD146" s="1018" t="s">
        <v>187</v>
      </c>
      <c r="BE146" s="1018"/>
      <c r="BF146" s="1018"/>
      <c r="BG146" s="1018"/>
      <c r="BH146" s="1018"/>
    </row>
    <row r="147" spans="1:60" s="3" customFormat="1" ht="12" customHeight="1" thickBo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AF147" s="792"/>
      <c r="AG147" s="792"/>
      <c r="AO147" s="108"/>
      <c r="AP147" s="151"/>
      <c r="AQ147" s="105"/>
      <c r="AR147" s="105"/>
      <c r="AS147" s="105"/>
      <c r="AT147" s="105"/>
      <c r="AU147" s="105"/>
      <c r="AV147" s="105"/>
      <c r="AW147" s="105"/>
      <c r="AX147" s="109"/>
      <c r="AY147" s="105"/>
      <c r="AZ147" s="105"/>
      <c r="BA147" s="105"/>
      <c r="BB147" s="105"/>
      <c r="BC147" s="152"/>
      <c r="BD147" s="152"/>
      <c r="BE147" s="152"/>
      <c r="BF147" s="152"/>
      <c r="BG147" s="152"/>
      <c r="BH147" s="10"/>
    </row>
    <row r="148" spans="1:60" s="3" customFormat="1" ht="26.25" customHeight="1">
      <c r="A148" s="1083" t="s">
        <v>7</v>
      </c>
      <c r="B148" s="1101" t="s">
        <v>255</v>
      </c>
      <c r="C148" s="1134"/>
      <c r="D148" s="1101" t="s">
        <v>256</v>
      </c>
      <c r="E148" s="1134"/>
      <c r="F148" s="1101" t="s">
        <v>257</v>
      </c>
      <c r="G148" s="1134"/>
      <c r="H148" s="1101" t="s">
        <v>258</v>
      </c>
      <c r="I148" s="1134"/>
      <c r="J148" s="1101" t="s">
        <v>259</v>
      </c>
      <c r="K148" s="1102"/>
      <c r="L148" s="1023" t="s">
        <v>260</v>
      </c>
      <c r="M148" s="1055"/>
      <c r="N148" s="1066" t="s">
        <v>261</v>
      </c>
      <c r="O148" s="1066"/>
      <c r="P148" s="1151"/>
      <c r="Q148" s="1023" t="s">
        <v>262</v>
      </c>
      <c r="R148" s="1066"/>
      <c r="S148" s="1055"/>
      <c r="U148" s="1083" t="s">
        <v>7</v>
      </c>
      <c r="V148" s="1101" t="s">
        <v>255</v>
      </c>
      <c r="W148" s="1134"/>
      <c r="X148" s="1101" t="s">
        <v>256</v>
      </c>
      <c r="Y148" s="1134"/>
      <c r="Z148" s="1101" t="s">
        <v>257</v>
      </c>
      <c r="AA148" s="1134"/>
      <c r="AB148" s="1101" t="s">
        <v>258</v>
      </c>
      <c r="AC148" s="1134"/>
      <c r="AD148" s="1101" t="s">
        <v>259</v>
      </c>
      <c r="AE148" s="1102"/>
      <c r="AF148" s="1023" t="s">
        <v>260</v>
      </c>
      <c r="AG148" s="1055"/>
      <c r="AH148" s="1066" t="s">
        <v>261</v>
      </c>
      <c r="AI148" s="1066"/>
      <c r="AJ148" s="1151"/>
      <c r="AK148" s="1023" t="s">
        <v>262</v>
      </c>
      <c r="AL148" s="1066"/>
      <c r="AM148" s="1055"/>
      <c r="AO148" s="1067" t="s">
        <v>7</v>
      </c>
      <c r="AP148" s="1156" t="s">
        <v>96</v>
      </c>
      <c r="AQ148" s="1157"/>
      <c r="AR148" s="1157"/>
      <c r="AS148" s="1157"/>
      <c r="AT148" s="1157"/>
      <c r="AU148" s="1157"/>
      <c r="AV148" s="1157"/>
      <c r="AW148" s="1158"/>
      <c r="AX148" s="1159" t="s">
        <v>497</v>
      </c>
      <c r="AY148" s="1160"/>
      <c r="AZ148" s="1161"/>
      <c r="BA148" s="1050" t="s">
        <v>498</v>
      </c>
      <c r="BB148" s="1162" t="s">
        <v>493</v>
      </c>
      <c r="BC148" s="326"/>
      <c r="BD148" s="1035" t="s">
        <v>7</v>
      </c>
      <c r="BE148" s="1152" t="s">
        <v>476</v>
      </c>
      <c r="BF148" s="1093" t="s">
        <v>381</v>
      </c>
      <c r="BG148" s="1093" t="s">
        <v>382</v>
      </c>
      <c r="BH148" s="1154" t="s">
        <v>340</v>
      </c>
    </row>
    <row r="149" spans="1:60" s="3" customFormat="1" ht="32.25" customHeight="1" thickBot="1">
      <c r="A149" s="1084"/>
      <c r="B149" s="4" t="s">
        <v>99</v>
      </c>
      <c r="C149" s="4" t="s">
        <v>100</v>
      </c>
      <c r="D149" s="4" t="s">
        <v>99</v>
      </c>
      <c r="E149" s="4" t="s">
        <v>100</v>
      </c>
      <c r="F149" s="4" t="s">
        <v>99</v>
      </c>
      <c r="G149" s="4" t="s">
        <v>100</v>
      </c>
      <c r="H149" s="4" t="s">
        <v>99</v>
      </c>
      <c r="I149" s="4" t="s">
        <v>100</v>
      </c>
      <c r="J149" s="4" t="s">
        <v>99</v>
      </c>
      <c r="K149" s="298" t="s">
        <v>100</v>
      </c>
      <c r="L149" s="318" t="s">
        <v>99</v>
      </c>
      <c r="M149" s="269" t="s">
        <v>100</v>
      </c>
      <c r="N149" s="304" t="s">
        <v>99</v>
      </c>
      <c r="O149" s="304"/>
      <c r="P149" s="4" t="s">
        <v>100</v>
      </c>
      <c r="Q149" s="4" t="s">
        <v>99</v>
      </c>
      <c r="R149" s="298"/>
      <c r="S149" s="5" t="s">
        <v>100</v>
      </c>
      <c r="U149" s="1084"/>
      <c r="V149" s="4" t="s">
        <v>99</v>
      </c>
      <c r="W149" s="4" t="s">
        <v>100</v>
      </c>
      <c r="X149" s="4" t="s">
        <v>99</v>
      </c>
      <c r="Y149" s="4" t="s">
        <v>100</v>
      </c>
      <c r="Z149" s="4" t="s">
        <v>99</v>
      </c>
      <c r="AA149" s="4" t="s">
        <v>100</v>
      </c>
      <c r="AB149" s="4" t="s">
        <v>99</v>
      </c>
      <c r="AC149" s="4" t="s">
        <v>100</v>
      </c>
      <c r="AD149" s="4" t="s">
        <v>99</v>
      </c>
      <c r="AE149" s="298" t="s">
        <v>100</v>
      </c>
      <c r="AF149" s="318" t="s">
        <v>99</v>
      </c>
      <c r="AG149" s="269" t="s">
        <v>100</v>
      </c>
      <c r="AH149" s="304" t="s">
        <v>99</v>
      </c>
      <c r="AI149" s="304"/>
      <c r="AJ149" s="4" t="s">
        <v>100</v>
      </c>
      <c r="AK149" s="4" t="s">
        <v>99</v>
      </c>
      <c r="AL149" s="298"/>
      <c r="AM149" s="5" t="s">
        <v>100</v>
      </c>
      <c r="AO149" s="1068"/>
      <c r="AP149" s="442" t="s">
        <v>255</v>
      </c>
      <c r="AQ149" s="318" t="s">
        <v>256</v>
      </c>
      <c r="AR149" s="318" t="s">
        <v>257</v>
      </c>
      <c r="AS149" s="318" t="s">
        <v>258</v>
      </c>
      <c r="AT149" s="318" t="s">
        <v>259</v>
      </c>
      <c r="AU149" s="80" t="s">
        <v>1</v>
      </c>
      <c r="AV149" s="745" t="s">
        <v>261</v>
      </c>
      <c r="AW149" s="753" t="s">
        <v>262</v>
      </c>
      <c r="AX149" s="752" t="s">
        <v>475</v>
      </c>
      <c r="AY149" s="633" t="s">
        <v>474</v>
      </c>
      <c r="AZ149" s="746" t="s">
        <v>1</v>
      </c>
      <c r="BA149" s="1051"/>
      <c r="BB149" s="1163"/>
      <c r="BC149" s="10"/>
      <c r="BD149" s="1164"/>
      <c r="BE149" s="1153"/>
      <c r="BF149" s="1094"/>
      <c r="BG149" s="1094"/>
      <c r="BH149" s="1155"/>
    </row>
    <row r="150" spans="1:60" s="3" customFormat="1" ht="14.25" customHeight="1">
      <c r="A150" s="20" t="s">
        <v>77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73"/>
      <c r="L150" s="852"/>
      <c r="M150" s="797"/>
      <c r="N150" s="66"/>
      <c r="O150" s="66"/>
      <c r="P150" s="21"/>
      <c r="Q150" s="21"/>
      <c r="R150" s="73"/>
      <c r="S150" s="22"/>
      <c r="U150" s="20" t="s">
        <v>77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73"/>
      <c r="AF150" s="852"/>
      <c r="AG150" s="797"/>
      <c r="AH150" s="66"/>
      <c r="AI150" s="66"/>
      <c r="AJ150" s="21"/>
      <c r="AK150" s="21"/>
      <c r="AL150" s="73"/>
      <c r="AM150" s="22"/>
      <c r="AO150" s="569" t="s">
        <v>77</v>
      </c>
      <c r="AP150" s="627"/>
      <c r="AQ150" s="21"/>
      <c r="AR150" s="21"/>
      <c r="AS150" s="21"/>
      <c r="AT150" s="21"/>
      <c r="AU150" s="84"/>
      <c r="AV150" s="73"/>
      <c r="AW150" s="216"/>
      <c r="AX150" s="66"/>
      <c r="AY150" s="21"/>
      <c r="AZ150" s="733"/>
      <c r="BA150" s="613"/>
      <c r="BB150" s="902"/>
      <c r="BD150" s="347" t="s">
        <v>77</v>
      </c>
      <c r="BE150" s="65"/>
      <c r="BF150" s="86"/>
      <c r="BG150" s="826"/>
      <c r="BH150" s="34"/>
    </row>
    <row r="151" spans="1:60" s="3" customFormat="1" ht="14.25" customHeight="1">
      <c r="A151" s="14" t="s">
        <v>176</v>
      </c>
      <c r="B151" s="21">
        <v>716</v>
      </c>
      <c r="C151" s="21">
        <v>362</v>
      </c>
      <c r="D151" s="21">
        <v>681</v>
      </c>
      <c r="E151" s="21">
        <v>335</v>
      </c>
      <c r="F151" s="21">
        <v>588</v>
      </c>
      <c r="G151" s="21">
        <v>287</v>
      </c>
      <c r="H151" s="21">
        <v>455</v>
      </c>
      <c r="I151" s="21">
        <v>228</v>
      </c>
      <c r="J151" s="21">
        <v>363</v>
      </c>
      <c r="K151" s="73">
        <v>192</v>
      </c>
      <c r="L151" s="852">
        <f t="shared" ref="L151:L183" si="163">+B151+D151+F151+H151+J151</f>
        <v>2803</v>
      </c>
      <c r="M151" s="797">
        <f t="shared" ref="M151:M183" si="164">+C151+E151+G151+I151+K151</f>
        <v>1404</v>
      </c>
      <c r="N151" s="66">
        <v>0</v>
      </c>
      <c r="O151" s="66"/>
      <c r="P151" s="21">
        <v>0</v>
      </c>
      <c r="Q151" s="21">
        <v>0</v>
      </c>
      <c r="R151" s="73"/>
      <c r="S151" s="22">
        <v>0</v>
      </c>
      <c r="U151" s="14" t="s">
        <v>176</v>
      </c>
      <c r="V151" s="21">
        <v>62</v>
      </c>
      <c r="W151" s="21">
        <v>29</v>
      </c>
      <c r="X151" s="21">
        <v>60</v>
      </c>
      <c r="Y151" s="21">
        <v>23</v>
      </c>
      <c r="Z151" s="21">
        <v>74</v>
      </c>
      <c r="AA151" s="21">
        <v>26</v>
      </c>
      <c r="AB151" s="21">
        <v>53</v>
      </c>
      <c r="AC151" s="21">
        <v>22</v>
      </c>
      <c r="AD151" s="21">
        <v>21</v>
      </c>
      <c r="AE151" s="73">
        <v>9</v>
      </c>
      <c r="AF151" s="852">
        <f t="shared" ref="AF151:AF155" si="165">+V151+X151+Z151+AB151+AD151</f>
        <v>270</v>
      </c>
      <c r="AG151" s="797">
        <f t="shared" ref="AG151:AG155" si="166">+W151+Y151+AA151+AC151+AE151</f>
        <v>109</v>
      </c>
      <c r="AH151" s="66">
        <v>0</v>
      </c>
      <c r="AI151" s="66"/>
      <c r="AJ151" s="21">
        <v>0</v>
      </c>
      <c r="AK151" s="21">
        <v>0</v>
      </c>
      <c r="AL151" s="73"/>
      <c r="AM151" s="22">
        <v>0</v>
      </c>
      <c r="AO151" s="18" t="s">
        <v>176</v>
      </c>
      <c r="AP151" s="627">
        <v>23</v>
      </c>
      <c r="AQ151" s="21">
        <v>23</v>
      </c>
      <c r="AR151" s="21">
        <v>21</v>
      </c>
      <c r="AS151" s="21">
        <v>19</v>
      </c>
      <c r="AT151" s="21">
        <v>18</v>
      </c>
      <c r="AU151" s="84">
        <f t="shared" si="150"/>
        <v>104</v>
      </c>
      <c r="AV151" s="21">
        <v>0</v>
      </c>
      <c r="AW151" s="34">
        <v>0</v>
      </c>
      <c r="AX151" s="627">
        <v>67</v>
      </c>
      <c r="AY151" s="21">
        <v>15</v>
      </c>
      <c r="AZ151" s="733">
        <f t="shared" ref="AZ151:AZ183" si="167">+AX151+AY151</f>
        <v>82</v>
      </c>
      <c r="BA151" s="751">
        <v>0</v>
      </c>
      <c r="BB151" s="900">
        <v>19</v>
      </c>
      <c r="BD151" s="345" t="s">
        <v>176</v>
      </c>
      <c r="BE151" s="21">
        <v>68</v>
      </c>
      <c r="BF151" s="73">
        <v>0</v>
      </c>
      <c r="BG151" s="385">
        <f t="shared" ref="BG151:BG183" si="168">+BE151+BF151</f>
        <v>68</v>
      </c>
      <c r="BH151" s="22">
        <v>1</v>
      </c>
    </row>
    <row r="152" spans="1:60" s="3" customFormat="1" ht="14.25" customHeight="1">
      <c r="A152" s="14" t="s">
        <v>177</v>
      </c>
      <c r="B152" s="21">
        <v>735</v>
      </c>
      <c r="C152" s="21">
        <v>369</v>
      </c>
      <c r="D152" s="21">
        <v>594</v>
      </c>
      <c r="E152" s="21">
        <v>278</v>
      </c>
      <c r="F152" s="21">
        <v>581</v>
      </c>
      <c r="G152" s="21">
        <v>282</v>
      </c>
      <c r="H152" s="21">
        <v>391</v>
      </c>
      <c r="I152" s="21">
        <v>206</v>
      </c>
      <c r="J152" s="21">
        <v>339</v>
      </c>
      <c r="K152" s="73">
        <v>172</v>
      </c>
      <c r="L152" s="852">
        <f t="shared" si="163"/>
        <v>2640</v>
      </c>
      <c r="M152" s="797">
        <f t="shared" si="164"/>
        <v>1307</v>
      </c>
      <c r="N152" s="66">
        <v>0</v>
      </c>
      <c r="O152" s="66"/>
      <c r="P152" s="21">
        <v>0</v>
      </c>
      <c r="Q152" s="21">
        <v>0</v>
      </c>
      <c r="R152" s="73"/>
      <c r="S152" s="22">
        <v>0</v>
      </c>
      <c r="U152" s="14" t="s">
        <v>177</v>
      </c>
      <c r="V152" s="21">
        <v>94</v>
      </c>
      <c r="W152" s="21">
        <v>41</v>
      </c>
      <c r="X152" s="21">
        <v>55</v>
      </c>
      <c r="Y152" s="21">
        <v>26</v>
      </c>
      <c r="Z152" s="21">
        <v>70</v>
      </c>
      <c r="AA152" s="21">
        <v>27</v>
      </c>
      <c r="AB152" s="21">
        <v>29</v>
      </c>
      <c r="AC152" s="21">
        <v>14</v>
      </c>
      <c r="AD152" s="21">
        <v>19</v>
      </c>
      <c r="AE152" s="73">
        <v>11</v>
      </c>
      <c r="AF152" s="852">
        <f t="shared" si="165"/>
        <v>267</v>
      </c>
      <c r="AG152" s="797">
        <f t="shared" si="166"/>
        <v>119</v>
      </c>
      <c r="AH152" s="66">
        <v>0</v>
      </c>
      <c r="AI152" s="66"/>
      <c r="AJ152" s="21">
        <v>0</v>
      </c>
      <c r="AK152" s="21">
        <v>0</v>
      </c>
      <c r="AL152" s="73"/>
      <c r="AM152" s="22">
        <v>0</v>
      </c>
      <c r="AO152" s="18" t="s">
        <v>177</v>
      </c>
      <c r="AP152" s="627">
        <v>20</v>
      </c>
      <c r="AQ152" s="21">
        <v>18</v>
      </c>
      <c r="AR152" s="21">
        <v>19</v>
      </c>
      <c r="AS152" s="21">
        <v>17</v>
      </c>
      <c r="AT152" s="21">
        <v>16</v>
      </c>
      <c r="AU152" s="84">
        <f t="shared" si="150"/>
        <v>90</v>
      </c>
      <c r="AV152" s="21">
        <v>0</v>
      </c>
      <c r="AW152" s="22">
        <v>0</v>
      </c>
      <c r="AX152" s="627">
        <v>49</v>
      </c>
      <c r="AY152" s="21">
        <v>15</v>
      </c>
      <c r="AZ152" s="733">
        <f t="shared" si="167"/>
        <v>64</v>
      </c>
      <c r="BA152" s="607">
        <v>0</v>
      </c>
      <c r="BB152" s="900">
        <v>16</v>
      </c>
      <c r="BD152" s="345" t="s">
        <v>177</v>
      </c>
      <c r="BE152" s="21">
        <v>63</v>
      </c>
      <c r="BF152" s="73">
        <v>0</v>
      </c>
      <c r="BG152" s="385">
        <f t="shared" si="168"/>
        <v>63</v>
      </c>
      <c r="BH152" s="22">
        <v>5</v>
      </c>
    </row>
    <row r="153" spans="1:60" s="3" customFormat="1" ht="14.25" customHeight="1">
      <c r="A153" s="14" t="s">
        <v>79</v>
      </c>
      <c r="B153" s="21">
        <v>320</v>
      </c>
      <c r="C153" s="21">
        <v>144</v>
      </c>
      <c r="D153" s="21">
        <v>205</v>
      </c>
      <c r="E153" s="21">
        <v>106</v>
      </c>
      <c r="F153" s="21">
        <v>182</v>
      </c>
      <c r="G153" s="21">
        <v>91</v>
      </c>
      <c r="H153" s="21">
        <v>166</v>
      </c>
      <c r="I153" s="21">
        <v>87</v>
      </c>
      <c r="J153" s="21">
        <v>104</v>
      </c>
      <c r="K153" s="73">
        <v>54</v>
      </c>
      <c r="L153" s="852">
        <f t="shared" si="163"/>
        <v>977</v>
      </c>
      <c r="M153" s="797">
        <f t="shared" si="164"/>
        <v>482</v>
      </c>
      <c r="N153" s="66">
        <v>0</v>
      </c>
      <c r="O153" s="66"/>
      <c r="P153" s="21">
        <v>0</v>
      </c>
      <c r="Q153" s="21">
        <v>0</v>
      </c>
      <c r="R153" s="73"/>
      <c r="S153" s="22">
        <v>0</v>
      </c>
      <c r="U153" s="14" t="s">
        <v>79</v>
      </c>
      <c r="V153" s="21">
        <v>65</v>
      </c>
      <c r="W153" s="21">
        <v>28</v>
      </c>
      <c r="X153" s="21">
        <v>40</v>
      </c>
      <c r="Y153" s="21">
        <v>13</v>
      </c>
      <c r="Z153" s="21">
        <v>21</v>
      </c>
      <c r="AA153" s="21">
        <v>9</v>
      </c>
      <c r="AB153" s="21">
        <v>24</v>
      </c>
      <c r="AC153" s="21">
        <v>15</v>
      </c>
      <c r="AD153" s="21">
        <v>1</v>
      </c>
      <c r="AE153" s="73">
        <v>1</v>
      </c>
      <c r="AF153" s="852">
        <f t="shared" si="165"/>
        <v>151</v>
      </c>
      <c r="AG153" s="797">
        <f t="shared" si="166"/>
        <v>66</v>
      </c>
      <c r="AH153" s="66">
        <v>0</v>
      </c>
      <c r="AI153" s="66"/>
      <c r="AJ153" s="21">
        <v>0</v>
      </c>
      <c r="AK153" s="21">
        <v>0</v>
      </c>
      <c r="AL153" s="73"/>
      <c r="AM153" s="22">
        <v>0</v>
      </c>
      <c r="AO153" s="18" t="s">
        <v>79</v>
      </c>
      <c r="AP153" s="627">
        <v>6</v>
      </c>
      <c r="AQ153" s="21">
        <v>6</v>
      </c>
      <c r="AR153" s="21">
        <v>6</v>
      </c>
      <c r="AS153" s="21">
        <v>6</v>
      </c>
      <c r="AT153" s="21">
        <v>5</v>
      </c>
      <c r="AU153" s="84">
        <f t="shared" si="150"/>
        <v>29</v>
      </c>
      <c r="AV153" s="21">
        <v>0</v>
      </c>
      <c r="AW153" s="22">
        <v>0</v>
      </c>
      <c r="AX153" s="627">
        <v>14</v>
      </c>
      <c r="AY153" s="21">
        <v>4</v>
      </c>
      <c r="AZ153" s="733">
        <f t="shared" si="167"/>
        <v>18</v>
      </c>
      <c r="BA153" s="607">
        <v>0</v>
      </c>
      <c r="BB153" s="900">
        <v>5</v>
      </c>
      <c r="BD153" s="345" t="s">
        <v>79</v>
      </c>
      <c r="BE153" s="21">
        <v>23</v>
      </c>
      <c r="BF153" s="73">
        <v>0</v>
      </c>
      <c r="BG153" s="385">
        <f t="shared" si="168"/>
        <v>23</v>
      </c>
      <c r="BH153" s="22">
        <v>3</v>
      </c>
    </row>
    <row r="154" spans="1:60" s="3" customFormat="1" ht="14.25" customHeight="1">
      <c r="A154" s="14" t="s">
        <v>80</v>
      </c>
      <c r="B154" s="21">
        <v>897</v>
      </c>
      <c r="C154" s="21">
        <v>440</v>
      </c>
      <c r="D154" s="21">
        <v>638</v>
      </c>
      <c r="E154" s="21">
        <v>310</v>
      </c>
      <c r="F154" s="21">
        <v>550</v>
      </c>
      <c r="G154" s="21">
        <v>271</v>
      </c>
      <c r="H154" s="21">
        <v>484</v>
      </c>
      <c r="I154" s="21">
        <v>244</v>
      </c>
      <c r="J154" s="21">
        <v>356</v>
      </c>
      <c r="K154" s="73">
        <v>176</v>
      </c>
      <c r="L154" s="852">
        <f t="shared" si="163"/>
        <v>2925</v>
      </c>
      <c r="M154" s="797">
        <f t="shared" si="164"/>
        <v>1441</v>
      </c>
      <c r="N154" s="66">
        <v>0</v>
      </c>
      <c r="O154" s="66"/>
      <c r="P154" s="21">
        <v>0</v>
      </c>
      <c r="Q154" s="21">
        <v>0</v>
      </c>
      <c r="R154" s="73"/>
      <c r="S154" s="22">
        <v>0</v>
      </c>
      <c r="U154" s="14" t="s">
        <v>178</v>
      </c>
      <c r="V154" s="21">
        <v>114</v>
      </c>
      <c r="W154" s="21">
        <v>47</v>
      </c>
      <c r="X154" s="21">
        <v>65</v>
      </c>
      <c r="Y154" s="21">
        <v>27</v>
      </c>
      <c r="Z154" s="21">
        <v>87</v>
      </c>
      <c r="AA154" s="21">
        <v>39</v>
      </c>
      <c r="AB154" s="21">
        <v>45</v>
      </c>
      <c r="AC154" s="21">
        <v>28</v>
      </c>
      <c r="AD154" s="21">
        <v>25</v>
      </c>
      <c r="AE154" s="73">
        <v>13</v>
      </c>
      <c r="AF154" s="852">
        <f t="shared" si="165"/>
        <v>336</v>
      </c>
      <c r="AG154" s="797">
        <f t="shared" si="166"/>
        <v>154</v>
      </c>
      <c r="AH154" s="66">
        <v>4</v>
      </c>
      <c r="AI154" s="66"/>
      <c r="AJ154" s="21">
        <v>3</v>
      </c>
      <c r="AK154" s="21">
        <v>0</v>
      </c>
      <c r="AL154" s="73"/>
      <c r="AM154" s="22">
        <v>0</v>
      </c>
      <c r="AO154" s="18" t="s">
        <v>80</v>
      </c>
      <c r="AP154" s="628">
        <v>24</v>
      </c>
      <c r="AQ154" s="69">
        <v>24</v>
      </c>
      <c r="AR154" s="69">
        <v>25</v>
      </c>
      <c r="AS154" s="69">
        <v>21</v>
      </c>
      <c r="AT154" s="69">
        <v>21</v>
      </c>
      <c r="AU154" s="824">
        <f t="shared" si="150"/>
        <v>115</v>
      </c>
      <c r="AV154" s="21">
        <v>0</v>
      </c>
      <c r="AW154" s="22">
        <v>0</v>
      </c>
      <c r="AX154" s="627">
        <v>65</v>
      </c>
      <c r="AY154" s="21">
        <v>11</v>
      </c>
      <c r="AZ154" s="733">
        <f t="shared" si="167"/>
        <v>76</v>
      </c>
      <c r="BA154" s="607">
        <v>0</v>
      </c>
      <c r="BB154" s="900">
        <v>18</v>
      </c>
      <c r="BD154" s="345" t="s">
        <v>178</v>
      </c>
      <c r="BE154" s="21">
        <v>80</v>
      </c>
      <c r="BF154" s="73">
        <v>0</v>
      </c>
      <c r="BG154" s="385">
        <f t="shared" si="168"/>
        <v>80</v>
      </c>
      <c r="BH154" s="22">
        <v>8</v>
      </c>
    </row>
    <row r="155" spans="1:60" s="3" customFormat="1" ht="14.25" customHeight="1">
      <c r="A155" s="14" t="s">
        <v>81</v>
      </c>
      <c r="B155" s="21">
        <v>1171</v>
      </c>
      <c r="C155" s="21">
        <v>605</v>
      </c>
      <c r="D155" s="21">
        <v>898</v>
      </c>
      <c r="E155" s="21">
        <v>434</v>
      </c>
      <c r="F155" s="21">
        <v>810</v>
      </c>
      <c r="G155" s="21">
        <v>395</v>
      </c>
      <c r="H155" s="21">
        <v>738</v>
      </c>
      <c r="I155" s="21">
        <v>381</v>
      </c>
      <c r="J155" s="21">
        <v>619</v>
      </c>
      <c r="K155" s="73">
        <v>341</v>
      </c>
      <c r="L155" s="852">
        <f t="shared" si="163"/>
        <v>4236</v>
      </c>
      <c r="M155" s="797">
        <f t="shared" si="164"/>
        <v>2156</v>
      </c>
      <c r="N155" s="66">
        <v>0</v>
      </c>
      <c r="O155" s="66"/>
      <c r="P155" s="21">
        <v>0</v>
      </c>
      <c r="Q155" s="21">
        <v>0</v>
      </c>
      <c r="R155" s="73"/>
      <c r="S155" s="22">
        <v>0</v>
      </c>
      <c r="U155" s="14" t="s">
        <v>81</v>
      </c>
      <c r="V155" s="21">
        <v>75</v>
      </c>
      <c r="W155" s="21">
        <v>40</v>
      </c>
      <c r="X155" s="21">
        <v>72</v>
      </c>
      <c r="Y155" s="21">
        <v>38</v>
      </c>
      <c r="Z155" s="21">
        <v>45</v>
      </c>
      <c r="AA155" s="21">
        <v>25</v>
      </c>
      <c r="AB155" s="21">
        <v>37</v>
      </c>
      <c r="AC155" s="21">
        <v>14</v>
      </c>
      <c r="AD155" s="21">
        <v>18</v>
      </c>
      <c r="AE155" s="73">
        <v>9</v>
      </c>
      <c r="AF155" s="852">
        <f t="shared" si="165"/>
        <v>247</v>
      </c>
      <c r="AG155" s="797">
        <f t="shared" si="166"/>
        <v>126</v>
      </c>
      <c r="AH155" s="66">
        <v>0</v>
      </c>
      <c r="AI155" s="66"/>
      <c r="AJ155" s="21">
        <v>0</v>
      </c>
      <c r="AK155" s="21">
        <v>0</v>
      </c>
      <c r="AL155" s="73"/>
      <c r="AM155" s="22">
        <v>0</v>
      </c>
      <c r="AO155" s="18" t="s">
        <v>81</v>
      </c>
      <c r="AP155" s="519">
        <v>46</v>
      </c>
      <c r="AQ155" s="194">
        <v>38</v>
      </c>
      <c r="AR155" s="194">
        <v>35</v>
      </c>
      <c r="AS155" s="194">
        <v>32</v>
      </c>
      <c r="AT155" s="194">
        <v>33</v>
      </c>
      <c r="AU155" s="825">
        <f t="shared" si="150"/>
        <v>184</v>
      </c>
      <c r="AV155" s="21">
        <v>0</v>
      </c>
      <c r="AW155" s="22">
        <v>0</v>
      </c>
      <c r="AX155" s="627">
        <v>149</v>
      </c>
      <c r="AY155" s="21">
        <v>10</v>
      </c>
      <c r="AZ155" s="733">
        <f t="shared" si="167"/>
        <v>159</v>
      </c>
      <c r="BA155" s="607">
        <v>0</v>
      </c>
      <c r="BB155" s="900">
        <v>33</v>
      </c>
      <c r="BD155" s="345" t="s">
        <v>81</v>
      </c>
      <c r="BE155" s="21">
        <v>151</v>
      </c>
      <c r="BF155" s="73">
        <v>0</v>
      </c>
      <c r="BG155" s="385">
        <f t="shared" si="168"/>
        <v>151</v>
      </c>
      <c r="BH155" s="22">
        <v>33</v>
      </c>
    </row>
    <row r="156" spans="1:60" s="3" customFormat="1" ht="12" customHeight="1">
      <c r="A156" s="20" t="s">
        <v>30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73"/>
      <c r="L156" s="852"/>
      <c r="M156" s="797"/>
      <c r="N156" s="66"/>
      <c r="O156" s="66"/>
      <c r="P156" s="21"/>
      <c r="Q156" s="21"/>
      <c r="R156" s="73"/>
      <c r="S156" s="22"/>
      <c r="U156" s="20" t="s">
        <v>30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73"/>
      <c r="AF156" s="852"/>
      <c r="AG156" s="797"/>
      <c r="AH156" s="66"/>
      <c r="AI156" s="66"/>
      <c r="AJ156" s="21"/>
      <c r="AK156" s="21"/>
      <c r="AL156" s="73"/>
      <c r="AM156" s="22"/>
      <c r="AO156" s="569" t="s">
        <v>30</v>
      </c>
      <c r="AP156" s="629"/>
      <c r="AQ156" s="65"/>
      <c r="AR156" s="65"/>
      <c r="AS156" s="65"/>
      <c r="AT156" s="65"/>
      <c r="AU156" s="826"/>
      <c r="AV156" s="215"/>
      <c r="AW156" s="216"/>
      <c r="AX156" s="627"/>
      <c r="AY156" s="21"/>
      <c r="AZ156" s="733"/>
      <c r="BA156" s="607"/>
      <c r="BB156" s="900"/>
      <c r="BD156" s="347" t="s">
        <v>30</v>
      </c>
      <c r="BE156" s="21"/>
      <c r="BF156" s="73"/>
      <c r="BG156" s="385"/>
      <c r="BH156" s="22"/>
    </row>
    <row r="157" spans="1:60" s="3" customFormat="1" ht="14.25" customHeight="1">
      <c r="A157" s="14" t="s">
        <v>31</v>
      </c>
      <c r="B157" s="21">
        <v>1706</v>
      </c>
      <c r="C157" s="21">
        <v>853</v>
      </c>
      <c r="D157" s="21">
        <v>1584</v>
      </c>
      <c r="E157" s="21">
        <v>772</v>
      </c>
      <c r="F157" s="21">
        <v>1461</v>
      </c>
      <c r="G157" s="21">
        <v>772</v>
      </c>
      <c r="H157" s="21">
        <v>1343</v>
      </c>
      <c r="I157" s="21">
        <v>673</v>
      </c>
      <c r="J157" s="21">
        <v>1505</v>
      </c>
      <c r="K157" s="73">
        <v>737</v>
      </c>
      <c r="L157" s="852">
        <f t="shared" si="163"/>
        <v>7599</v>
      </c>
      <c r="M157" s="797">
        <f t="shared" si="164"/>
        <v>3807</v>
      </c>
      <c r="N157" s="66">
        <v>0</v>
      </c>
      <c r="O157" s="66"/>
      <c r="P157" s="21">
        <v>0</v>
      </c>
      <c r="Q157" s="21">
        <v>0</v>
      </c>
      <c r="R157" s="73"/>
      <c r="S157" s="22">
        <v>0</v>
      </c>
      <c r="U157" s="14" t="s">
        <v>31</v>
      </c>
      <c r="V157" s="21">
        <v>113</v>
      </c>
      <c r="W157" s="21">
        <v>53</v>
      </c>
      <c r="X157" s="21">
        <v>136</v>
      </c>
      <c r="Y157" s="21">
        <v>56</v>
      </c>
      <c r="Z157" s="21">
        <v>145</v>
      </c>
      <c r="AA157" s="21">
        <v>67</v>
      </c>
      <c r="AB157" s="21">
        <v>121</v>
      </c>
      <c r="AC157" s="21">
        <v>55</v>
      </c>
      <c r="AD157" s="21">
        <v>236</v>
      </c>
      <c r="AE157" s="73">
        <v>106</v>
      </c>
      <c r="AF157" s="852">
        <f t="shared" ref="AF157:AF160" si="169">+V157+X157+Z157+AB157+AD157</f>
        <v>751</v>
      </c>
      <c r="AG157" s="797">
        <f t="shared" ref="AG157:AG160" si="170">+W157+Y157+AA157+AC157+AE157</f>
        <v>337</v>
      </c>
      <c r="AH157" s="66">
        <v>0</v>
      </c>
      <c r="AI157" s="66"/>
      <c r="AJ157" s="21">
        <v>0</v>
      </c>
      <c r="AK157" s="21">
        <v>0</v>
      </c>
      <c r="AL157" s="73"/>
      <c r="AM157" s="22">
        <v>0</v>
      </c>
      <c r="AO157" s="18" t="s">
        <v>31</v>
      </c>
      <c r="AP157" s="627">
        <v>59</v>
      </c>
      <c r="AQ157" s="21">
        <v>59</v>
      </c>
      <c r="AR157" s="21">
        <v>58</v>
      </c>
      <c r="AS157" s="21">
        <v>56</v>
      </c>
      <c r="AT157" s="21">
        <v>53</v>
      </c>
      <c r="AU157" s="84">
        <f t="shared" si="150"/>
        <v>285</v>
      </c>
      <c r="AV157" s="65">
        <v>0</v>
      </c>
      <c r="AW157" s="34">
        <v>0</v>
      </c>
      <c r="AX157" s="627">
        <v>115</v>
      </c>
      <c r="AY157" s="21">
        <v>131</v>
      </c>
      <c r="AZ157" s="733">
        <f t="shared" si="167"/>
        <v>246</v>
      </c>
      <c r="BA157" s="607">
        <v>0</v>
      </c>
      <c r="BB157" s="900">
        <v>80</v>
      </c>
      <c r="BD157" s="345" t="s">
        <v>31</v>
      </c>
      <c r="BE157" s="21">
        <v>215</v>
      </c>
      <c r="BF157" s="73">
        <v>0</v>
      </c>
      <c r="BG157" s="385">
        <f t="shared" si="168"/>
        <v>215</v>
      </c>
      <c r="BH157" s="22">
        <v>17</v>
      </c>
    </row>
    <row r="158" spans="1:60" s="3" customFormat="1" ht="14.25" customHeight="1">
      <c r="A158" s="14" t="s">
        <v>32</v>
      </c>
      <c r="B158" s="21">
        <v>1001</v>
      </c>
      <c r="C158" s="21">
        <v>527</v>
      </c>
      <c r="D158" s="21">
        <v>845</v>
      </c>
      <c r="E158" s="21">
        <v>439</v>
      </c>
      <c r="F158" s="21">
        <v>771</v>
      </c>
      <c r="G158" s="21">
        <v>361</v>
      </c>
      <c r="H158" s="21">
        <v>620</v>
      </c>
      <c r="I158" s="21">
        <v>347</v>
      </c>
      <c r="J158" s="21">
        <v>684</v>
      </c>
      <c r="K158" s="73">
        <v>374</v>
      </c>
      <c r="L158" s="852">
        <f t="shared" si="163"/>
        <v>3921</v>
      </c>
      <c r="M158" s="797">
        <f t="shared" si="164"/>
        <v>2048</v>
      </c>
      <c r="N158" s="66">
        <v>0</v>
      </c>
      <c r="O158" s="66"/>
      <c r="P158" s="21">
        <v>0</v>
      </c>
      <c r="Q158" s="21">
        <v>0</v>
      </c>
      <c r="R158" s="73"/>
      <c r="S158" s="22">
        <v>0</v>
      </c>
      <c r="U158" s="14" t="s">
        <v>32</v>
      </c>
      <c r="V158" s="21">
        <v>91</v>
      </c>
      <c r="W158" s="21">
        <v>44</v>
      </c>
      <c r="X158" s="21">
        <v>73</v>
      </c>
      <c r="Y158" s="21">
        <v>29</v>
      </c>
      <c r="Z158" s="21">
        <v>97</v>
      </c>
      <c r="AA158" s="21">
        <v>34</v>
      </c>
      <c r="AB158" s="21">
        <v>36</v>
      </c>
      <c r="AC158" s="21">
        <v>20</v>
      </c>
      <c r="AD158" s="21">
        <v>97</v>
      </c>
      <c r="AE158" s="73">
        <v>44</v>
      </c>
      <c r="AF158" s="852">
        <f t="shared" si="169"/>
        <v>394</v>
      </c>
      <c r="AG158" s="797">
        <f t="shared" si="170"/>
        <v>171</v>
      </c>
      <c r="AH158" s="66">
        <v>0</v>
      </c>
      <c r="AI158" s="66"/>
      <c r="AJ158" s="21">
        <v>0</v>
      </c>
      <c r="AK158" s="21">
        <v>0</v>
      </c>
      <c r="AL158" s="73"/>
      <c r="AM158" s="22">
        <v>0</v>
      </c>
      <c r="AO158" s="18" t="s">
        <v>32</v>
      </c>
      <c r="AP158" s="627">
        <v>36</v>
      </c>
      <c r="AQ158" s="21">
        <v>36</v>
      </c>
      <c r="AR158" s="21">
        <v>35</v>
      </c>
      <c r="AS158" s="21">
        <v>35</v>
      </c>
      <c r="AT158" s="21">
        <v>30</v>
      </c>
      <c r="AU158" s="84">
        <f t="shared" si="150"/>
        <v>172</v>
      </c>
      <c r="AV158" s="65">
        <v>0</v>
      </c>
      <c r="AW158" s="34">
        <v>0</v>
      </c>
      <c r="AX158" s="627">
        <v>101</v>
      </c>
      <c r="AY158" s="21">
        <v>38</v>
      </c>
      <c r="AZ158" s="733">
        <f t="shared" si="167"/>
        <v>139</v>
      </c>
      <c r="BA158" s="607">
        <v>0</v>
      </c>
      <c r="BB158" s="900">
        <v>39</v>
      </c>
      <c r="BD158" s="345" t="s">
        <v>32</v>
      </c>
      <c r="BE158" s="21">
        <v>131</v>
      </c>
      <c r="BF158" s="73">
        <v>0</v>
      </c>
      <c r="BG158" s="385">
        <f t="shared" si="168"/>
        <v>131</v>
      </c>
      <c r="BH158" s="22">
        <v>11</v>
      </c>
    </row>
    <row r="159" spans="1:60" s="3" customFormat="1" ht="14.25" customHeight="1">
      <c r="A159" s="14" t="s">
        <v>34</v>
      </c>
      <c r="B159" s="21">
        <v>4026</v>
      </c>
      <c r="C159" s="21">
        <v>1998</v>
      </c>
      <c r="D159" s="21">
        <v>3314</v>
      </c>
      <c r="E159" s="21">
        <v>1640</v>
      </c>
      <c r="F159" s="21">
        <v>3077</v>
      </c>
      <c r="G159" s="21">
        <v>1540</v>
      </c>
      <c r="H159" s="21">
        <v>2505</v>
      </c>
      <c r="I159" s="21">
        <v>1252</v>
      </c>
      <c r="J159" s="21">
        <v>2039</v>
      </c>
      <c r="K159" s="73">
        <v>1066</v>
      </c>
      <c r="L159" s="852">
        <f t="shared" si="163"/>
        <v>14961</v>
      </c>
      <c r="M159" s="797">
        <f t="shared" si="164"/>
        <v>7496</v>
      </c>
      <c r="N159" s="854">
        <v>869</v>
      </c>
      <c r="O159" s="854"/>
      <c r="P159" s="32">
        <v>453</v>
      </c>
      <c r="Q159" s="32">
        <v>775</v>
      </c>
      <c r="R159" s="979"/>
      <c r="S159" s="158">
        <v>411</v>
      </c>
      <c r="U159" s="14" t="s">
        <v>34</v>
      </c>
      <c r="V159" s="21">
        <v>315</v>
      </c>
      <c r="W159" s="21">
        <v>137</v>
      </c>
      <c r="X159" s="21">
        <v>281</v>
      </c>
      <c r="Y159" s="21">
        <v>128</v>
      </c>
      <c r="Z159" s="21">
        <v>247</v>
      </c>
      <c r="AA159" s="21">
        <v>117</v>
      </c>
      <c r="AB159" s="21">
        <v>188</v>
      </c>
      <c r="AC159" s="21">
        <v>87</v>
      </c>
      <c r="AD159" s="21">
        <v>217</v>
      </c>
      <c r="AE159" s="73">
        <v>104</v>
      </c>
      <c r="AF159" s="852">
        <f t="shared" si="169"/>
        <v>1248</v>
      </c>
      <c r="AG159" s="797">
        <f t="shared" si="170"/>
        <v>573</v>
      </c>
      <c r="AH159" s="854">
        <v>27</v>
      </c>
      <c r="AI159" s="854"/>
      <c r="AJ159" s="32">
        <v>14</v>
      </c>
      <c r="AK159" s="32">
        <v>21</v>
      </c>
      <c r="AL159" s="979"/>
      <c r="AM159" s="158">
        <v>11</v>
      </c>
      <c r="AO159" s="18" t="s">
        <v>34</v>
      </c>
      <c r="AP159" s="627">
        <v>126</v>
      </c>
      <c r="AQ159" s="21">
        <v>124</v>
      </c>
      <c r="AR159" s="21">
        <v>121</v>
      </c>
      <c r="AS159" s="21">
        <v>110</v>
      </c>
      <c r="AT159" s="21">
        <v>106</v>
      </c>
      <c r="AU159" s="84">
        <f t="shared" si="150"/>
        <v>587</v>
      </c>
      <c r="AV159" s="21">
        <v>20</v>
      </c>
      <c r="AW159" s="22">
        <v>17</v>
      </c>
      <c r="AX159" s="627">
        <v>237</v>
      </c>
      <c r="AY159" s="21">
        <v>214</v>
      </c>
      <c r="AZ159" s="733">
        <f t="shared" si="167"/>
        <v>451</v>
      </c>
      <c r="BA159" s="607">
        <v>49</v>
      </c>
      <c r="BB159" s="900">
        <v>121</v>
      </c>
      <c r="BD159" s="345" t="s">
        <v>34</v>
      </c>
      <c r="BE159" s="21">
        <v>353</v>
      </c>
      <c r="BF159" s="73">
        <v>39</v>
      </c>
      <c r="BG159" s="385">
        <f t="shared" si="168"/>
        <v>392</v>
      </c>
      <c r="BH159" s="22">
        <v>43</v>
      </c>
    </row>
    <row r="160" spans="1:60" s="3" customFormat="1" ht="14.25" customHeight="1">
      <c r="A160" s="14" t="s">
        <v>325</v>
      </c>
      <c r="B160" s="21">
        <v>1793</v>
      </c>
      <c r="C160" s="21">
        <v>898</v>
      </c>
      <c r="D160" s="21">
        <v>1614</v>
      </c>
      <c r="E160" s="21">
        <v>850</v>
      </c>
      <c r="F160" s="21">
        <v>1609</v>
      </c>
      <c r="G160" s="21">
        <v>826</v>
      </c>
      <c r="H160" s="21">
        <v>1267</v>
      </c>
      <c r="I160" s="21">
        <v>629</v>
      </c>
      <c r="J160" s="21">
        <v>1256</v>
      </c>
      <c r="K160" s="73">
        <v>676</v>
      </c>
      <c r="L160" s="852">
        <f t="shared" si="163"/>
        <v>7539</v>
      </c>
      <c r="M160" s="797">
        <f t="shared" si="164"/>
        <v>3879</v>
      </c>
      <c r="N160" s="66">
        <v>0</v>
      </c>
      <c r="O160" s="66"/>
      <c r="P160" s="21">
        <v>0</v>
      </c>
      <c r="Q160" s="21">
        <v>0</v>
      </c>
      <c r="R160" s="73"/>
      <c r="S160" s="22">
        <v>0</v>
      </c>
      <c r="U160" s="14" t="s">
        <v>325</v>
      </c>
      <c r="V160" s="21">
        <v>222</v>
      </c>
      <c r="W160" s="21">
        <v>91</v>
      </c>
      <c r="X160" s="21">
        <v>264</v>
      </c>
      <c r="Y160" s="21">
        <v>126</v>
      </c>
      <c r="Z160" s="21">
        <v>299</v>
      </c>
      <c r="AA160" s="21">
        <v>136</v>
      </c>
      <c r="AB160" s="21">
        <v>137</v>
      </c>
      <c r="AC160" s="21">
        <v>70</v>
      </c>
      <c r="AD160" s="21">
        <v>171</v>
      </c>
      <c r="AE160" s="73">
        <v>98</v>
      </c>
      <c r="AF160" s="852">
        <f t="shared" si="169"/>
        <v>1093</v>
      </c>
      <c r="AG160" s="797">
        <f t="shared" si="170"/>
        <v>521</v>
      </c>
      <c r="AH160" s="66">
        <v>0</v>
      </c>
      <c r="AI160" s="66"/>
      <c r="AJ160" s="21">
        <v>0</v>
      </c>
      <c r="AK160" s="21">
        <v>0</v>
      </c>
      <c r="AL160" s="73"/>
      <c r="AM160" s="22">
        <v>0</v>
      </c>
      <c r="AO160" s="18" t="s">
        <v>325</v>
      </c>
      <c r="AP160" s="627">
        <v>51</v>
      </c>
      <c r="AQ160" s="21">
        <v>51</v>
      </c>
      <c r="AR160" s="21">
        <v>52</v>
      </c>
      <c r="AS160" s="21">
        <v>51</v>
      </c>
      <c r="AT160" s="21">
        <v>50</v>
      </c>
      <c r="AU160" s="84">
        <f t="shared" si="150"/>
        <v>255</v>
      </c>
      <c r="AV160" s="21">
        <v>0</v>
      </c>
      <c r="AW160" s="22">
        <v>0</v>
      </c>
      <c r="AX160" s="627">
        <v>176</v>
      </c>
      <c r="AY160" s="21">
        <v>46</v>
      </c>
      <c r="AZ160" s="733">
        <f t="shared" si="167"/>
        <v>222</v>
      </c>
      <c r="BA160" s="607">
        <v>0</v>
      </c>
      <c r="BB160" s="900">
        <v>48</v>
      </c>
      <c r="BD160" s="345" t="s">
        <v>35</v>
      </c>
      <c r="BE160" s="21">
        <v>184</v>
      </c>
      <c r="BF160" s="73">
        <v>0</v>
      </c>
      <c r="BG160" s="385">
        <f t="shared" si="168"/>
        <v>184</v>
      </c>
      <c r="BH160" s="22">
        <v>14</v>
      </c>
    </row>
    <row r="161" spans="1:60" s="3" customFormat="1" ht="12" customHeight="1">
      <c r="A161" s="20" t="s">
        <v>61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73"/>
      <c r="L161" s="852"/>
      <c r="M161" s="797"/>
      <c r="N161" s="66"/>
      <c r="O161" s="66"/>
      <c r="P161" s="21"/>
      <c r="Q161" s="21"/>
      <c r="R161" s="73"/>
      <c r="S161" s="22"/>
      <c r="U161" s="20" t="s">
        <v>61</v>
      </c>
      <c r="V161" s="21"/>
      <c r="W161" s="21"/>
      <c r="X161" s="21"/>
      <c r="Y161" s="21"/>
      <c r="Z161" s="21"/>
      <c r="AA161" s="21"/>
      <c r="AB161" s="21"/>
      <c r="AC161" s="21"/>
      <c r="AD161" s="21"/>
      <c r="AE161" s="73"/>
      <c r="AF161" s="852"/>
      <c r="AG161" s="797"/>
      <c r="AH161" s="66"/>
      <c r="AI161" s="66"/>
      <c r="AJ161" s="21"/>
      <c r="AK161" s="21"/>
      <c r="AL161" s="73"/>
      <c r="AM161" s="22"/>
      <c r="AO161" s="569" t="s">
        <v>61</v>
      </c>
      <c r="AP161" s="627"/>
      <c r="AQ161" s="21"/>
      <c r="AR161" s="21"/>
      <c r="AS161" s="21"/>
      <c r="AT161" s="21"/>
      <c r="AU161" s="84"/>
      <c r="AV161" s="21"/>
      <c r="AW161" s="22"/>
      <c r="AX161" s="627"/>
      <c r="AY161" s="21"/>
      <c r="AZ161" s="733"/>
      <c r="BA161" s="607"/>
      <c r="BB161" s="900"/>
      <c r="BD161" s="347" t="s">
        <v>61</v>
      </c>
      <c r="BE161" s="21"/>
      <c r="BF161" s="73"/>
      <c r="BG161" s="385"/>
      <c r="BH161" s="22"/>
    </row>
    <row r="162" spans="1:60" s="3" customFormat="1" ht="14.25" customHeight="1">
      <c r="A162" s="14" t="s">
        <v>62</v>
      </c>
      <c r="B162" s="21">
        <v>1044</v>
      </c>
      <c r="C162" s="21">
        <v>545</v>
      </c>
      <c r="D162" s="21">
        <v>887</v>
      </c>
      <c r="E162" s="21">
        <v>429</v>
      </c>
      <c r="F162" s="21">
        <v>907</v>
      </c>
      <c r="G162" s="21">
        <v>445</v>
      </c>
      <c r="H162" s="21">
        <v>741</v>
      </c>
      <c r="I162" s="21">
        <v>386</v>
      </c>
      <c r="J162" s="21">
        <v>604</v>
      </c>
      <c r="K162" s="73">
        <v>315</v>
      </c>
      <c r="L162" s="852">
        <f t="shared" si="163"/>
        <v>4183</v>
      </c>
      <c r="M162" s="797">
        <f t="shared" si="164"/>
        <v>2120</v>
      </c>
      <c r="N162" s="66">
        <v>0</v>
      </c>
      <c r="O162" s="66"/>
      <c r="P162" s="21">
        <v>0</v>
      </c>
      <c r="Q162" s="21">
        <v>0</v>
      </c>
      <c r="R162" s="73"/>
      <c r="S162" s="22">
        <v>0</v>
      </c>
      <c r="U162" s="14" t="s">
        <v>62</v>
      </c>
      <c r="V162" s="21">
        <v>143</v>
      </c>
      <c r="W162" s="21">
        <v>63</v>
      </c>
      <c r="X162" s="21">
        <v>103</v>
      </c>
      <c r="Y162" s="21">
        <v>45</v>
      </c>
      <c r="Z162" s="21">
        <v>142</v>
      </c>
      <c r="AA162" s="21">
        <v>59</v>
      </c>
      <c r="AB162" s="21">
        <v>79</v>
      </c>
      <c r="AC162" s="21">
        <v>47</v>
      </c>
      <c r="AD162" s="21">
        <v>20</v>
      </c>
      <c r="AE162" s="73">
        <v>12</v>
      </c>
      <c r="AF162" s="852">
        <f t="shared" ref="AF162:AF168" si="171">+V162+X162+Z162+AB162+AD162</f>
        <v>487</v>
      </c>
      <c r="AG162" s="797">
        <f t="shared" ref="AG162:AG168" si="172">+W162+Y162+AA162+AC162+AE162</f>
        <v>226</v>
      </c>
      <c r="AH162" s="66">
        <v>0</v>
      </c>
      <c r="AI162" s="66"/>
      <c r="AJ162" s="21">
        <v>0</v>
      </c>
      <c r="AK162" s="21">
        <v>0</v>
      </c>
      <c r="AL162" s="73"/>
      <c r="AM162" s="22">
        <v>0</v>
      </c>
      <c r="AO162" s="18" t="s">
        <v>62</v>
      </c>
      <c r="AP162" s="627">
        <v>31</v>
      </c>
      <c r="AQ162" s="21">
        <v>30</v>
      </c>
      <c r="AR162" s="21">
        <v>29</v>
      </c>
      <c r="AS162" s="21">
        <v>28</v>
      </c>
      <c r="AT162" s="21">
        <v>26</v>
      </c>
      <c r="AU162" s="84">
        <f t="shared" si="150"/>
        <v>144</v>
      </c>
      <c r="AV162" s="21">
        <v>0</v>
      </c>
      <c r="AW162" s="22">
        <v>0</v>
      </c>
      <c r="AX162" s="627">
        <v>98</v>
      </c>
      <c r="AY162" s="21">
        <v>9</v>
      </c>
      <c r="AZ162" s="733">
        <f t="shared" si="167"/>
        <v>107</v>
      </c>
      <c r="BA162" s="607">
        <v>0</v>
      </c>
      <c r="BB162" s="900">
        <v>30</v>
      </c>
      <c r="BD162" s="345" t="s">
        <v>62</v>
      </c>
      <c r="BE162" s="21">
        <v>103</v>
      </c>
      <c r="BF162" s="73">
        <v>0</v>
      </c>
      <c r="BG162" s="385">
        <f t="shared" si="168"/>
        <v>103</v>
      </c>
      <c r="BH162" s="22">
        <v>6</v>
      </c>
    </row>
    <row r="163" spans="1:60" s="3" customFormat="1" ht="14.25" customHeight="1">
      <c r="A163" s="14" t="s">
        <v>64</v>
      </c>
      <c r="B163" s="21">
        <v>876</v>
      </c>
      <c r="C163" s="21">
        <v>453</v>
      </c>
      <c r="D163" s="21">
        <v>810</v>
      </c>
      <c r="E163" s="21">
        <v>394</v>
      </c>
      <c r="F163" s="21">
        <v>765</v>
      </c>
      <c r="G163" s="21">
        <v>378</v>
      </c>
      <c r="H163" s="21">
        <v>610</v>
      </c>
      <c r="I163" s="21">
        <v>314</v>
      </c>
      <c r="J163" s="21">
        <v>569</v>
      </c>
      <c r="K163" s="73">
        <v>281</v>
      </c>
      <c r="L163" s="852">
        <f t="shared" si="163"/>
        <v>3630</v>
      </c>
      <c r="M163" s="797">
        <f t="shared" si="164"/>
        <v>1820</v>
      </c>
      <c r="N163" s="854">
        <v>78</v>
      </c>
      <c r="O163" s="854"/>
      <c r="P163" s="32">
        <v>38</v>
      </c>
      <c r="Q163" s="32">
        <v>55</v>
      </c>
      <c r="R163" s="979"/>
      <c r="S163" s="158">
        <v>29</v>
      </c>
      <c r="U163" s="14" t="s">
        <v>64</v>
      </c>
      <c r="V163" s="21">
        <v>71</v>
      </c>
      <c r="W163" s="21">
        <v>38</v>
      </c>
      <c r="X163" s="21">
        <v>70</v>
      </c>
      <c r="Y163" s="21">
        <v>36</v>
      </c>
      <c r="Z163" s="21">
        <v>89</v>
      </c>
      <c r="AA163" s="21">
        <v>40</v>
      </c>
      <c r="AB163" s="21">
        <v>59</v>
      </c>
      <c r="AC163" s="21">
        <v>26</v>
      </c>
      <c r="AD163" s="21">
        <v>18</v>
      </c>
      <c r="AE163" s="73">
        <v>8</v>
      </c>
      <c r="AF163" s="852">
        <f t="shared" si="171"/>
        <v>307</v>
      </c>
      <c r="AG163" s="797">
        <f t="shared" si="172"/>
        <v>148</v>
      </c>
      <c r="AH163" s="854">
        <v>2</v>
      </c>
      <c r="AI163" s="854"/>
      <c r="AJ163" s="32">
        <v>1</v>
      </c>
      <c r="AK163" s="32">
        <v>4</v>
      </c>
      <c r="AL163" s="979"/>
      <c r="AM163" s="158">
        <v>2</v>
      </c>
      <c r="AO163" s="18" t="s">
        <v>64</v>
      </c>
      <c r="AP163" s="764">
        <v>26</v>
      </c>
      <c r="AQ163" s="171">
        <v>26</v>
      </c>
      <c r="AR163" s="171">
        <v>25</v>
      </c>
      <c r="AS163" s="171">
        <v>23</v>
      </c>
      <c r="AT163" s="171">
        <v>22</v>
      </c>
      <c r="AU163" s="787">
        <f>SUM(AP163:AT163)</f>
        <v>122</v>
      </c>
      <c r="AV163" s="159">
        <v>4</v>
      </c>
      <c r="AW163" s="765">
        <v>4</v>
      </c>
      <c r="AX163" s="634">
        <v>94</v>
      </c>
      <c r="AY163" s="21">
        <v>11</v>
      </c>
      <c r="AZ163" s="733">
        <f t="shared" si="167"/>
        <v>105</v>
      </c>
      <c r="BA163" s="607">
        <v>9</v>
      </c>
      <c r="BB163" s="900">
        <v>20</v>
      </c>
      <c r="BD163" s="345" t="s">
        <v>64</v>
      </c>
      <c r="BE163" s="21">
        <v>90</v>
      </c>
      <c r="BF163" s="73">
        <v>7</v>
      </c>
      <c r="BG163" s="385">
        <f t="shared" si="168"/>
        <v>97</v>
      </c>
      <c r="BH163" s="22">
        <v>9</v>
      </c>
    </row>
    <row r="164" spans="1:60" s="3" customFormat="1" ht="14.25" customHeight="1">
      <c r="A164" s="14" t="s">
        <v>326</v>
      </c>
      <c r="B164" s="21">
        <v>1634</v>
      </c>
      <c r="C164" s="21">
        <v>835</v>
      </c>
      <c r="D164" s="21">
        <v>1373</v>
      </c>
      <c r="E164" s="21">
        <v>665</v>
      </c>
      <c r="F164" s="21">
        <v>1350</v>
      </c>
      <c r="G164" s="21">
        <v>649</v>
      </c>
      <c r="H164" s="21">
        <v>1196</v>
      </c>
      <c r="I164" s="21">
        <v>603</v>
      </c>
      <c r="J164" s="21">
        <v>1145</v>
      </c>
      <c r="K164" s="73">
        <v>579</v>
      </c>
      <c r="L164" s="852">
        <f t="shared" si="163"/>
        <v>6698</v>
      </c>
      <c r="M164" s="797">
        <f t="shared" si="164"/>
        <v>3331</v>
      </c>
      <c r="N164" s="66">
        <v>0</v>
      </c>
      <c r="O164" s="66"/>
      <c r="P164" s="21">
        <v>0</v>
      </c>
      <c r="Q164" s="21">
        <v>0</v>
      </c>
      <c r="R164" s="73"/>
      <c r="S164" s="22">
        <v>0</v>
      </c>
      <c r="U164" s="14" t="s">
        <v>179</v>
      </c>
      <c r="V164" s="21">
        <v>121</v>
      </c>
      <c r="W164" s="21">
        <v>43</v>
      </c>
      <c r="X164" s="21">
        <v>133</v>
      </c>
      <c r="Y164" s="21">
        <v>56</v>
      </c>
      <c r="Z164" s="21">
        <v>178</v>
      </c>
      <c r="AA164" s="21">
        <v>65</v>
      </c>
      <c r="AB164" s="21">
        <v>109</v>
      </c>
      <c r="AC164" s="21">
        <v>52</v>
      </c>
      <c r="AD164" s="21">
        <v>85</v>
      </c>
      <c r="AE164" s="73">
        <v>46</v>
      </c>
      <c r="AF164" s="852">
        <f t="shared" si="171"/>
        <v>626</v>
      </c>
      <c r="AG164" s="797">
        <f t="shared" si="172"/>
        <v>262</v>
      </c>
      <c r="AH164" s="66">
        <v>0</v>
      </c>
      <c r="AI164" s="66"/>
      <c r="AJ164" s="21">
        <v>0</v>
      </c>
      <c r="AK164" s="21">
        <v>0</v>
      </c>
      <c r="AL164" s="73"/>
      <c r="AM164" s="22">
        <v>0</v>
      </c>
      <c r="AO164" s="18" t="s">
        <v>179</v>
      </c>
      <c r="AP164" s="644">
        <v>40</v>
      </c>
      <c r="AQ164" s="217">
        <v>39</v>
      </c>
      <c r="AR164" s="217">
        <v>40</v>
      </c>
      <c r="AS164" s="217">
        <v>41</v>
      </c>
      <c r="AT164" s="217">
        <v>36</v>
      </c>
      <c r="AU164" s="823">
        <f t="shared" si="150"/>
        <v>196</v>
      </c>
      <c r="AV164" s="66">
        <v>0</v>
      </c>
      <c r="AW164" s="161">
        <v>0</v>
      </c>
      <c r="AX164" s="627">
        <v>105</v>
      </c>
      <c r="AY164" s="21">
        <v>61</v>
      </c>
      <c r="AZ164" s="733">
        <f t="shared" si="167"/>
        <v>166</v>
      </c>
      <c r="BA164" s="607">
        <v>0</v>
      </c>
      <c r="BB164" s="900">
        <v>44</v>
      </c>
      <c r="BD164" s="345" t="s">
        <v>179</v>
      </c>
      <c r="BE164" s="21">
        <v>156</v>
      </c>
      <c r="BF164" s="73">
        <v>0</v>
      </c>
      <c r="BG164" s="385">
        <f t="shared" si="168"/>
        <v>156</v>
      </c>
      <c r="BH164" s="22">
        <v>4</v>
      </c>
    </row>
    <row r="165" spans="1:60" s="3" customFormat="1" ht="14.25" customHeight="1">
      <c r="A165" s="14" t="s">
        <v>345</v>
      </c>
      <c r="B165" s="21">
        <v>933</v>
      </c>
      <c r="C165" s="21">
        <v>494</v>
      </c>
      <c r="D165" s="21">
        <v>714</v>
      </c>
      <c r="E165" s="21">
        <v>365</v>
      </c>
      <c r="F165" s="21">
        <v>837</v>
      </c>
      <c r="G165" s="21">
        <v>415</v>
      </c>
      <c r="H165" s="21">
        <v>634</v>
      </c>
      <c r="I165" s="21">
        <v>321</v>
      </c>
      <c r="J165" s="21">
        <v>691</v>
      </c>
      <c r="K165" s="73">
        <v>335</v>
      </c>
      <c r="L165" s="852">
        <f t="shared" si="163"/>
        <v>3809</v>
      </c>
      <c r="M165" s="797">
        <f t="shared" si="164"/>
        <v>1930</v>
      </c>
      <c r="N165" s="66">
        <v>0</v>
      </c>
      <c r="O165" s="66"/>
      <c r="P165" s="21">
        <v>0</v>
      </c>
      <c r="Q165" s="21">
        <v>0</v>
      </c>
      <c r="R165" s="73"/>
      <c r="S165" s="22">
        <v>0</v>
      </c>
      <c r="U165" s="14" t="s">
        <v>180</v>
      </c>
      <c r="V165" s="21">
        <v>88</v>
      </c>
      <c r="W165" s="21">
        <v>42</v>
      </c>
      <c r="X165" s="21">
        <v>78</v>
      </c>
      <c r="Y165" s="21">
        <v>31</v>
      </c>
      <c r="Z165" s="21">
        <v>103</v>
      </c>
      <c r="AA165" s="21">
        <v>44</v>
      </c>
      <c r="AB165" s="21">
        <v>49</v>
      </c>
      <c r="AC165" s="21">
        <v>16</v>
      </c>
      <c r="AD165" s="21">
        <v>27</v>
      </c>
      <c r="AE165" s="73">
        <v>13</v>
      </c>
      <c r="AF165" s="852">
        <f t="shared" si="171"/>
        <v>345</v>
      </c>
      <c r="AG165" s="797">
        <f t="shared" si="172"/>
        <v>146</v>
      </c>
      <c r="AH165" s="66">
        <v>0</v>
      </c>
      <c r="AI165" s="66"/>
      <c r="AJ165" s="21">
        <v>0</v>
      </c>
      <c r="AK165" s="21">
        <v>0</v>
      </c>
      <c r="AL165" s="73"/>
      <c r="AM165" s="22">
        <v>0</v>
      </c>
      <c r="AO165" s="18" t="s">
        <v>180</v>
      </c>
      <c r="AP165" s="634">
        <v>26</v>
      </c>
      <c r="AQ165" s="159">
        <v>25</v>
      </c>
      <c r="AR165" s="159">
        <v>25</v>
      </c>
      <c r="AS165" s="159">
        <v>23</v>
      </c>
      <c r="AT165" s="159">
        <v>22</v>
      </c>
      <c r="AU165" s="84">
        <f t="shared" si="150"/>
        <v>121</v>
      </c>
      <c r="AV165" s="66">
        <v>0</v>
      </c>
      <c r="AW165" s="161">
        <v>0</v>
      </c>
      <c r="AX165" s="627">
        <v>99</v>
      </c>
      <c r="AY165" s="21">
        <v>12</v>
      </c>
      <c r="AZ165" s="733">
        <f t="shared" si="167"/>
        <v>111</v>
      </c>
      <c r="BA165" s="607">
        <v>0</v>
      </c>
      <c r="BB165" s="900">
        <v>22</v>
      </c>
      <c r="BD165" s="345" t="s">
        <v>180</v>
      </c>
      <c r="BE165" s="21">
        <v>101</v>
      </c>
      <c r="BF165" s="73">
        <v>0</v>
      </c>
      <c r="BG165" s="385">
        <f t="shared" si="168"/>
        <v>101</v>
      </c>
      <c r="BH165" s="22">
        <v>15</v>
      </c>
    </row>
    <row r="166" spans="1:60" s="3" customFormat="1" ht="14.25" customHeight="1">
      <c r="A166" s="14" t="s">
        <v>328</v>
      </c>
      <c r="B166" s="21">
        <v>777</v>
      </c>
      <c r="C166" s="21">
        <v>410</v>
      </c>
      <c r="D166" s="21">
        <v>694</v>
      </c>
      <c r="E166" s="21">
        <v>320</v>
      </c>
      <c r="F166" s="21">
        <v>615</v>
      </c>
      <c r="G166" s="21">
        <v>304</v>
      </c>
      <c r="H166" s="21">
        <v>515</v>
      </c>
      <c r="I166" s="21">
        <v>249</v>
      </c>
      <c r="J166" s="21">
        <v>385</v>
      </c>
      <c r="K166" s="73">
        <v>193</v>
      </c>
      <c r="L166" s="852">
        <f t="shared" si="163"/>
        <v>2986</v>
      </c>
      <c r="M166" s="797">
        <f t="shared" si="164"/>
        <v>1476</v>
      </c>
      <c r="N166" s="66">
        <v>0</v>
      </c>
      <c r="O166" s="66"/>
      <c r="P166" s="21">
        <v>0</v>
      </c>
      <c r="Q166" s="21">
        <v>0</v>
      </c>
      <c r="R166" s="73"/>
      <c r="S166" s="22">
        <v>0</v>
      </c>
      <c r="U166" s="14" t="s">
        <v>181</v>
      </c>
      <c r="V166" s="21">
        <v>95</v>
      </c>
      <c r="W166" s="21">
        <v>46</v>
      </c>
      <c r="X166" s="21">
        <v>110</v>
      </c>
      <c r="Y166" s="21">
        <v>47</v>
      </c>
      <c r="Z166" s="21">
        <v>86</v>
      </c>
      <c r="AA166" s="21">
        <v>44</v>
      </c>
      <c r="AB166" s="21">
        <v>50</v>
      </c>
      <c r="AC166" s="21">
        <v>23</v>
      </c>
      <c r="AD166" s="21">
        <v>15</v>
      </c>
      <c r="AE166" s="73">
        <v>6</v>
      </c>
      <c r="AF166" s="852">
        <f t="shared" si="171"/>
        <v>356</v>
      </c>
      <c r="AG166" s="797">
        <f t="shared" si="172"/>
        <v>166</v>
      </c>
      <c r="AH166" s="66">
        <v>0</v>
      </c>
      <c r="AI166" s="66"/>
      <c r="AJ166" s="21">
        <v>0</v>
      </c>
      <c r="AK166" s="21">
        <v>0</v>
      </c>
      <c r="AL166" s="73"/>
      <c r="AM166" s="22">
        <v>0</v>
      </c>
      <c r="AO166" s="18" t="s">
        <v>181</v>
      </c>
      <c r="AP166" s="644">
        <v>18</v>
      </c>
      <c r="AQ166" s="217">
        <v>18</v>
      </c>
      <c r="AR166" s="217">
        <v>17</v>
      </c>
      <c r="AS166" s="217">
        <v>14</v>
      </c>
      <c r="AT166" s="217">
        <v>14</v>
      </c>
      <c r="AU166" s="823">
        <f t="shared" si="150"/>
        <v>81</v>
      </c>
      <c r="AV166" s="66">
        <v>0</v>
      </c>
      <c r="AW166" s="161">
        <v>0</v>
      </c>
      <c r="AX166" s="627">
        <v>67</v>
      </c>
      <c r="AY166" s="21">
        <v>9</v>
      </c>
      <c r="AZ166" s="733">
        <f t="shared" si="167"/>
        <v>76</v>
      </c>
      <c r="BA166" s="607">
        <v>0</v>
      </c>
      <c r="BB166" s="900">
        <v>16</v>
      </c>
      <c r="BD166" s="345" t="s">
        <v>181</v>
      </c>
      <c r="BE166" s="21">
        <v>67</v>
      </c>
      <c r="BF166" s="73">
        <v>0</v>
      </c>
      <c r="BG166" s="385">
        <f t="shared" si="168"/>
        <v>67</v>
      </c>
      <c r="BH166" s="22">
        <v>6</v>
      </c>
    </row>
    <row r="167" spans="1:60" s="3" customFormat="1" ht="14.25" customHeight="1">
      <c r="A167" s="14" t="s">
        <v>18</v>
      </c>
      <c r="B167" s="21">
        <v>848</v>
      </c>
      <c r="C167" s="21">
        <v>416</v>
      </c>
      <c r="D167" s="21">
        <v>759</v>
      </c>
      <c r="E167" s="21">
        <v>359</v>
      </c>
      <c r="F167" s="21">
        <v>770</v>
      </c>
      <c r="G167" s="21">
        <v>374</v>
      </c>
      <c r="H167" s="21">
        <v>689</v>
      </c>
      <c r="I167" s="21">
        <v>337</v>
      </c>
      <c r="J167" s="21">
        <v>531</v>
      </c>
      <c r="K167" s="73">
        <v>239</v>
      </c>
      <c r="L167" s="852">
        <f t="shared" si="163"/>
        <v>3597</v>
      </c>
      <c r="M167" s="797">
        <f t="shared" si="164"/>
        <v>1725</v>
      </c>
      <c r="N167" s="66">
        <v>0</v>
      </c>
      <c r="O167" s="66"/>
      <c r="P167" s="21">
        <v>0</v>
      </c>
      <c r="Q167" s="21">
        <v>0</v>
      </c>
      <c r="R167" s="73"/>
      <c r="S167" s="22">
        <v>0</v>
      </c>
      <c r="U167" s="14" t="s">
        <v>18</v>
      </c>
      <c r="V167" s="21">
        <v>74</v>
      </c>
      <c r="W167" s="21">
        <v>32</v>
      </c>
      <c r="X167" s="21">
        <v>80</v>
      </c>
      <c r="Y167" s="21">
        <v>36</v>
      </c>
      <c r="Z167" s="21">
        <v>89</v>
      </c>
      <c r="AA167" s="21">
        <v>29</v>
      </c>
      <c r="AB167" s="21">
        <v>46</v>
      </c>
      <c r="AC167" s="21">
        <v>27</v>
      </c>
      <c r="AD167" s="21">
        <v>13</v>
      </c>
      <c r="AE167" s="73">
        <v>7</v>
      </c>
      <c r="AF167" s="852">
        <f t="shared" si="171"/>
        <v>302</v>
      </c>
      <c r="AG167" s="797">
        <f t="shared" si="172"/>
        <v>131</v>
      </c>
      <c r="AH167" s="66">
        <v>0</v>
      </c>
      <c r="AI167" s="66"/>
      <c r="AJ167" s="21">
        <v>0</v>
      </c>
      <c r="AK167" s="21">
        <v>0</v>
      </c>
      <c r="AL167" s="73"/>
      <c r="AM167" s="22">
        <v>0</v>
      </c>
      <c r="AO167" s="18" t="s">
        <v>18</v>
      </c>
      <c r="AP167" s="644">
        <v>26</v>
      </c>
      <c r="AQ167" s="217">
        <v>26</v>
      </c>
      <c r="AR167" s="217">
        <v>26</v>
      </c>
      <c r="AS167" s="217">
        <v>25</v>
      </c>
      <c r="AT167" s="217">
        <v>23</v>
      </c>
      <c r="AU167" s="823">
        <f t="shared" si="150"/>
        <v>126</v>
      </c>
      <c r="AV167" s="66">
        <v>0</v>
      </c>
      <c r="AW167" s="161">
        <v>0</v>
      </c>
      <c r="AX167" s="627">
        <v>85</v>
      </c>
      <c r="AY167" s="21">
        <v>22</v>
      </c>
      <c r="AZ167" s="733">
        <f t="shared" si="167"/>
        <v>107</v>
      </c>
      <c r="BA167" s="607">
        <v>0</v>
      </c>
      <c r="BB167" s="900">
        <v>27</v>
      </c>
      <c r="BD167" s="345" t="s">
        <v>18</v>
      </c>
      <c r="BE167" s="21">
        <v>101</v>
      </c>
      <c r="BF167" s="73">
        <v>0</v>
      </c>
      <c r="BG167" s="385">
        <f t="shared" si="168"/>
        <v>101</v>
      </c>
      <c r="BH167" s="22">
        <v>19</v>
      </c>
    </row>
    <row r="168" spans="1:60" s="3" customFormat="1" ht="14.25" customHeight="1">
      <c r="A168" s="14" t="s">
        <v>71</v>
      </c>
      <c r="B168" s="21">
        <v>668</v>
      </c>
      <c r="C168" s="21">
        <v>347</v>
      </c>
      <c r="D168" s="21">
        <v>534</v>
      </c>
      <c r="E168" s="21">
        <v>245</v>
      </c>
      <c r="F168" s="21">
        <v>483</v>
      </c>
      <c r="G168" s="21">
        <v>238</v>
      </c>
      <c r="H168" s="21">
        <v>443</v>
      </c>
      <c r="I168" s="21">
        <v>203</v>
      </c>
      <c r="J168" s="21">
        <v>410</v>
      </c>
      <c r="K168" s="73">
        <v>205</v>
      </c>
      <c r="L168" s="852">
        <f t="shared" si="163"/>
        <v>2538</v>
      </c>
      <c r="M168" s="797">
        <f t="shared" si="164"/>
        <v>1238</v>
      </c>
      <c r="N168" s="66">
        <v>0</v>
      </c>
      <c r="O168" s="66"/>
      <c r="P168" s="21">
        <v>0</v>
      </c>
      <c r="Q168" s="21">
        <v>0</v>
      </c>
      <c r="R168" s="73"/>
      <c r="S168" s="22">
        <v>0</v>
      </c>
      <c r="U168" s="14" t="s">
        <v>71</v>
      </c>
      <c r="V168" s="21">
        <v>43</v>
      </c>
      <c r="W168" s="21">
        <v>22</v>
      </c>
      <c r="X168" s="21">
        <v>53</v>
      </c>
      <c r="Y168" s="21">
        <v>15</v>
      </c>
      <c r="Z168" s="21">
        <v>41</v>
      </c>
      <c r="AA168" s="21">
        <v>10</v>
      </c>
      <c r="AB168" s="21">
        <v>51</v>
      </c>
      <c r="AC168" s="21">
        <v>25</v>
      </c>
      <c r="AD168" s="21">
        <v>77</v>
      </c>
      <c r="AE168" s="73">
        <v>34</v>
      </c>
      <c r="AF168" s="852">
        <f t="shared" si="171"/>
        <v>265</v>
      </c>
      <c r="AG168" s="797">
        <f t="shared" si="172"/>
        <v>106</v>
      </c>
      <c r="AH168" s="66">
        <v>0</v>
      </c>
      <c r="AI168" s="66"/>
      <c r="AJ168" s="21">
        <v>0</v>
      </c>
      <c r="AK168" s="21">
        <v>0</v>
      </c>
      <c r="AL168" s="73"/>
      <c r="AM168" s="22">
        <v>0</v>
      </c>
      <c r="AO168" s="18" t="s">
        <v>71</v>
      </c>
      <c r="AP168" s="644">
        <v>16</v>
      </c>
      <c r="AQ168" s="217">
        <v>13</v>
      </c>
      <c r="AR168" s="217">
        <v>13</v>
      </c>
      <c r="AS168" s="217">
        <v>13</v>
      </c>
      <c r="AT168" s="217">
        <v>11</v>
      </c>
      <c r="AU168" s="823">
        <f t="shared" si="150"/>
        <v>66</v>
      </c>
      <c r="AV168" s="66">
        <v>0</v>
      </c>
      <c r="AW168" s="161">
        <v>0</v>
      </c>
      <c r="AX168" s="627">
        <v>52</v>
      </c>
      <c r="AY168" s="21">
        <v>9</v>
      </c>
      <c r="AZ168" s="733">
        <f t="shared" si="167"/>
        <v>61</v>
      </c>
      <c r="BA168" s="607">
        <v>0</v>
      </c>
      <c r="BB168" s="900">
        <v>12</v>
      </c>
      <c r="BD168" s="345" t="s">
        <v>71</v>
      </c>
      <c r="BE168" s="21">
        <v>63</v>
      </c>
      <c r="BF168" s="73">
        <v>0</v>
      </c>
      <c r="BG168" s="385">
        <f t="shared" si="168"/>
        <v>63</v>
      </c>
      <c r="BH168" s="22">
        <v>13</v>
      </c>
    </row>
    <row r="169" spans="1:60" s="3" customFormat="1" ht="13.5" customHeight="1">
      <c r="A169" s="20" t="s">
        <v>110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73"/>
      <c r="L169" s="852"/>
      <c r="M169" s="797"/>
      <c r="N169" s="66"/>
      <c r="O169" s="66"/>
      <c r="P169" s="21"/>
      <c r="Q169" s="21"/>
      <c r="R169" s="73"/>
      <c r="S169" s="22"/>
      <c r="U169" s="20" t="s">
        <v>110</v>
      </c>
      <c r="V169" s="21"/>
      <c r="W169" s="21"/>
      <c r="X169" s="21"/>
      <c r="Y169" s="21"/>
      <c r="Z169" s="21"/>
      <c r="AA169" s="21"/>
      <c r="AB169" s="21"/>
      <c r="AC169" s="21"/>
      <c r="AD169" s="21"/>
      <c r="AE169" s="73"/>
      <c r="AF169" s="852"/>
      <c r="AG169" s="797"/>
      <c r="AH169" s="66"/>
      <c r="AI169" s="66"/>
      <c r="AJ169" s="21"/>
      <c r="AK169" s="21"/>
      <c r="AL169" s="73"/>
      <c r="AM169" s="22"/>
      <c r="AO169" s="569" t="s">
        <v>110</v>
      </c>
      <c r="AP169" s="634"/>
      <c r="AQ169" s="159"/>
      <c r="AR169" s="159"/>
      <c r="AS169" s="159"/>
      <c r="AT169" s="159"/>
      <c r="AU169" s="84"/>
      <c r="AV169" s="21"/>
      <c r="AW169" s="22"/>
      <c r="AX169" s="627"/>
      <c r="AY169" s="21"/>
      <c r="AZ169" s="733"/>
      <c r="BA169" s="607"/>
      <c r="BB169" s="900"/>
      <c r="BD169" s="347" t="s">
        <v>110</v>
      </c>
      <c r="BE169" s="21"/>
      <c r="BF169" s="73"/>
      <c r="BG169" s="385"/>
      <c r="BH169" s="22"/>
    </row>
    <row r="170" spans="1:60" s="3" customFormat="1" ht="14.25" customHeight="1">
      <c r="A170" s="14" t="s">
        <v>11</v>
      </c>
      <c r="B170" s="21">
        <v>4526</v>
      </c>
      <c r="C170" s="21">
        <v>2215</v>
      </c>
      <c r="D170" s="21">
        <v>3785</v>
      </c>
      <c r="E170" s="21">
        <v>1838</v>
      </c>
      <c r="F170" s="21">
        <v>3346</v>
      </c>
      <c r="G170" s="21">
        <v>1620</v>
      </c>
      <c r="H170" s="21">
        <v>2755</v>
      </c>
      <c r="I170" s="21">
        <v>1358</v>
      </c>
      <c r="J170" s="21">
        <v>1962</v>
      </c>
      <c r="K170" s="73">
        <v>994</v>
      </c>
      <c r="L170" s="852">
        <f t="shared" si="163"/>
        <v>16374</v>
      </c>
      <c r="M170" s="797">
        <f t="shared" si="164"/>
        <v>8025</v>
      </c>
      <c r="N170" s="66">
        <v>64</v>
      </c>
      <c r="O170" s="66"/>
      <c r="P170" s="21">
        <v>32</v>
      </c>
      <c r="Q170" s="21">
        <v>63</v>
      </c>
      <c r="R170" s="73"/>
      <c r="S170" s="22">
        <v>30</v>
      </c>
      <c r="U170" s="14" t="s">
        <v>11</v>
      </c>
      <c r="V170" s="21">
        <v>559</v>
      </c>
      <c r="W170" s="21">
        <v>261</v>
      </c>
      <c r="X170" s="21">
        <v>628</v>
      </c>
      <c r="Y170" s="21">
        <v>289</v>
      </c>
      <c r="Z170" s="21">
        <v>534</v>
      </c>
      <c r="AA170" s="21">
        <v>222</v>
      </c>
      <c r="AB170" s="21">
        <v>274</v>
      </c>
      <c r="AC170" s="21">
        <v>112</v>
      </c>
      <c r="AD170" s="21">
        <v>170</v>
      </c>
      <c r="AE170" s="73">
        <v>74</v>
      </c>
      <c r="AF170" s="852">
        <f t="shared" ref="AF170:AF176" si="173">+V170+X170+Z170+AB170+AD170</f>
        <v>2165</v>
      </c>
      <c r="AG170" s="797">
        <f t="shared" ref="AG170:AG176" si="174">+W170+Y170+AA170+AC170+AE170</f>
        <v>958</v>
      </c>
      <c r="AH170" s="66">
        <v>0</v>
      </c>
      <c r="AI170" s="66"/>
      <c r="AJ170" s="21">
        <v>0</v>
      </c>
      <c r="AK170" s="21">
        <v>0</v>
      </c>
      <c r="AL170" s="73"/>
      <c r="AM170" s="22">
        <v>0</v>
      </c>
      <c r="AO170" s="18" t="s">
        <v>11</v>
      </c>
      <c r="AP170" s="519">
        <v>158</v>
      </c>
      <c r="AQ170" s="194">
        <v>157</v>
      </c>
      <c r="AR170" s="194">
        <v>155</v>
      </c>
      <c r="AS170" s="194">
        <v>151</v>
      </c>
      <c r="AT170" s="194">
        <v>148</v>
      </c>
      <c r="AU170" s="823">
        <f t="shared" si="150"/>
        <v>769</v>
      </c>
      <c r="AV170" s="66">
        <v>1</v>
      </c>
      <c r="AW170" s="161">
        <v>1</v>
      </c>
      <c r="AX170" s="627">
        <v>443</v>
      </c>
      <c r="AY170" s="21">
        <v>15</v>
      </c>
      <c r="AZ170" s="733">
        <f t="shared" si="167"/>
        <v>458</v>
      </c>
      <c r="BA170" s="607">
        <v>2</v>
      </c>
      <c r="BB170" s="900">
        <v>153</v>
      </c>
      <c r="BD170" s="345" t="s">
        <v>11</v>
      </c>
      <c r="BE170" s="21">
        <v>404</v>
      </c>
      <c r="BF170" s="73">
        <v>3</v>
      </c>
      <c r="BG170" s="385">
        <f t="shared" si="168"/>
        <v>407</v>
      </c>
      <c r="BH170" s="22">
        <v>31</v>
      </c>
    </row>
    <row r="171" spans="1:60" s="3" customFormat="1" ht="14.25" customHeight="1">
      <c r="A171" s="14" t="s">
        <v>13</v>
      </c>
      <c r="B171" s="21">
        <v>4386</v>
      </c>
      <c r="C171" s="21">
        <v>2125</v>
      </c>
      <c r="D171" s="21">
        <v>3713</v>
      </c>
      <c r="E171" s="21">
        <v>1764</v>
      </c>
      <c r="F171" s="21">
        <v>3287</v>
      </c>
      <c r="G171" s="21">
        <v>1642</v>
      </c>
      <c r="H171" s="21">
        <v>2595</v>
      </c>
      <c r="I171" s="21">
        <v>1246</v>
      </c>
      <c r="J171" s="21">
        <v>1826</v>
      </c>
      <c r="K171" s="73">
        <v>916</v>
      </c>
      <c r="L171" s="852">
        <f t="shared" si="163"/>
        <v>15807</v>
      </c>
      <c r="M171" s="797">
        <f t="shared" si="164"/>
        <v>7693</v>
      </c>
      <c r="N171" s="66">
        <v>54</v>
      </c>
      <c r="O171" s="66"/>
      <c r="P171" s="21">
        <v>21</v>
      </c>
      <c r="Q171" s="21">
        <v>50</v>
      </c>
      <c r="R171" s="73"/>
      <c r="S171" s="22">
        <v>26</v>
      </c>
      <c r="U171" s="14" t="s">
        <v>13</v>
      </c>
      <c r="V171" s="21">
        <v>675</v>
      </c>
      <c r="W171" s="21">
        <v>345</v>
      </c>
      <c r="X171" s="21">
        <v>557</v>
      </c>
      <c r="Y171" s="21">
        <v>241</v>
      </c>
      <c r="Z171" s="21">
        <v>406</v>
      </c>
      <c r="AA171" s="21">
        <v>176</v>
      </c>
      <c r="AB171" s="21">
        <v>293</v>
      </c>
      <c r="AC171" s="21">
        <v>144</v>
      </c>
      <c r="AD171" s="21">
        <v>141</v>
      </c>
      <c r="AE171" s="73">
        <v>71</v>
      </c>
      <c r="AF171" s="852">
        <f t="shared" si="173"/>
        <v>2072</v>
      </c>
      <c r="AG171" s="797">
        <f t="shared" si="174"/>
        <v>977</v>
      </c>
      <c r="AH171" s="66">
        <v>2</v>
      </c>
      <c r="AI171" s="66"/>
      <c r="AJ171" s="21">
        <v>0</v>
      </c>
      <c r="AK171" s="21">
        <v>0</v>
      </c>
      <c r="AL171" s="73"/>
      <c r="AM171" s="22">
        <v>0</v>
      </c>
      <c r="AO171" s="18" t="s">
        <v>13</v>
      </c>
      <c r="AP171" s="519">
        <v>142</v>
      </c>
      <c r="AQ171" s="194">
        <v>140</v>
      </c>
      <c r="AR171" s="194">
        <v>140</v>
      </c>
      <c r="AS171" s="194">
        <v>135</v>
      </c>
      <c r="AT171" s="194">
        <v>132</v>
      </c>
      <c r="AU171" s="823">
        <f t="shared" si="150"/>
        <v>689</v>
      </c>
      <c r="AV171" s="66">
        <v>1</v>
      </c>
      <c r="AW171" s="161">
        <v>1</v>
      </c>
      <c r="AX171" s="627">
        <v>368</v>
      </c>
      <c r="AY171" s="21">
        <v>25</v>
      </c>
      <c r="AZ171" s="733">
        <f t="shared" si="167"/>
        <v>393</v>
      </c>
      <c r="BA171" s="607">
        <v>2</v>
      </c>
      <c r="BB171" s="900">
        <v>147</v>
      </c>
      <c r="BD171" s="345" t="s">
        <v>13</v>
      </c>
      <c r="BE171" s="21">
        <v>381</v>
      </c>
      <c r="BF171" s="73">
        <v>3</v>
      </c>
      <c r="BG171" s="385">
        <f t="shared" si="168"/>
        <v>384</v>
      </c>
      <c r="BH171" s="22">
        <v>25</v>
      </c>
    </row>
    <row r="172" spans="1:60" s="3" customFormat="1" ht="14.25" customHeight="1">
      <c r="A172" s="14" t="s">
        <v>15</v>
      </c>
      <c r="B172" s="21">
        <v>3432</v>
      </c>
      <c r="C172" s="21">
        <v>1668</v>
      </c>
      <c r="D172" s="21">
        <v>3363</v>
      </c>
      <c r="E172" s="21">
        <v>1619</v>
      </c>
      <c r="F172" s="21">
        <v>2924</v>
      </c>
      <c r="G172" s="21">
        <v>1465</v>
      </c>
      <c r="H172" s="21">
        <v>2554</v>
      </c>
      <c r="I172" s="21">
        <v>1231</v>
      </c>
      <c r="J172" s="21">
        <v>2258</v>
      </c>
      <c r="K172" s="73">
        <v>1128</v>
      </c>
      <c r="L172" s="852">
        <f t="shared" si="163"/>
        <v>14531</v>
      </c>
      <c r="M172" s="797">
        <f t="shared" si="164"/>
        <v>7111</v>
      </c>
      <c r="N172" s="66">
        <v>0</v>
      </c>
      <c r="O172" s="66"/>
      <c r="P172" s="21">
        <v>0</v>
      </c>
      <c r="Q172" s="21">
        <v>0</v>
      </c>
      <c r="R172" s="73"/>
      <c r="S172" s="22">
        <v>0</v>
      </c>
      <c r="U172" s="14" t="s">
        <v>15</v>
      </c>
      <c r="V172" s="21">
        <v>129</v>
      </c>
      <c r="W172" s="21">
        <v>56</v>
      </c>
      <c r="X172" s="21">
        <v>124</v>
      </c>
      <c r="Y172" s="21">
        <v>46</v>
      </c>
      <c r="Z172" s="21">
        <v>145</v>
      </c>
      <c r="AA172" s="21">
        <v>57</v>
      </c>
      <c r="AB172" s="21">
        <v>90</v>
      </c>
      <c r="AC172" s="21">
        <v>34</v>
      </c>
      <c r="AD172" s="21">
        <v>126</v>
      </c>
      <c r="AE172" s="73">
        <v>59</v>
      </c>
      <c r="AF172" s="852">
        <f t="shared" si="173"/>
        <v>614</v>
      </c>
      <c r="AG172" s="797">
        <f t="shared" si="174"/>
        <v>252</v>
      </c>
      <c r="AH172" s="66">
        <v>0</v>
      </c>
      <c r="AI172" s="66"/>
      <c r="AJ172" s="21">
        <v>0</v>
      </c>
      <c r="AK172" s="21">
        <v>0</v>
      </c>
      <c r="AL172" s="73"/>
      <c r="AM172" s="22">
        <v>0</v>
      </c>
      <c r="AO172" s="18" t="s">
        <v>15</v>
      </c>
      <c r="AP172" s="519">
        <v>143</v>
      </c>
      <c r="AQ172" s="194">
        <v>138</v>
      </c>
      <c r="AR172" s="194">
        <v>130</v>
      </c>
      <c r="AS172" s="194">
        <v>127</v>
      </c>
      <c r="AT172" s="194">
        <v>136</v>
      </c>
      <c r="AU172" s="823">
        <f t="shared" si="150"/>
        <v>674</v>
      </c>
      <c r="AV172" s="66">
        <v>0</v>
      </c>
      <c r="AW172" s="161">
        <v>0</v>
      </c>
      <c r="AX172" s="627">
        <v>565</v>
      </c>
      <c r="AY172" s="21">
        <v>11</v>
      </c>
      <c r="AZ172" s="733">
        <f t="shared" si="167"/>
        <v>576</v>
      </c>
      <c r="BA172" s="607">
        <v>0</v>
      </c>
      <c r="BB172" s="900">
        <v>124</v>
      </c>
      <c r="BD172" s="345" t="s">
        <v>15</v>
      </c>
      <c r="BE172" s="21">
        <v>561</v>
      </c>
      <c r="BF172" s="73">
        <v>0</v>
      </c>
      <c r="BG172" s="385">
        <f t="shared" si="168"/>
        <v>561</v>
      </c>
      <c r="BH172" s="22">
        <v>121</v>
      </c>
    </row>
    <row r="173" spans="1:60" s="3" customFormat="1" ht="14.25" customHeight="1">
      <c r="A173" s="14" t="s">
        <v>330</v>
      </c>
      <c r="B173" s="21">
        <v>5654</v>
      </c>
      <c r="C173" s="21">
        <v>2658</v>
      </c>
      <c r="D173" s="21">
        <v>4647</v>
      </c>
      <c r="E173" s="21">
        <v>2261</v>
      </c>
      <c r="F173" s="21">
        <v>4073</v>
      </c>
      <c r="G173" s="21">
        <v>1936</v>
      </c>
      <c r="H173" s="21">
        <v>3126</v>
      </c>
      <c r="I173" s="21">
        <v>1540</v>
      </c>
      <c r="J173" s="21">
        <v>2446</v>
      </c>
      <c r="K173" s="73">
        <v>1215</v>
      </c>
      <c r="L173" s="852">
        <f t="shared" si="163"/>
        <v>19946</v>
      </c>
      <c r="M173" s="797">
        <f t="shared" si="164"/>
        <v>9610</v>
      </c>
      <c r="N173" s="66">
        <v>0</v>
      </c>
      <c r="O173" s="66"/>
      <c r="P173" s="21">
        <v>0</v>
      </c>
      <c r="Q173" s="21">
        <v>0</v>
      </c>
      <c r="R173" s="73"/>
      <c r="S173" s="22">
        <v>0</v>
      </c>
      <c r="U173" s="14" t="s">
        <v>182</v>
      </c>
      <c r="V173" s="21">
        <v>879</v>
      </c>
      <c r="W173" s="21">
        <v>355</v>
      </c>
      <c r="X173" s="21">
        <v>761</v>
      </c>
      <c r="Y173" s="21">
        <v>323</v>
      </c>
      <c r="Z173" s="21">
        <v>619</v>
      </c>
      <c r="AA173" s="21">
        <v>256</v>
      </c>
      <c r="AB173" s="21">
        <v>353</v>
      </c>
      <c r="AC173" s="21">
        <v>168</v>
      </c>
      <c r="AD173" s="21">
        <v>208</v>
      </c>
      <c r="AE173" s="73">
        <v>105</v>
      </c>
      <c r="AF173" s="852">
        <f t="shared" si="173"/>
        <v>2820</v>
      </c>
      <c r="AG173" s="797">
        <f t="shared" si="174"/>
        <v>1207</v>
      </c>
      <c r="AH173" s="66">
        <v>0</v>
      </c>
      <c r="AI173" s="66"/>
      <c r="AJ173" s="21">
        <v>0</v>
      </c>
      <c r="AK173" s="21">
        <v>0</v>
      </c>
      <c r="AL173" s="73"/>
      <c r="AM173" s="22">
        <v>0</v>
      </c>
      <c r="AO173" s="18" t="s">
        <v>182</v>
      </c>
      <c r="AP173" s="519">
        <v>166</v>
      </c>
      <c r="AQ173" s="194">
        <v>163</v>
      </c>
      <c r="AR173" s="194">
        <v>160</v>
      </c>
      <c r="AS173" s="194">
        <v>156</v>
      </c>
      <c r="AT173" s="194">
        <v>154</v>
      </c>
      <c r="AU173" s="823">
        <f t="shared" si="150"/>
        <v>799</v>
      </c>
      <c r="AV173" s="66">
        <v>0</v>
      </c>
      <c r="AW173" s="161">
        <v>0</v>
      </c>
      <c r="AX173" s="627">
        <v>411</v>
      </c>
      <c r="AY173" s="21">
        <v>35</v>
      </c>
      <c r="AZ173" s="733">
        <f t="shared" si="167"/>
        <v>446</v>
      </c>
      <c r="BA173" s="607">
        <v>0</v>
      </c>
      <c r="BB173" s="900">
        <v>159</v>
      </c>
      <c r="BD173" s="345" t="s">
        <v>182</v>
      </c>
      <c r="BE173" s="21">
        <v>447</v>
      </c>
      <c r="BF173" s="73">
        <v>0</v>
      </c>
      <c r="BG173" s="385">
        <f t="shared" si="168"/>
        <v>447</v>
      </c>
      <c r="BH173" s="22">
        <v>23</v>
      </c>
    </row>
    <row r="174" spans="1:60" s="3" customFormat="1" ht="14.25" customHeight="1">
      <c r="A174" s="14" t="s">
        <v>17</v>
      </c>
      <c r="B174" s="21">
        <v>3958</v>
      </c>
      <c r="C174" s="21">
        <v>1948</v>
      </c>
      <c r="D174" s="21">
        <v>3005</v>
      </c>
      <c r="E174" s="21">
        <v>1420</v>
      </c>
      <c r="F174" s="21">
        <v>2903</v>
      </c>
      <c r="G174" s="21">
        <v>1401</v>
      </c>
      <c r="H174" s="21">
        <v>2361</v>
      </c>
      <c r="I174" s="21">
        <v>1140</v>
      </c>
      <c r="J174" s="21">
        <v>1807</v>
      </c>
      <c r="K174" s="73">
        <v>902</v>
      </c>
      <c r="L174" s="852">
        <f t="shared" si="163"/>
        <v>14034</v>
      </c>
      <c r="M174" s="797">
        <f t="shared" si="164"/>
        <v>6811</v>
      </c>
      <c r="N174" s="66">
        <v>0</v>
      </c>
      <c r="O174" s="66"/>
      <c r="P174" s="21">
        <v>0</v>
      </c>
      <c r="Q174" s="21">
        <v>0</v>
      </c>
      <c r="R174" s="73"/>
      <c r="S174" s="22">
        <v>0</v>
      </c>
      <c r="U174" s="14" t="s">
        <v>17</v>
      </c>
      <c r="V174" s="21">
        <v>652</v>
      </c>
      <c r="W174" s="21">
        <v>294</v>
      </c>
      <c r="X174" s="21">
        <v>456</v>
      </c>
      <c r="Y174" s="21">
        <v>198</v>
      </c>
      <c r="Z174" s="21">
        <v>429</v>
      </c>
      <c r="AA174" s="21">
        <v>180</v>
      </c>
      <c r="AB174" s="21">
        <v>349</v>
      </c>
      <c r="AC174" s="21">
        <v>163</v>
      </c>
      <c r="AD174" s="21">
        <v>99</v>
      </c>
      <c r="AE174" s="73">
        <v>53</v>
      </c>
      <c r="AF174" s="852">
        <f t="shared" si="173"/>
        <v>1985</v>
      </c>
      <c r="AG174" s="797">
        <f t="shared" si="174"/>
        <v>888</v>
      </c>
      <c r="AH174" s="66">
        <v>0</v>
      </c>
      <c r="AI174" s="66"/>
      <c r="AJ174" s="21">
        <v>0</v>
      </c>
      <c r="AK174" s="21">
        <v>0</v>
      </c>
      <c r="AL174" s="73"/>
      <c r="AM174" s="22">
        <v>0</v>
      </c>
      <c r="AO174" s="18" t="s">
        <v>17</v>
      </c>
      <c r="AP174" s="519">
        <v>134</v>
      </c>
      <c r="AQ174" s="194">
        <v>131</v>
      </c>
      <c r="AR174" s="194">
        <v>130</v>
      </c>
      <c r="AS174" s="194">
        <v>126</v>
      </c>
      <c r="AT174" s="194">
        <v>127</v>
      </c>
      <c r="AU174" s="823">
        <f t="shared" si="150"/>
        <v>648</v>
      </c>
      <c r="AV174" s="66">
        <v>0</v>
      </c>
      <c r="AW174" s="161">
        <v>0</v>
      </c>
      <c r="AX174" s="627">
        <v>327</v>
      </c>
      <c r="AY174" s="21">
        <v>60</v>
      </c>
      <c r="AZ174" s="733">
        <f t="shared" si="167"/>
        <v>387</v>
      </c>
      <c r="BA174" s="607">
        <v>0</v>
      </c>
      <c r="BB174" s="900">
        <v>128</v>
      </c>
      <c r="BD174" s="345" t="s">
        <v>17</v>
      </c>
      <c r="BE174" s="21">
        <v>333</v>
      </c>
      <c r="BF174" s="73">
        <v>0</v>
      </c>
      <c r="BG174" s="385">
        <f t="shared" si="168"/>
        <v>333</v>
      </c>
      <c r="BH174" s="22">
        <v>13</v>
      </c>
    </row>
    <row r="175" spans="1:60" s="3" customFormat="1" ht="14.25" customHeight="1">
      <c r="A175" s="14" t="s">
        <v>19</v>
      </c>
      <c r="B175" s="21">
        <v>4767</v>
      </c>
      <c r="C175" s="21">
        <v>2272</v>
      </c>
      <c r="D175" s="21">
        <v>4023</v>
      </c>
      <c r="E175" s="21">
        <v>1970</v>
      </c>
      <c r="F175" s="21">
        <v>3794</v>
      </c>
      <c r="G175" s="21">
        <v>1834</v>
      </c>
      <c r="H175" s="21">
        <v>3096</v>
      </c>
      <c r="I175" s="21">
        <v>1532</v>
      </c>
      <c r="J175" s="21">
        <v>2191</v>
      </c>
      <c r="K175" s="73">
        <v>1098</v>
      </c>
      <c r="L175" s="852">
        <f t="shared" si="163"/>
        <v>17871</v>
      </c>
      <c r="M175" s="797">
        <f t="shared" si="164"/>
        <v>8706</v>
      </c>
      <c r="N175" s="66">
        <v>0</v>
      </c>
      <c r="O175" s="66"/>
      <c r="P175" s="21">
        <v>0</v>
      </c>
      <c r="Q175" s="21">
        <v>0</v>
      </c>
      <c r="R175" s="73"/>
      <c r="S175" s="22">
        <v>0</v>
      </c>
      <c r="U175" s="14" t="s">
        <v>19</v>
      </c>
      <c r="V175" s="21">
        <v>966</v>
      </c>
      <c r="W175" s="21">
        <v>437</v>
      </c>
      <c r="X175" s="21">
        <v>652</v>
      </c>
      <c r="Y175" s="21">
        <v>276</v>
      </c>
      <c r="Z175" s="21">
        <v>706</v>
      </c>
      <c r="AA175" s="21">
        <v>272</v>
      </c>
      <c r="AB175" s="21">
        <v>492</v>
      </c>
      <c r="AC175" s="21">
        <v>250</v>
      </c>
      <c r="AD175" s="21">
        <v>139</v>
      </c>
      <c r="AE175" s="73">
        <v>79</v>
      </c>
      <c r="AF175" s="852">
        <f t="shared" si="173"/>
        <v>2955</v>
      </c>
      <c r="AG175" s="797">
        <f t="shared" si="174"/>
        <v>1314</v>
      </c>
      <c r="AH175" s="66">
        <v>0</v>
      </c>
      <c r="AI175" s="66"/>
      <c r="AJ175" s="21">
        <v>0</v>
      </c>
      <c r="AK175" s="21">
        <v>0</v>
      </c>
      <c r="AL175" s="73"/>
      <c r="AM175" s="22">
        <v>0</v>
      </c>
      <c r="AO175" s="18" t="s">
        <v>19</v>
      </c>
      <c r="AP175" s="519">
        <v>196</v>
      </c>
      <c r="AQ175" s="194">
        <v>197</v>
      </c>
      <c r="AR175" s="194">
        <v>195</v>
      </c>
      <c r="AS175" s="194">
        <v>194</v>
      </c>
      <c r="AT175" s="194">
        <v>189</v>
      </c>
      <c r="AU175" s="823">
        <f t="shared" si="150"/>
        <v>971</v>
      </c>
      <c r="AV175" s="66">
        <v>0</v>
      </c>
      <c r="AW175" s="161">
        <v>0</v>
      </c>
      <c r="AX175" s="627">
        <v>483</v>
      </c>
      <c r="AY175" s="21">
        <v>36</v>
      </c>
      <c r="AZ175" s="733">
        <f t="shared" si="167"/>
        <v>519</v>
      </c>
      <c r="BA175" s="607">
        <v>0</v>
      </c>
      <c r="BB175" s="900">
        <v>195</v>
      </c>
      <c r="BD175" s="345" t="s">
        <v>19</v>
      </c>
      <c r="BE175" s="21">
        <v>490</v>
      </c>
      <c r="BF175" s="73">
        <v>0</v>
      </c>
      <c r="BG175" s="385">
        <f t="shared" si="168"/>
        <v>490</v>
      </c>
      <c r="BH175" s="22">
        <v>28</v>
      </c>
    </row>
    <row r="176" spans="1:60" s="3" customFormat="1" ht="14.25" customHeight="1">
      <c r="A176" s="14" t="s">
        <v>183</v>
      </c>
      <c r="B176" s="21">
        <v>1794</v>
      </c>
      <c r="C176" s="21">
        <v>848</v>
      </c>
      <c r="D176" s="21">
        <v>1301</v>
      </c>
      <c r="E176" s="21">
        <v>607</v>
      </c>
      <c r="F176" s="21">
        <v>1149</v>
      </c>
      <c r="G176" s="21">
        <v>563</v>
      </c>
      <c r="H176" s="21">
        <v>980</v>
      </c>
      <c r="I176" s="21">
        <v>484</v>
      </c>
      <c r="J176" s="21">
        <v>779</v>
      </c>
      <c r="K176" s="73">
        <v>362</v>
      </c>
      <c r="L176" s="852">
        <f t="shared" si="163"/>
        <v>6003</v>
      </c>
      <c r="M176" s="797">
        <f t="shared" si="164"/>
        <v>2864</v>
      </c>
      <c r="N176" s="66">
        <v>0</v>
      </c>
      <c r="O176" s="66"/>
      <c r="P176" s="21">
        <v>0</v>
      </c>
      <c r="Q176" s="21">
        <v>0</v>
      </c>
      <c r="R176" s="73"/>
      <c r="S176" s="22">
        <v>0</v>
      </c>
      <c r="U176" s="14" t="s">
        <v>183</v>
      </c>
      <c r="V176" s="21">
        <v>275</v>
      </c>
      <c r="W176" s="21">
        <v>118</v>
      </c>
      <c r="X176" s="21">
        <v>185</v>
      </c>
      <c r="Y176" s="21">
        <v>85</v>
      </c>
      <c r="Z176" s="21">
        <v>169</v>
      </c>
      <c r="AA176" s="21">
        <v>83</v>
      </c>
      <c r="AB176" s="21">
        <v>104</v>
      </c>
      <c r="AC176" s="21">
        <v>41</v>
      </c>
      <c r="AD176" s="21">
        <v>42</v>
      </c>
      <c r="AE176" s="73">
        <v>23</v>
      </c>
      <c r="AF176" s="852">
        <f t="shared" si="173"/>
        <v>775</v>
      </c>
      <c r="AG176" s="797">
        <f t="shared" si="174"/>
        <v>350</v>
      </c>
      <c r="AH176" s="66">
        <v>0</v>
      </c>
      <c r="AI176" s="66"/>
      <c r="AJ176" s="21">
        <v>0</v>
      </c>
      <c r="AK176" s="21">
        <v>0</v>
      </c>
      <c r="AL176" s="73"/>
      <c r="AM176" s="22">
        <v>0</v>
      </c>
      <c r="AO176" s="18" t="s">
        <v>183</v>
      </c>
      <c r="AP176" s="519">
        <v>53</v>
      </c>
      <c r="AQ176" s="194">
        <v>51</v>
      </c>
      <c r="AR176" s="194">
        <v>50</v>
      </c>
      <c r="AS176" s="194">
        <v>50</v>
      </c>
      <c r="AT176" s="194">
        <v>49</v>
      </c>
      <c r="AU176" s="823">
        <f t="shared" si="150"/>
        <v>253</v>
      </c>
      <c r="AV176" s="66">
        <v>0</v>
      </c>
      <c r="AW176" s="161">
        <v>0</v>
      </c>
      <c r="AX176" s="627">
        <v>123</v>
      </c>
      <c r="AY176" s="21">
        <v>24</v>
      </c>
      <c r="AZ176" s="733">
        <f t="shared" si="167"/>
        <v>147</v>
      </c>
      <c r="BA176" s="607">
        <v>0</v>
      </c>
      <c r="BB176" s="900">
        <v>50</v>
      </c>
      <c r="BD176" s="345" t="s">
        <v>183</v>
      </c>
      <c r="BE176" s="21">
        <v>150</v>
      </c>
      <c r="BF176" s="73">
        <v>0</v>
      </c>
      <c r="BG176" s="385">
        <f t="shared" si="168"/>
        <v>150</v>
      </c>
      <c r="BH176" s="22">
        <v>2</v>
      </c>
    </row>
    <row r="177" spans="1:60" s="3" customFormat="1" ht="13.5" customHeight="1">
      <c r="A177" s="20" t="s">
        <v>44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73"/>
      <c r="L177" s="852"/>
      <c r="M177" s="797"/>
      <c r="N177" s="66"/>
      <c r="O177" s="66"/>
      <c r="P177" s="21"/>
      <c r="Q177" s="21"/>
      <c r="R177" s="73"/>
      <c r="S177" s="22"/>
      <c r="U177" s="20" t="s">
        <v>44</v>
      </c>
      <c r="V177" s="21"/>
      <c r="W177" s="21"/>
      <c r="X177" s="21"/>
      <c r="Y177" s="21"/>
      <c r="Z177" s="21"/>
      <c r="AA177" s="21"/>
      <c r="AB177" s="21"/>
      <c r="AC177" s="21"/>
      <c r="AD177" s="21"/>
      <c r="AE177" s="73"/>
      <c r="AF177" s="852"/>
      <c r="AG177" s="797"/>
      <c r="AH177" s="66"/>
      <c r="AI177" s="66"/>
      <c r="AJ177" s="21"/>
      <c r="AK177" s="21"/>
      <c r="AL177" s="73"/>
      <c r="AM177" s="22"/>
      <c r="AO177" s="569" t="s">
        <v>44</v>
      </c>
      <c r="AP177" s="629"/>
      <c r="AQ177" s="65"/>
      <c r="AR177" s="65"/>
      <c r="AS177" s="65"/>
      <c r="AT177" s="65"/>
      <c r="AU177" s="84"/>
      <c r="AV177" s="21"/>
      <c r="AW177" s="22"/>
      <c r="AX177" s="627"/>
      <c r="AY177" s="21"/>
      <c r="AZ177" s="733"/>
      <c r="BA177" s="607"/>
      <c r="BB177" s="900"/>
      <c r="BD177" s="347" t="s">
        <v>44</v>
      </c>
      <c r="BE177" s="21"/>
      <c r="BF177" s="73"/>
      <c r="BG177" s="385"/>
      <c r="BH177" s="22"/>
    </row>
    <row r="178" spans="1:60" s="3" customFormat="1" ht="14.25" customHeight="1">
      <c r="A178" s="14" t="s">
        <v>46</v>
      </c>
      <c r="B178" s="21">
        <v>404</v>
      </c>
      <c r="C178" s="21">
        <v>190</v>
      </c>
      <c r="D178" s="21">
        <v>304</v>
      </c>
      <c r="E178" s="21">
        <v>153</v>
      </c>
      <c r="F178" s="21">
        <v>255</v>
      </c>
      <c r="G178" s="21">
        <v>127</v>
      </c>
      <c r="H178" s="21">
        <v>209</v>
      </c>
      <c r="I178" s="21">
        <v>112</v>
      </c>
      <c r="J178" s="21">
        <v>194</v>
      </c>
      <c r="K178" s="73">
        <v>101</v>
      </c>
      <c r="L178" s="852">
        <f t="shared" si="163"/>
        <v>1366</v>
      </c>
      <c r="M178" s="797">
        <f t="shared" si="164"/>
        <v>683</v>
      </c>
      <c r="N178" s="66">
        <v>0</v>
      </c>
      <c r="O178" s="66"/>
      <c r="P178" s="21">
        <v>0</v>
      </c>
      <c r="Q178" s="21">
        <v>0</v>
      </c>
      <c r="R178" s="73"/>
      <c r="S178" s="22">
        <v>0</v>
      </c>
      <c r="U178" s="14" t="s">
        <v>46</v>
      </c>
      <c r="V178" s="21">
        <v>60</v>
      </c>
      <c r="W178" s="21">
        <v>29</v>
      </c>
      <c r="X178" s="21">
        <v>34</v>
      </c>
      <c r="Y178" s="21">
        <v>12</v>
      </c>
      <c r="Z178" s="21">
        <v>36</v>
      </c>
      <c r="AA178" s="21">
        <v>22</v>
      </c>
      <c r="AB178" s="21">
        <v>26</v>
      </c>
      <c r="AC178" s="21">
        <v>10</v>
      </c>
      <c r="AD178" s="21">
        <v>18</v>
      </c>
      <c r="AE178" s="73">
        <v>10</v>
      </c>
      <c r="AF178" s="852">
        <f t="shared" ref="AF178:AF183" si="175">+V178+X178+Z178+AB178+AD178</f>
        <v>174</v>
      </c>
      <c r="AG178" s="797">
        <f t="shared" ref="AG178:AG183" si="176">+W178+Y178+AA178+AC178+AE178</f>
        <v>83</v>
      </c>
      <c r="AH178" s="66">
        <v>0</v>
      </c>
      <c r="AI178" s="66"/>
      <c r="AJ178" s="21">
        <v>0</v>
      </c>
      <c r="AK178" s="21">
        <v>0</v>
      </c>
      <c r="AL178" s="73"/>
      <c r="AM178" s="22">
        <v>0</v>
      </c>
      <c r="AO178" s="18" t="s">
        <v>46</v>
      </c>
      <c r="AP178" s="761">
        <v>11</v>
      </c>
      <c r="AQ178" s="162">
        <v>11</v>
      </c>
      <c r="AR178" s="162">
        <v>11</v>
      </c>
      <c r="AS178" s="162">
        <v>10</v>
      </c>
      <c r="AT178" s="162">
        <v>9</v>
      </c>
      <c r="AU178" s="84">
        <f t="shared" ref="AU178:AU183" si="177">SUM(AP178:AT178)</f>
        <v>52</v>
      </c>
      <c r="AV178" s="21">
        <v>0</v>
      </c>
      <c r="AW178" s="22">
        <v>0</v>
      </c>
      <c r="AX178" s="627">
        <v>35</v>
      </c>
      <c r="AY178" s="21">
        <v>2</v>
      </c>
      <c r="AZ178" s="733">
        <f t="shared" si="167"/>
        <v>37</v>
      </c>
      <c r="BA178" s="607">
        <v>0</v>
      </c>
      <c r="BB178" s="900">
        <v>11</v>
      </c>
      <c r="BD178" s="345" t="s">
        <v>46</v>
      </c>
      <c r="BE178" s="21">
        <v>23</v>
      </c>
      <c r="BF178" s="73">
        <v>0</v>
      </c>
      <c r="BG178" s="385">
        <f t="shared" si="168"/>
        <v>23</v>
      </c>
      <c r="BH178" s="22">
        <v>0</v>
      </c>
    </row>
    <row r="179" spans="1:60" s="3" customFormat="1" ht="14.25" customHeight="1">
      <c r="A179" s="14" t="s">
        <v>332</v>
      </c>
      <c r="B179" s="21">
        <v>726</v>
      </c>
      <c r="C179" s="21">
        <v>359</v>
      </c>
      <c r="D179" s="21">
        <v>653</v>
      </c>
      <c r="E179" s="21">
        <v>326</v>
      </c>
      <c r="F179" s="21">
        <v>490</v>
      </c>
      <c r="G179" s="21">
        <v>242</v>
      </c>
      <c r="H179" s="21">
        <v>380</v>
      </c>
      <c r="I179" s="21">
        <v>166</v>
      </c>
      <c r="J179" s="21">
        <v>261</v>
      </c>
      <c r="K179" s="73">
        <v>126</v>
      </c>
      <c r="L179" s="852">
        <f t="shared" si="163"/>
        <v>2510</v>
      </c>
      <c r="M179" s="797">
        <f t="shared" si="164"/>
        <v>1219</v>
      </c>
      <c r="N179" s="66">
        <v>0</v>
      </c>
      <c r="O179" s="66"/>
      <c r="P179" s="21">
        <v>0</v>
      </c>
      <c r="Q179" s="21">
        <v>0</v>
      </c>
      <c r="R179" s="73"/>
      <c r="S179" s="22">
        <v>0</v>
      </c>
      <c r="U179" s="14" t="s">
        <v>184</v>
      </c>
      <c r="V179" s="21">
        <v>30</v>
      </c>
      <c r="W179" s="21">
        <v>13</v>
      </c>
      <c r="X179" s="21">
        <v>56</v>
      </c>
      <c r="Y179" s="21">
        <v>23</v>
      </c>
      <c r="Z179" s="21">
        <v>63</v>
      </c>
      <c r="AA179" s="21">
        <v>29</v>
      </c>
      <c r="AB179" s="21">
        <v>19</v>
      </c>
      <c r="AC179" s="21">
        <v>8</v>
      </c>
      <c r="AD179" s="21">
        <v>7</v>
      </c>
      <c r="AE179" s="73">
        <v>4</v>
      </c>
      <c r="AF179" s="852">
        <f t="shared" si="175"/>
        <v>175</v>
      </c>
      <c r="AG179" s="797">
        <f t="shared" si="176"/>
        <v>77</v>
      </c>
      <c r="AH179" s="66">
        <v>0</v>
      </c>
      <c r="AI179" s="66"/>
      <c r="AJ179" s="21">
        <v>0</v>
      </c>
      <c r="AK179" s="21">
        <v>0</v>
      </c>
      <c r="AL179" s="73"/>
      <c r="AM179" s="22">
        <v>0</v>
      </c>
      <c r="AO179" s="18" t="s">
        <v>184</v>
      </c>
      <c r="AP179" s="519">
        <v>24</v>
      </c>
      <c r="AQ179" s="194">
        <v>23</v>
      </c>
      <c r="AR179" s="194">
        <v>22</v>
      </c>
      <c r="AS179" s="194">
        <v>17</v>
      </c>
      <c r="AT179" s="194">
        <v>12</v>
      </c>
      <c r="AU179" s="823">
        <f t="shared" si="177"/>
        <v>98</v>
      </c>
      <c r="AV179" s="21">
        <v>0</v>
      </c>
      <c r="AW179" s="22">
        <v>0</v>
      </c>
      <c r="AX179" s="627">
        <v>52</v>
      </c>
      <c r="AY179" s="21">
        <v>13</v>
      </c>
      <c r="AZ179" s="733">
        <f t="shared" si="167"/>
        <v>65</v>
      </c>
      <c r="BA179" s="607">
        <v>0</v>
      </c>
      <c r="BB179" s="900">
        <v>18</v>
      </c>
      <c r="BD179" s="345" t="s">
        <v>184</v>
      </c>
      <c r="BE179" s="21">
        <v>58</v>
      </c>
      <c r="BF179" s="73">
        <v>0</v>
      </c>
      <c r="BG179" s="385">
        <f t="shared" si="168"/>
        <v>58</v>
      </c>
      <c r="BH179" s="22">
        <v>6</v>
      </c>
    </row>
    <row r="180" spans="1:60" s="3" customFormat="1" ht="14.25" customHeight="1">
      <c r="A180" s="14" t="s">
        <v>51</v>
      </c>
      <c r="B180" s="21">
        <v>1903</v>
      </c>
      <c r="C180" s="21">
        <v>914</v>
      </c>
      <c r="D180" s="21">
        <v>1641</v>
      </c>
      <c r="E180" s="21">
        <v>821</v>
      </c>
      <c r="F180" s="21">
        <v>1632</v>
      </c>
      <c r="G180" s="21">
        <v>844</v>
      </c>
      <c r="H180" s="21">
        <v>1308</v>
      </c>
      <c r="I180" s="21">
        <v>651</v>
      </c>
      <c r="J180" s="21">
        <v>1088</v>
      </c>
      <c r="K180" s="73">
        <v>528</v>
      </c>
      <c r="L180" s="852">
        <f t="shared" si="163"/>
        <v>7572</v>
      </c>
      <c r="M180" s="797">
        <f t="shared" si="164"/>
        <v>3758</v>
      </c>
      <c r="N180" s="66">
        <v>0</v>
      </c>
      <c r="O180" s="66"/>
      <c r="P180" s="21">
        <v>0</v>
      </c>
      <c r="Q180" s="21">
        <v>0</v>
      </c>
      <c r="R180" s="73"/>
      <c r="S180" s="22">
        <v>0</v>
      </c>
      <c r="U180" s="14" t="s">
        <v>51</v>
      </c>
      <c r="V180" s="21">
        <v>279</v>
      </c>
      <c r="W180" s="21">
        <v>126</v>
      </c>
      <c r="X180" s="21">
        <v>230</v>
      </c>
      <c r="Y180" s="21">
        <v>104</v>
      </c>
      <c r="Z180" s="21">
        <v>260</v>
      </c>
      <c r="AA180" s="21">
        <v>133</v>
      </c>
      <c r="AB180" s="21">
        <v>164</v>
      </c>
      <c r="AC180" s="21">
        <v>73</v>
      </c>
      <c r="AD180" s="21">
        <v>107</v>
      </c>
      <c r="AE180" s="73">
        <v>50</v>
      </c>
      <c r="AF180" s="852">
        <f t="shared" si="175"/>
        <v>1040</v>
      </c>
      <c r="AG180" s="797">
        <f t="shared" si="176"/>
        <v>486</v>
      </c>
      <c r="AH180" s="66">
        <v>0</v>
      </c>
      <c r="AI180" s="66"/>
      <c r="AJ180" s="21">
        <v>0</v>
      </c>
      <c r="AK180" s="21">
        <v>0</v>
      </c>
      <c r="AL180" s="73"/>
      <c r="AM180" s="22">
        <v>0</v>
      </c>
      <c r="AO180" s="18" t="s">
        <v>51</v>
      </c>
      <c r="AP180" s="519">
        <v>57</v>
      </c>
      <c r="AQ180" s="194">
        <v>56</v>
      </c>
      <c r="AR180" s="194">
        <v>58</v>
      </c>
      <c r="AS180" s="194">
        <v>50</v>
      </c>
      <c r="AT180" s="194">
        <v>48</v>
      </c>
      <c r="AU180" s="823">
        <f t="shared" si="177"/>
        <v>269</v>
      </c>
      <c r="AV180" s="21">
        <v>0</v>
      </c>
      <c r="AW180" s="22">
        <v>0</v>
      </c>
      <c r="AX180" s="627">
        <v>213</v>
      </c>
      <c r="AY180" s="21">
        <v>13</v>
      </c>
      <c r="AZ180" s="733">
        <f t="shared" si="167"/>
        <v>226</v>
      </c>
      <c r="BA180" s="607">
        <v>0</v>
      </c>
      <c r="BB180" s="900">
        <v>53</v>
      </c>
      <c r="BD180" s="345" t="s">
        <v>51</v>
      </c>
      <c r="BE180" s="21">
        <v>224</v>
      </c>
      <c r="BF180" s="73">
        <v>0</v>
      </c>
      <c r="BG180" s="385">
        <f t="shared" si="168"/>
        <v>224</v>
      </c>
      <c r="BH180" s="22">
        <v>33</v>
      </c>
    </row>
    <row r="181" spans="1:60" s="3" customFormat="1" ht="14.25" customHeight="1">
      <c r="A181" s="14" t="s">
        <v>333</v>
      </c>
      <c r="B181" s="21">
        <v>667</v>
      </c>
      <c r="C181" s="21">
        <v>357</v>
      </c>
      <c r="D181" s="21">
        <v>503</v>
      </c>
      <c r="E181" s="21">
        <v>264</v>
      </c>
      <c r="F181" s="21">
        <v>456</v>
      </c>
      <c r="G181" s="21">
        <v>225</v>
      </c>
      <c r="H181" s="21">
        <v>458</v>
      </c>
      <c r="I181" s="21">
        <v>239</v>
      </c>
      <c r="J181" s="21">
        <v>350</v>
      </c>
      <c r="K181" s="73">
        <v>192</v>
      </c>
      <c r="L181" s="852">
        <f t="shared" si="163"/>
        <v>2434</v>
      </c>
      <c r="M181" s="797">
        <f t="shared" si="164"/>
        <v>1277</v>
      </c>
      <c r="N181" s="66">
        <v>0</v>
      </c>
      <c r="O181" s="66"/>
      <c r="P181" s="21">
        <v>0</v>
      </c>
      <c r="Q181" s="21">
        <v>0</v>
      </c>
      <c r="R181" s="73"/>
      <c r="S181" s="22">
        <v>0</v>
      </c>
      <c r="U181" s="14" t="s">
        <v>185</v>
      </c>
      <c r="V181" s="21">
        <v>75</v>
      </c>
      <c r="W181" s="21">
        <v>36</v>
      </c>
      <c r="X181" s="21">
        <v>77</v>
      </c>
      <c r="Y181" s="21">
        <v>37</v>
      </c>
      <c r="Z181" s="21">
        <v>30</v>
      </c>
      <c r="AA181" s="21">
        <v>15</v>
      </c>
      <c r="AB181" s="21">
        <v>35</v>
      </c>
      <c r="AC181" s="21">
        <v>15</v>
      </c>
      <c r="AD181" s="21">
        <v>6</v>
      </c>
      <c r="AE181" s="73">
        <v>5</v>
      </c>
      <c r="AF181" s="852">
        <f t="shared" si="175"/>
        <v>223</v>
      </c>
      <c r="AG181" s="797">
        <f t="shared" si="176"/>
        <v>108</v>
      </c>
      <c r="AH181" s="66">
        <v>0</v>
      </c>
      <c r="AI181" s="66"/>
      <c r="AJ181" s="21">
        <v>0</v>
      </c>
      <c r="AK181" s="21">
        <v>0</v>
      </c>
      <c r="AL181" s="73"/>
      <c r="AM181" s="22">
        <v>0</v>
      </c>
      <c r="AO181" s="18" t="s">
        <v>185</v>
      </c>
      <c r="AP181" s="519">
        <v>17</v>
      </c>
      <c r="AQ181" s="194">
        <v>15</v>
      </c>
      <c r="AR181" s="194">
        <v>14</v>
      </c>
      <c r="AS181" s="194">
        <v>14</v>
      </c>
      <c r="AT181" s="194">
        <v>13</v>
      </c>
      <c r="AU181" s="823">
        <f t="shared" si="177"/>
        <v>73</v>
      </c>
      <c r="AV181" s="21">
        <v>0</v>
      </c>
      <c r="AW181" s="22">
        <v>0</v>
      </c>
      <c r="AX181" s="627">
        <v>69</v>
      </c>
      <c r="AY181" s="21">
        <v>0</v>
      </c>
      <c r="AZ181" s="733">
        <f t="shared" si="167"/>
        <v>69</v>
      </c>
      <c r="BA181" s="607">
        <v>0</v>
      </c>
      <c r="BB181" s="900">
        <v>12</v>
      </c>
      <c r="BD181" s="345" t="s">
        <v>185</v>
      </c>
      <c r="BE181" s="21">
        <v>68</v>
      </c>
      <c r="BF181" s="73">
        <v>0</v>
      </c>
      <c r="BG181" s="385">
        <f t="shared" si="168"/>
        <v>68</v>
      </c>
      <c r="BH181" s="22">
        <v>10</v>
      </c>
    </row>
    <row r="182" spans="1:60" s="3" customFormat="1" ht="14.25" customHeight="1">
      <c r="A182" s="39" t="s">
        <v>52</v>
      </c>
      <c r="B182" s="69">
        <v>564</v>
      </c>
      <c r="C182" s="69">
        <v>290</v>
      </c>
      <c r="D182" s="69">
        <v>388</v>
      </c>
      <c r="E182" s="69">
        <v>205</v>
      </c>
      <c r="F182" s="69">
        <v>346</v>
      </c>
      <c r="G182" s="69">
        <v>164</v>
      </c>
      <c r="H182" s="69">
        <v>237</v>
      </c>
      <c r="I182" s="69">
        <v>126</v>
      </c>
      <c r="J182" s="69">
        <v>225</v>
      </c>
      <c r="K182" s="74">
        <v>126</v>
      </c>
      <c r="L182" s="852">
        <f t="shared" si="163"/>
        <v>1760</v>
      </c>
      <c r="M182" s="797">
        <f t="shared" si="164"/>
        <v>911</v>
      </c>
      <c r="N182" s="174">
        <v>0</v>
      </c>
      <c r="O182" s="174"/>
      <c r="P182" s="69">
        <v>0</v>
      </c>
      <c r="Q182" s="69">
        <v>0</v>
      </c>
      <c r="R182" s="74"/>
      <c r="S182" s="33">
        <v>0</v>
      </c>
      <c r="U182" s="39" t="s">
        <v>52</v>
      </c>
      <c r="V182" s="69">
        <v>100</v>
      </c>
      <c r="W182" s="69">
        <v>52</v>
      </c>
      <c r="X182" s="69">
        <v>63</v>
      </c>
      <c r="Y182" s="69">
        <v>24</v>
      </c>
      <c r="Z182" s="69">
        <v>70</v>
      </c>
      <c r="AA182" s="69">
        <v>30</v>
      </c>
      <c r="AB182" s="69">
        <v>36</v>
      </c>
      <c r="AC182" s="69">
        <v>21</v>
      </c>
      <c r="AD182" s="69">
        <v>29</v>
      </c>
      <c r="AE182" s="74">
        <v>12</v>
      </c>
      <c r="AF182" s="852">
        <f t="shared" si="175"/>
        <v>298</v>
      </c>
      <c r="AG182" s="797">
        <f t="shared" si="176"/>
        <v>139</v>
      </c>
      <c r="AH182" s="174">
        <v>0</v>
      </c>
      <c r="AI182" s="174"/>
      <c r="AJ182" s="69">
        <v>0</v>
      </c>
      <c r="AK182" s="69">
        <v>0</v>
      </c>
      <c r="AL182" s="74"/>
      <c r="AM182" s="33">
        <v>0</v>
      </c>
      <c r="AO182" s="172" t="s">
        <v>52</v>
      </c>
      <c r="AP182" s="718">
        <v>14</v>
      </c>
      <c r="AQ182" s="173">
        <v>12</v>
      </c>
      <c r="AR182" s="173">
        <v>11</v>
      </c>
      <c r="AS182" s="173">
        <v>9</v>
      </c>
      <c r="AT182" s="173">
        <v>9</v>
      </c>
      <c r="AU182" s="828">
        <f t="shared" si="177"/>
        <v>55</v>
      </c>
      <c r="AV182" s="21">
        <v>0</v>
      </c>
      <c r="AW182" s="22">
        <v>0</v>
      </c>
      <c r="AX182" s="628">
        <v>40</v>
      </c>
      <c r="AY182" s="69">
        <v>7</v>
      </c>
      <c r="AZ182" s="794">
        <f t="shared" si="167"/>
        <v>47</v>
      </c>
      <c r="BA182" s="608">
        <v>0</v>
      </c>
      <c r="BB182" s="900">
        <v>12</v>
      </c>
      <c r="BD182" s="390" t="s">
        <v>52</v>
      </c>
      <c r="BE182" s="69">
        <v>47</v>
      </c>
      <c r="BF182" s="73">
        <v>0</v>
      </c>
      <c r="BG182" s="385">
        <f t="shared" si="168"/>
        <v>47</v>
      </c>
      <c r="BH182" s="33">
        <v>4</v>
      </c>
    </row>
    <row r="183" spans="1:60" s="3" customFormat="1" ht="14.25" customHeight="1" thickBot="1">
      <c r="A183" s="38" t="s">
        <v>334</v>
      </c>
      <c r="B183" s="28">
        <v>635</v>
      </c>
      <c r="C183" s="28">
        <v>291</v>
      </c>
      <c r="D183" s="28">
        <v>589</v>
      </c>
      <c r="E183" s="28">
        <v>276</v>
      </c>
      <c r="F183" s="28">
        <v>677</v>
      </c>
      <c r="G183" s="28">
        <v>304</v>
      </c>
      <c r="H183" s="28">
        <v>429</v>
      </c>
      <c r="I183" s="28">
        <v>206</v>
      </c>
      <c r="J183" s="28">
        <v>448</v>
      </c>
      <c r="K183" s="319">
        <v>210</v>
      </c>
      <c r="L183" s="789">
        <f t="shared" si="163"/>
        <v>2778</v>
      </c>
      <c r="M183" s="795">
        <f t="shared" si="164"/>
        <v>1287</v>
      </c>
      <c r="N183" s="858">
        <v>93</v>
      </c>
      <c r="O183" s="858"/>
      <c r="P183" s="28">
        <v>53</v>
      </c>
      <c r="Q183" s="28">
        <v>88</v>
      </c>
      <c r="R183" s="319"/>
      <c r="S183" s="175">
        <v>43</v>
      </c>
      <c r="U183" s="38" t="s">
        <v>186</v>
      </c>
      <c r="V183" s="28">
        <v>81</v>
      </c>
      <c r="W183" s="28">
        <v>31</v>
      </c>
      <c r="X183" s="28">
        <v>86</v>
      </c>
      <c r="Y183" s="28">
        <v>37</v>
      </c>
      <c r="Z183" s="28">
        <v>90</v>
      </c>
      <c r="AA183" s="28">
        <v>28</v>
      </c>
      <c r="AB183" s="28">
        <v>39</v>
      </c>
      <c r="AC183" s="28">
        <v>13</v>
      </c>
      <c r="AD183" s="28">
        <v>89</v>
      </c>
      <c r="AE183" s="319">
        <v>32</v>
      </c>
      <c r="AF183" s="789">
        <f t="shared" si="175"/>
        <v>385</v>
      </c>
      <c r="AG183" s="795">
        <f t="shared" si="176"/>
        <v>141</v>
      </c>
      <c r="AH183" s="858">
        <v>8</v>
      </c>
      <c r="AI183" s="858"/>
      <c r="AJ183" s="28">
        <v>7</v>
      </c>
      <c r="AK183" s="28">
        <v>0</v>
      </c>
      <c r="AL183" s="319"/>
      <c r="AM183" s="175">
        <v>0</v>
      </c>
      <c r="AO183" s="587" t="s">
        <v>186</v>
      </c>
      <c r="AP183" s="610">
        <v>19</v>
      </c>
      <c r="AQ183" s="200">
        <v>18</v>
      </c>
      <c r="AR183" s="200">
        <v>21</v>
      </c>
      <c r="AS183" s="200">
        <v>17</v>
      </c>
      <c r="AT183" s="200">
        <v>17</v>
      </c>
      <c r="AU183" s="736">
        <f t="shared" si="177"/>
        <v>92</v>
      </c>
      <c r="AV183" s="257">
        <v>2</v>
      </c>
      <c r="AW183" s="236">
        <v>2</v>
      </c>
      <c r="AX183" s="524">
        <v>99</v>
      </c>
      <c r="AY183" s="257">
        <v>3</v>
      </c>
      <c r="AZ183" s="737">
        <f t="shared" si="167"/>
        <v>102</v>
      </c>
      <c r="BA183" s="609">
        <v>4</v>
      </c>
      <c r="BB183" s="901">
        <v>17</v>
      </c>
      <c r="BD183" s="391" t="s">
        <v>186</v>
      </c>
      <c r="BE183" s="28">
        <v>95</v>
      </c>
      <c r="BF183" s="178">
        <v>1</v>
      </c>
      <c r="BG183" s="839">
        <f t="shared" si="168"/>
        <v>96</v>
      </c>
      <c r="BH183" s="175">
        <v>13</v>
      </c>
    </row>
    <row r="184" spans="1:60" s="3" customFormat="1" ht="13">
      <c r="L184" s="790"/>
      <c r="M184" s="790"/>
      <c r="N184" s="71"/>
      <c r="O184" s="71"/>
      <c r="P184" s="71"/>
      <c r="AF184" s="790"/>
      <c r="AG184" s="790"/>
      <c r="AU184" s="792"/>
      <c r="AZ184" s="792"/>
      <c r="BB184" s="899"/>
      <c r="BG184" s="792"/>
    </row>
  </sheetData>
  <mergeCells count="184">
    <mergeCell ref="AX5:AZ5"/>
    <mergeCell ref="BA5:BA6"/>
    <mergeCell ref="AX33:AZ33"/>
    <mergeCell ref="BA33:BA34"/>
    <mergeCell ref="AX70:AZ70"/>
    <mergeCell ref="BA70:BA71"/>
    <mergeCell ref="AX105:AZ105"/>
    <mergeCell ref="BA105:BA106"/>
    <mergeCell ref="AX148:AZ148"/>
    <mergeCell ref="BA148:BA149"/>
    <mergeCell ref="AO68:BB68"/>
    <mergeCell ref="AO33:AO34"/>
    <mergeCell ref="AP33:AW33"/>
    <mergeCell ref="BB33:BB34"/>
    <mergeCell ref="A1:S1"/>
    <mergeCell ref="U1:AM1"/>
    <mergeCell ref="AO1:BB1"/>
    <mergeCell ref="BD1:BH1"/>
    <mergeCell ref="A2:S2"/>
    <mergeCell ref="U2:AM2"/>
    <mergeCell ref="AO2:BB2"/>
    <mergeCell ref="BD2:BH2"/>
    <mergeCell ref="U5:U6"/>
    <mergeCell ref="V5:W5"/>
    <mergeCell ref="X5:Y5"/>
    <mergeCell ref="A3:S3"/>
    <mergeCell ref="U3:AM3"/>
    <mergeCell ref="AO3:BB3"/>
    <mergeCell ref="BD3:BH3"/>
    <mergeCell ref="A5:A6"/>
    <mergeCell ref="B5:C5"/>
    <mergeCell ref="AH5:AJ5"/>
    <mergeCell ref="AK5:AM5"/>
    <mergeCell ref="D5:E5"/>
    <mergeCell ref="F5:G5"/>
    <mergeCell ref="Z5:AA5"/>
    <mergeCell ref="AB5:AC5"/>
    <mergeCell ref="AD5:AE5"/>
    <mergeCell ref="AF5:AG5"/>
    <mergeCell ref="H5:I5"/>
    <mergeCell ref="J5:K5"/>
    <mergeCell ref="BG70:BG71"/>
    <mergeCell ref="BH5:BH6"/>
    <mergeCell ref="U33:U34"/>
    <mergeCell ref="BF5:BF6"/>
    <mergeCell ref="BG5:BG6"/>
    <mergeCell ref="BE33:BE34"/>
    <mergeCell ref="BF33:BF34"/>
    <mergeCell ref="BG33:BG34"/>
    <mergeCell ref="A30:S30"/>
    <mergeCell ref="U30:AM30"/>
    <mergeCell ref="AO30:BB30"/>
    <mergeCell ref="BD30:BH30"/>
    <mergeCell ref="A31:S31"/>
    <mergeCell ref="U31:AM31"/>
    <mergeCell ref="AO31:BB31"/>
    <mergeCell ref="BD31:BH31"/>
    <mergeCell ref="AO5:AO6"/>
    <mergeCell ref="AP5:AW5"/>
    <mergeCell ref="BB5:BB6"/>
    <mergeCell ref="BD5:BD6"/>
    <mergeCell ref="BE5:BE6"/>
    <mergeCell ref="L5:M5"/>
    <mergeCell ref="N5:P5"/>
    <mergeCell ref="Q5:S5"/>
    <mergeCell ref="A67:S67"/>
    <mergeCell ref="U67:AM67"/>
    <mergeCell ref="AO67:BB67"/>
    <mergeCell ref="BD67:BH67"/>
    <mergeCell ref="V33:W33"/>
    <mergeCell ref="X33:Y33"/>
    <mergeCell ref="A33:A34"/>
    <mergeCell ref="B33:C33"/>
    <mergeCell ref="D33:E33"/>
    <mergeCell ref="F33:G33"/>
    <mergeCell ref="H33:I33"/>
    <mergeCell ref="J33:K33"/>
    <mergeCell ref="BH33:BH34"/>
    <mergeCell ref="Z33:AA33"/>
    <mergeCell ref="AB33:AC33"/>
    <mergeCell ref="AD33:AE33"/>
    <mergeCell ref="AF33:AG33"/>
    <mergeCell ref="AH33:AJ33"/>
    <mergeCell ref="AK33:AM33"/>
    <mergeCell ref="L33:M33"/>
    <mergeCell ref="N33:P33"/>
    <mergeCell ref="Q33:S33"/>
    <mergeCell ref="A70:A71"/>
    <mergeCell ref="B70:C70"/>
    <mergeCell ref="D70:E70"/>
    <mergeCell ref="F70:G70"/>
    <mergeCell ref="H70:I70"/>
    <mergeCell ref="J70:K70"/>
    <mergeCell ref="A68:S68"/>
    <mergeCell ref="U68:AM68"/>
    <mergeCell ref="AF70:AG70"/>
    <mergeCell ref="AH70:AJ70"/>
    <mergeCell ref="AK70:AM70"/>
    <mergeCell ref="L70:M70"/>
    <mergeCell ref="N70:P70"/>
    <mergeCell ref="Q70:S70"/>
    <mergeCell ref="U70:U71"/>
    <mergeCell ref="V70:W70"/>
    <mergeCell ref="X70:Y70"/>
    <mergeCell ref="A105:A106"/>
    <mergeCell ref="B105:C105"/>
    <mergeCell ref="D105:E105"/>
    <mergeCell ref="F105:G105"/>
    <mergeCell ref="H105:I105"/>
    <mergeCell ref="J105:K105"/>
    <mergeCell ref="BH70:BH71"/>
    <mergeCell ref="A102:S102"/>
    <mergeCell ref="U102:AM102"/>
    <mergeCell ref="AO102:BB102"/>
    <mergeCell ref="BD102:BH102"/>
    <mergeCell ref="A103:S103"/>
    <mergeCell ref="U103:AM103"/>
    <mergeCell ref="AO103:BB103"/>
    <mergeCell ref="BD103:BH103"/>
    <mergeCell ref="AO70:AO71"/>
    <mergeCell ref="AP70:AW70"/>
    <mergeCell ref="BB70:BB71"/>
    <mergeCell ref="BD70:BD71"/>
    <mergeCell ref="BE70:BE71"/>
    <mergeCell ref="Z70:AA70"/>
    <mergeCell ref="AB70:AC70"/>
    <mergeCell ref="AD70:AE70"/>
    <mergeCell ref="AF105:AG105"/>
    <mergeCell ref="A148:A149"/>
    <mergeCell ref="B148:C148"/>
    <mergeCell ref="D148:E148"/>
    <mergeCell ref="F148:G148"/>
    <mergeCell ref="H148:I148"/>
    <mergeCell ref="J148:K148"/>
    <mergeCell ref="Z148:AA148"/>
    <mergeCell ref="AB148:AC148"/>
    <mergeCell ref="AD148:AE148"/>
    <mergeCell ref="L148:M148"/>
    <mergeCell ref="N148:P148"/>
    <mergeCell ref="Q148:S148"/>
    <mergeCell ref="U148:U149"/>
    <mergeCell ref="A145:S145"/>
    <mergeCell ref="U145:AM145"/>
    <mergeCell ref="AO145:BB145"/>
    <mergeCell ref="BD145:BH145"/>
    <mergeCell ref="A146:S146"/>
    <mergeCell ref="U146:AM146"/>
    <mergeCell ref="AO146:BB146"/>
    <mergeCell ref="BD146:BH146"/>
    <mergeCell ref="AO105:AO106"/>
    <mergeCell ref="AP105:AW105"/>
    <mergeCell ref="BB105:BB106"/>
    <mergeCell ref="BD105:BD106"/>
    <mergeCell ref="BE105:BE106"/>
    <mergeCell ref="Z105:AA105"/>
    <mergeCell ref="AB105:AC105"/>
    <mergeCell ref="AD105:AE105"/>
    <mergeCell ref="AH105:AJ105"/>
    <mergeCell ref="AK105:AM105"/>
    <mergeCell ref="L105:M105"/>
    <mergeCell ref="N105:P105"/>
    <mergeCell ref="Q105:S105"/>
    <mergeCell ref="U105:U106"/>
    <mergeCell ref="V105:W105"/>
    <mergeCell ref="X105:Y105"/>
    <mergeCell ref="BD33:BD34"/>
    <mergeCell ref="BF70:BF71"/>
    <mergeCell ref="BF105:BF106"/>
    <mergeCell ref="BG105:BG106"/>
    <mergeCell ref="BF148:BF149"/>
    <mergeCell ref="BG148:BG149"/>
    <mergeCell ref="V148:W148"/>
    <mergeCell ref="X148:Y148"/>
    <mergeCell ref="BH148:BH149"/>
    <mergeCell ref="AO148:AO149"/>
    <mergeCell ref="AP148:AW148"/>
    <mergeCell ref="BB148:BB149"/>
    <mergeCell ref="BD148:BD149"/>
    <mergeCell ref="BE148:BE149"/>
    <mergeCell ref="BD68:BH68"/>
    <mergeCell ref="BH105:BH106"/>
    <mergeCell ref="AF148:AG148"/>
    <mergeCell ref="AH148:AJ148"/>
    <mergeCell ref="AK148:AM148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firstPageNumber="84" orientation="landscape" horizontalDpi="300" r:id="rId1"/>
  <headerFooter>
    <oddFooter>Page &amp;P</oddFooter>
  </headerFooter>
  <rowBreaks count="4" manualBreakCount="4">
    <brk id="29" max="16383" man="1"/>
    <brk id="66" max="16383" man="1"/>
    <brk id="101" max="16383" man="1"/>
    <brk id="1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8"/>
  <sheetViews>
    <sheetView topLeftCell="P7" workbookViewId="0">
      <selection activeCell="R7" sqref="R7:AC29"/>
    </sheetView>
  </sheetViews>
  <sheetFormatPr baseColWidth="10" defaultColWidth="11.453125" defaultRowHeight="14.5"/>
  <cols>
    <col min="1" max="1" width="28.36328125" style="263" customWidth="1"/>
    <col min="2" max="13" width="11.453125" style="263"/>
    <col min="14" max="15" width="11.453125" style="805"/>
    <col min="16" max="16" width="3.6328125" style="263" customWidth="1"/>
    <col min="17" max="17" width="28.453125" style="263" customWidth="1"/>
    <col min="18" max="29" width="11.453125" style="263" customWidth="1"/>
    <col min="30" max="31" width="11.453125" style="805"/>
    <col min="32" max="32" width="6.36328125" style="263" customWidth="1"/>
    <col min="33" max="33" width="25.08984375" style="263" customWidth="1"/>
    <col min="34" max="37" width="10.453125" style="263" customWidth="1"/>
    <col min="38" max="38" width="10.453125" style="805" customWidth="1"/>
    <col min="39" max="40" width="11.453125" style="263"/>
    <col min="41" max="41" width="9.36328125" style="805" customWidth="1"/>
    <col min="42" max="42" width="13.453125" style="263" customWidth="1"/>
    <col min="43" max="43" width="13.36328125" style="263" customWidth="1"/>
    <col min="44" max="44" width="12.54296875" style="263" customWidth="1"/>
    <col min="45" max="16384" width="11.453125" style="263"/>
  </cols>
  <sheetData>
    <row r="1" spans="1:44" ht="23.5">
      <c r="A1" s="1191" t="s">
        <v>189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327"/>
      <c r="Q1" s="1191" t="s">
        <v>190</v>
      </c>
      <c r="R1" s="1191"/>
      <c r="S1" s="1191"/>
      <c r="T1" s="1191"/>
      <c r="U1" s="1191"/>
      <c r="V1" s="1191"/>
      <c r="W1" s="1191"/>
      <c r="X1" s="1191"/>
      <c r="Y1" s="1191"/>
      <c r="Z1" s="1191"/>
      <c r="AA1" s="1191"/>
      <c r="AB1" s="1191"/>
      <c r="AC1" s="1191"/>
      <c r="AD1" s="1191"/>
      <c r="AE1" s="1191"/>
      <c r="AF1" s="41"/>
      <c r="AG1" s="41" t="s">
        <v>480</v>
      </c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</row>
    <row r="2" spans="1:44">
      <c r="A2" s="1190" t="s">
        <v>191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328"/>
      <c r="Q2" s="1190" t="s">
        <v>192</v>
      </c>
      <c r="R2" s="1190"/>
      <c r="S2" s="1190"/>
      <c r="T2" s="1190"/>
      <c r="U2" s="1190"/>
      <c r="V2" s="1190"/>
      <c r="W2" s="1190"/>
      <c r="X2" s="1190"/>
      <c r="Y2" s="1190"/>
      <c r="Z2" s="1190"/>
      <c r="AA2" s="1190"/>
      <c r="AB2" s="1190"/>
      <c r="AC2" s="1190"/>
      <c r="AD2" s="1190"/>
      <c r="AE2" s="1190"/>
      <c r="AF2" s="328"/>
      <c r="AG2" s="1192" t="s">
        <v>481</v>
      </c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</row>
    <row r="3" spans="1:44">
      <c r="A3" s="1186" t="s">
        <v>187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329"/>
      <c r="Q3" s="1186" t="s">
        <v>187</v>
      </c>
      <c r="R3" s="1186"/>
      <c r="S3" s="1186"/>
      <c r="T3" s="1186"/>
      <c r="U3" s="1186"/>
      <c r="V3" s="1186"/>
      <c r="W3" s="1186"/>
      <c r="X3" s="1186"/>
      <c r="Y3" s="1186"/>
      <c r="Z3" s="1186"/>
      <c r="AA3" s="1186"/>
      <c r="AB3" s="1186"/>
      <c r="AC3" s="1186"/>
      <c r="AD3" s="1186"/>
      <c r="AE3" s="1186"/>
      <c r="AF3" s="42"/>
      <c r="AG3" s="42" t="s">
        <v>187</v>
      </c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 ht="15" thickBot="1">
      <c r="A4" s="329"/>
      <c r="B4" s="329"/>
      <c r="C4" s="977"/>
      <c r="D4" s="329"/>
      <c r="E4" s="329"/>
      <c r="F4" s="977"/>
      <c r="G4" s="329"/>
      <c r="H4" s="329"/>
      <c r="I4" s="977"/>
      <c r="J4" s="329"/>
      <c r="K4" s="329"/>
      <c r="L4" s="977"/>
      <c r="M4" s="329"/>
      <c r="N4" s="774"/>
      <c r="O4" s="774"/>
      <c r="P4" s="329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774"/>
      <c r="AE4" s="774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4">
      <c r="A5" s="1181" t="s">
        <v>91</v>
      </c>
      <c r="B5" s="1073" t="s">
        <v>92</v>
      </c>
      <c r="C5" s="1074"/>
      <c r="D5" s="1075"/>
      <c r="E5" s="1073" t="s">
        <v>93</v>
      </c>
      <c r="F5" s="1074"/>
      <c r="G5" s="1075"/>
      <c r="H5" s="1073" t="s">
        <v>94</v>
      </c>
      <c r="I5" s="1074"/>
      <c r="J5" s="1075"/>
      <c r="K5" s="1073" t="s">
        <v>95</v>
      </c>
      <c r="L5" s="1074"/>
      <c r="M5" s="1075"/>
      <c r="N5" s="1073" t="s">
        <v>1</v>
      </c>
      <c r="O5" s="1170"/>
      <c r="P5" s="331"/>
      <c r="Q5" s="1181" t="s">
        <v>91</v>
      </c>
      <c r="R5" s="1183" t="s">
        <v>92</v>
      </c>
      <c r="S5" s="1074"/>
      <c r="T5" s="1184"/>
      <c r="U5" s="1183" t="s">
        <v>93</v>
      </c>
      <c r="V5" s="1074"/>
      <c r="W5" s="1184"/>
      <c r="X5" s="1183" t="s">
        <v>94</v>
      </c>
      <c r="Y5" s="1074"/>
      <c r="Z5" s="1184"/>
      <c r="AA5" s="1183" t="s">
        <v>95</v>
      </c>
      <c r="AB5" s="1074"/>
      <c r="AC5" s="1184"/>
      <c r="AD5" s="1073" t="s">
        <v>1</v>
      </c>
      <c r="AE5" s="1170"/>
      <c r="AF5" s="331"/>
      <c r="AG5" s="1173" t="s">
        <v>91</v>
      </c>
      <c r="AH5" s="1109" t="s">
        <v>96</v>
      </c>
      <c r="AI5" s="1110"/>
      <c r="AJ5" s="1110"/>
      <c r="AK5" s="1110"/>
      <c r="AL5" s="1111"/>
      <c r="AM5" s="1169" t="s">
        <v>97</v>
      </c>
      <c r="AN5" s="1074"/>
      <c r="AO5" s="1170"/>
      <c r="AP5" s="1175" t="s">
        <v>98</v>
      </c>
      <c r="AQ5" s="1171" t="s">
        <v>193</v>
      </c>
      <c r="AR5" s="1172"/>
    </row>
    <row r="6" spans="1:44" ht="26">
      <c r="A6" s="1193"/>
      <c r="B6" s="43" t="s">
        <v>99</v>
      </c>
      <c r="C6" s="43" t="s">
        <v>578</v>
      </c>
      <c r="D6" s="43" t="s">
        <v>100</v>
      </c>
      <c r="E6" s="43" t="s">
        <v>99</v>
      </c>
      <c r="F6" s="43" t="s">
        <v>578</v>
      </c>
      <c r="G6" s="43" t="s">
        <v>100</v>
      </c>
      <c r="H6" s="43" t="s">
        <v>99</v>
      </c>
      <c r="I6" s="43" t="s">
        <v>578</v>
      </c>
      <c r="J6" s="43" t="s">
        <v>100</v>
      </c>
      <c r="K6" s="43" t="s">
        <v>99</v>
      </c>
      <c r="L6" s="43" t="s">
        <v>578</v>
      </c>
      <c r="M6" s="43" t="s">
        <v>100</v>
      </c>
      <c r="N6" s="43" t="s">
        <v>99</v>
      </c>
      <c r="O6" s="330" t="s">
        <v>100</v>
      </c>
      <c r="P6" s="44"/>
      <c r="Q6" s="1193"/>
      <c r="R6" s="43" t="s">
        <v>99</v>
      </c>
      <c r="S6" s="43" t="s">
        <v>578</v>
      </c>
      <c r="T6" s="43" t="s">
        <v>100</v>
      </c>
      <c r="U6" s="43" t="s">
        <v>99</v>
      </c>
      <c r="V6" s="43" t="s">
        <v>578</v>
      </c>
      <c r="W6" s="43" t="s">
        <v>100</v>
      </c>
      <c r="X6" s="43" t="s">
        <v>99</v>
      </c>
      <c r="Y6" s="43" t="s">
        <v>578</v>
      </c>
      <c r="Z6" s="43" t="s">
        <v>100</v>
      </c>
      <c r="AA6" s="43" t="s">
        <v>99</v>
      </c>
      <c r="AB6" s="43" t="s">
        <v>578</v>
      </c>
      <c r="AC6" s="43" t="s">
        <v>100</v>
      </c>
      <c r="AD6" s="43" t="s">
        <v>99</v>
      </c>
      <c r="AE6" s="330" t="s">
        <v>100</v>
      </c>
      <c r="AF6" s="44"/>
      <c r="AG6" s="1189"/>
      <c r="AH6" s="663" t="s">
        <v>92</v>
      </c>
      <c r="AI6" s="676" t="s">
        <v>93</v>
      </c>
      <c r="AJ6" s="676" t="s">
        <v>94</v>
      </c>
      <c r="AK6" s="676" t="s">
        <v>95</v>
      </c>
      <c r="AL6" s="677" t="s">
        <v>1</v>
      </c>
      <c r="AM6" s="664" t="s">
        <v>116</v>
      </c>
      <c r="AN6" s="45" t="s">
        <v>117</v>
      </c>
      <c r="AO6" s="47" t="s">
        <v>1</v>
      </c>
      <c r="AP6" s="1176"/>
      <c r="AQ6" s="46" t="s">
        <v>194</v>
      </c>
      <c r="AR6" s="47" t="s">
        <v>195</v>
      </c>
    </row>
    <row r="7" spans="1:44">
      <c r="A7" s="271" t="s">
        <v>107</v>
      </c>
      <c r="B7" s="676">
        <v>3074</v>
      </c>
      <c r="C7" s="366">
        <v>1538</v>
      </c>
      <c r="D7" s="676">
        <v>1536</v>
      </c>
      <c r="E7" s="676">
        <v>2634</v>
      </c>
      <c r="F7" s="366">
        <v>1288</v>
      </c>
      <c r="G7" s="676">
        <v>1346</v>
      </c>
      <c r="H7" s="676">
        <v>2672</v>
      </c>
      <c r="I7" s="366">
        <v>1273</v>
      </c>
      <c r="J7" s="676">
        <v>1399</v>
      </c>
      <c r="K7" s="676">
        <v>3642</v>
      </c>
      <c r="L7" s="366">
        <v>1809</v>
      </c>
      <c r="M7" s="676">
        <v>1833</v>
      </c>
      <c r="N7" s="676">
        <f t="shared" ref="N7:N28" si="0">+B7+E7+H7+K7</f>
        <v>12022</v>
      </c>
      <c r="O7" s="677">
        <f t="shared" ref="O7:O28" si="1">+D7+G7+J7+M7</f>
        <v>6114</v>
      </c>
      <c r="P7" s="44"/>
      <c r="Q7" s="371" t="s">
        <v>107</v>
      </c>
      <c r="R7" s="366">
        <v>151</v>
      </c>
      <c r="S7" s="366">
        <v>80</v>
      </c>
      <c r="T7" s="366">
        <v>71</v>
      </c>
      <c r="U7" s="366">
        <v>124</v>
      </c>
      <c r="V7" s="366">
        <v>63</v>
      </c>
      <c r="W7" s="366">
        <v>61</v>
      </c>
      <c r="X7" s="366">
        <v>150</v>
      </c>
      <c r="Y7" s="366">
        <v>78</v>
      </c>
      <c r="Z7" s="366">
        <v>72</v>
      </c>
      <c r="AA7" s="366">
        <v>802</v>
      </c>
      <c r="AB7" s="366">
        <v>393</v>
      </c>
      <c r="AC7" s="366">
        <v>409</v>
      </c>
      <c r="AD7" s="676">
        <f>+R7+U7+X7+AA7</f>
        <v>1227</v>
      </c>
      <c r="AE7" s="677">
        <f>+T7+W7+Z7+AC7</f>
        <v>613</v>
      </c>
      <c r="AF7" s="44"/>
      <c r="AG7" s="635" t="s">
        <v>107</v>
      </c>
      <c r="AH7" s="663">
        <f t="shared" ref="AH7:AR7" si="2">SUM(AH36:AH40)</f>
        <v>90</v>
      </c>
      <c r="AI7" s="676">
        <f t="shared" si="2"/>
        <v>92</v>
      </c>
      <c r="AJ7" s="676">
        <f t="shared" si="2"/>
        <v>87</v>
      </c>
      <c r="AK7" s="676">
        <f t="shared" si="2"/>
        <v>93</v>
      </c>
      <c r="AL7" s="677">
        <f t="shared" si="2"/>
        <v>362</v>
      </c>
      <c r="AM7" s="663">
        <f t="shared" si="2"/>
        <v>304</v>
      </c>
      <c r="AN7" s="676">
        <f t="shared" si="2"/>
        <v>49</v>
      </c>
      <c r="AO7" s="677">
        <f t="shared" si="2"/>
        <v>353</v>
      </c>
      <c r="AP7" s="638">
        <f t="shared" si="2"/>
        <v>78</v>
      </c>
      <c r="AQ7" s="680">
        <f t="shared" si="2"/>
        <v>553</v>
      </c>
      <c r="AR7" s="372">
        <f t="shared" si="2"/>
        <v>73</v>
      </c>
    </row>
    <row r="8" spans="1:44">
      <c r="A8" s="271" t="s">
        <v>39</v>
      </c>
      <c r="B8" s="678">
        <v>1966</v>
      </c>
      <c r="C8" s="366">
        <v>990</v>
      </c>
      <c r="D8" s="678">
        <v>976</v>
      </c>
      <c r="E8" s="678">
        <v>1718</v>
      </c>
      <c r="F8" s="373">
        <v>801</v>
      </c>
      <c r="G8" s="678">
        <v>917</v>
      </c>
      <c r="H8" s="678">
        <v>1640</v>
      </c>
      <c r="I8" s="373">
        <v>821</v>
      </c>
      <c r="J8" s="678">
        <v>819</v>
      </c>
      <c r="K8" s="678">
        <v>2317</v>
      </c>
      <c r="L8" s="373">
        <v>1144</v>
      </c>
      <c r="M8" s="678">
        <v>1173</v>
      </c>
      <c r="N8" s="676">
        <f t="shared" si="0"/>
        <v>7641</v>
      </c>
      <c r="O8" s="677">
        <f t="shared" si="1"/>
        <v>3885</v>
      </c>
      <c r="P8" s="48"/>
      <c r="Q8" s="371" t="s">
        <v>39</v>
      </c>
      <c r="R8" s="373">
        <v>97</v>
      </c>
      <c r="S8" s="366">
        <v>63</v>
      </c>
      <c r="T8" s="373">
        <v>34</v>
      </c>
      <c r="U8" s="373">
        <v>71</v>
      </c>
      <c r="V8" s="373">
        <v>29</v>
      </c>
      <c r="W8" s="373">
        <v>42</v>
      </c>
      <c r="X8" s="373">
        <v>88</v>
      </c>
      <c r="Y8" s="373">
        <v>38</v>
      </c>
      <c r="Z8" s="373">
        <v>50</v>
      </c>
      <c r="AA8" s="373">
        <v>619</v>
      </c>
      <c r="AB8" s="373">
        <v>298</v>
      </c>
      <c r="AC8" s="373">
        <v>321</v>
      </c>
      <c r="AD8" s="676">
        <f t="shared" ref="AD8:AD28" si="3">+R8+U8+X8+AA8</f>
        <v>875</v>
      </c>
      <c r="AE8" s="677">
        <f t="shared" ref="AE8:AE28" si="4">+T8+W8+Z8+AC8</f>
        <v>447</v>
      </c>
      <c r="AF8" s="48"/>
      <c r="AG8" s="635" t="s">
        <v>39</v>
      </c>
      <c r="AH8" s="637">
        <f t="shared" ref="AH8:AR8" si="5">SUM(AH42:AH45)</f>
        <v>54</v>
      </c>
      <c r="AI8" s="678">
        <f t="shared" si="5"/>
        <v>50</v>
      </c>
      <c r="AJ8" s="678">
        <f t="shared" si="5"/>
        <v>48</v>
      </c>
      <c r="AK8" s="678">
        <f t="shared" si="5"/>
        <v>54</v>
      </c>
      <c r="AL8" s="682">
        <f t="shared" si="5"/>
        <v>206</v>
      </c>
      <c r="AM8" s="637">
        <f t="shared" si="5"/>
        <v>186</v>
      </c>
      <c r="AN8" s="678">
        <f t="shared" si="5"/>
        <v>22</v>
      </c>
      <c r="AO8" s="682">
        <f t="shared" si="5"/>
        <v>208</v>
      </c>
      <c r="AP8" s="639">
        <f t="shared" si="5"/>
        <v>42</v>
      </c>
      <c r="AQ8" s="681">
        <f t="shared" si="5"/>
        <v>288</v>
      </c>
      <c r="AR8" s="866">
        <f t="shared" si="5"/>
        <v>17</v>
      </c>
    </row>
    <row r="9" spans="1:44">
      <c r="A9" s="271" t="s">
        <v>8</v>
      </c>
      <c r="B9" s="678">
        <v>35609</v>
      </c>
      <c r="C9" s="366">
        <v>17843</v>
      </c>
      <c r="D9" s="678">
        <v>17766</v>
      </c>
      <c r="E9" s="678">
        <v>31255</v>
      </c>
      <c r="F9" s="373">
        <v>15408</v>
      </c>
      <c r="G9" s="678">
        <v>15847</v>
      </c>
      <c r="H9" s="678">
        <v>27888</v>
      </c>
      <c r="I9" s="373">
        <v>13448</v>
      </c>
      <c r="J9" s="678">
        <v>14440</v>
      </c>
      <c r="K9" s="678">
        <v>29070</v>
      </c>
      <c r="L9" s="373">
        <v>14017</v>
      </c>
      <c r="M9" s="678">
        <v>15053</v>
      </c>
      <c r="N9" s="676">
        <f t="shared" si="0"/>
        <v>123822</v>
      </c>
      <c r="O9" s="677">
        <f t="shared" si="1"/>
        <v>63106</v>
      </c>
      <c r="P9" s="48"/>
      <c r="Q9" s="371" t="s">
        <v>8</v>
      </c>
      <c r="R9" s="373">
        <v>1932</v>
      </c>
      <c r="S9" s="366">
        <v>1119</v>
      </c>
      <c r="T9" s="373">
        <v>813</v>
      </c>
      <c r="U9" s="373">
        <v>1458</v>
      </c>
      <c r="V9" s="373">
        <v>778</v>
      </c>
      <c r="W9" s="373">
        <v>680</v>
      </c>
      <c r="X9" s="373">
        <v>1228</v>
      </c>
      <c r="Y9" s="373">
        <v>649</v>
      </c>
      <c r="Z9" s="373">
        <v>579</v>
      </c>
      <c r="AA9" s="373">
        <v>3010</v>
      </c>
      <c r="AB9" s="373">
        <v>1419</v>
      </c>
      <c r="AC9" s="373">
        <v>1591</v>
      </c>
      <c r="AD9" s="676">
        <f t="shared" si="3"/>
        <v>7628</v>
      </c>
      <c r="AE9" s="677">
        <f t="shared" si="4"/>
        <v>3663</v>
      </c>
      <c r="AF9" s="48"/>
      <c r="AG9" s="635" t="s">
        <v>8</v>
      </c>
      <c r="AH9" s="637">
        <f t="shared" ref="AH9:AR9" si="6">SUM(AH47:AH54)</f>
        <v>1061</v>
      </c>
      <c r="AI9" s="678">
        <f t="shared" si="6"/>
        <v>989</v>
      </c>
      <c r="AJ9" s="678">
        <f t="shared" si="6"/>
        <v>926</v>
      </c>
      <c r="AK9" s="678">
        <f t="shared" si="6"/>
        <v>928</v>
      </c>
      <c r="AL9" s="682">
        <f t="shared" si="6"/>
        <v>3904</v>
      </c>
      <c r="AM9" s="637">
        <f t="shared" si="6"/>
        <v>3792</v>
      </c>
      <c r="AN9" s="678">
        <f t="shared" si="6"/>
        <v>297</v>
      </c>
      <c r="AO9" s="682">
        <f t="shared" si="6"/>
        <v>4089</v>
      </c>
      <c r="AP9" s="639">
        <f t="shared" si="6"/>
        <v>852</v>
      </c>
      <c r="AQ9" s="681">
        <f t="shared" si="6"/>
        <v>7029</v>
      </c>
      <c r="AR9" s="866">
        <f t="shared" si="6"/>
        <v>842</v>
      </c>
    </row>
    <row r="10" spans="1:44">
      <c r="A10" s="271" t="s">
        <v>75</v>
      </c>
      <c r="B10" s="678">
        <v>4128</v>
      </c>
      <c r="C10" s="366">
        <v>2083</v>
      </c>
      <c r="D10" s="678">
        <v>2045</v>
      </c>
      <c r="E10" s="678">
        <v>3608</v>
      </c>
      <c r="F10" s="373">
        <v>1876</v>
      </c>
      <c r="G10" s="678">
        <v>1732</v>
      </c>
      <c r="H10" s="678">
        <v>3651</v>
      </c>
      <c r="I10" s="373">
        <v>1861</v>
      </c>
      <c r="J10" s="678">
        <v>1790</v>
      </c>
      <c r="K10" s="678">
        <v>4694</v>
      </c>
      <c r="L10" s="373">
        <v>2383</v>
      </c>
      <c r="M10" s="678">
        <v>2311</v>
      </c>
      <c r="N10" s="676">
        <f t="shared" si="0"/>
        <v>16081</v>
      </c>
      <c r="O10" s="677">
        <f t="shared" si="1"/>
        <v>7878</v>
      </c>
      <c r="P10" s="48"/>
      <c r="Q10" s="371" t="s">
        <v>75</v>
      </c>
      <c r="R10" s="373">
        <v>329</v>
      </c>
      <c r="S10" s="366">
        <v>169</v>
      </c>
      <c r="T10" s="373">
        <v>160</v>
      </c>
      <c r="U10" s="373">
        <v>217</v>
      </c>
      <c r="V10" s="373">
        <v>136</v>
      </c>
      <c r="W10" s="373">
        <v>81</v>
      </c>
      <c r="X10" s="373">
        <v>198</v>
      </c>
      <c r="Y10" s="373">
        <v>97</v>
      </c>
      <c r="Z10" s="373">
        <v>101</v>
      </c>
      <c r="AA10" s="373">
        <v>1069</v>
      </c>
      <c r="AB10" s="373">
        <v>544</v>
      </c>
      <c r="AC10" s="373">
        <v>525</v>
      </c>
      <c r="AD10" s="676">
        <f t="shared" si="3"/>
        <v>1813</v>
      </c>
      <c r="AE10" s="677">
        <f t="shared" si="4"/>
        <v>867</v>
      </c>
      <c r="AF10" s="48"/>
      <c r="AG10" s="635" t="s">
        <v>75</v>
      </c>
      <c r="AH10" s="637">
        <f t="shared" ref="AH10:AR10" si="7">SUM(AH56:AH61)</f>
        <v>95</v>
      </c>
      <c r="AI10" s="678">
        <f t="shared" si="7"/>
        <v>89</v>
      </c>
      <c r="AJ10" s="678">
        <f t="shared" si="7"/>
        <v>85</v>
      </c>
      <c r="AK10" s="678">
        <f t="shared" si="7"/>
        <v>98</v>
      </c>
      <c r="AL10" s="682">
        <f t="shared" si="7"/>
        <v>367</v>
      </c>
      <c r="AM10" s="637">
        <f t="shared" si="7"/>
        <v>269</v>
      </c>
      <c r="AN10" s="678">
        <f t="shared" si="7"/>
        <v>94</v>
      </c>
      <c r="AO10" s="682">
        <f t="shared" si="7"/>
        <v>363</v>
      </c>
      <c r="AP10" s="639">
        <f t="shared" si="7"/>
        <v>74</v>
      </c>
      <c r="AQ10" s="681">
        <f t="shared" si="7"/>
        <v>655</v>
      </c>
      <c r="AR10" s="866">
        <f t="shared" si="7"/>
        <v>86</v>
      </c>
    </row>
    <row r="11" spans="1:44">
      <c r="A11" s="271" t="s">
        <v>38</v>
      </c>
      <c r="B11" s="678">
        <v>461</v>
      </c>
      <c r="C11" s="366">
        <v>210</v>
      </c>
      <c r="D11" s="678">
        <v>251</v>
      </c>
      <c r="E11" s="678">
        <v>436</v>
      </c>
      <c r="F11" s="373">
        <v>208</v>
      </c>
      <c r="G11" s="678">
        <v>228</v>
      </c>
      <c r="H11" s="678">
        <v>441</v>
      </c>
      <c r="I11" s="373">
        <v>222</v>
      </c>
      <c r="J11" s="678">
        <v>219</v>
      </c>
      <c r="K11" s="678">
        <v>433</v>
      </c>
      <c r="L11" s="373">
        <v>217</v>
      </c>
      <c r="M11" s="678">
        <v>216</v>
      </c>
      <c r="N11" s="676">
        <f t="shared" si="0"/>
        <v>1771</v>
      </c>
      <c r="O11" s="677">
        <f t="shared" si="1"/>
        <v>914</v>
      </c>
      <c r="P11" s="48"/>
      <c r="Q11" s="371" t="s">
        <v>38</v>
      </c>
      <c r="R11" s="373">
        <v>39</v>
      </c>
      <c r="S11" s="366">
        <v>20</v>
      </c>
      <c r="T11" s="373">
        <v>19</v>
      </c>
      <c r="U11" s="373">
        <v>16</v>
      </c>
      <c r="V11" s="373">
        <v>9</v>
      </c>
      <c r="W11" s="373">
        <v>7</v>
      </c>
      <c r="X11" s="373">
        <v>15</v>
      </c>
      <c r="Y11" s="373">
        <v>12</v>
      </c>
      <c r="Z11" s="373">
        <v>3</v>
      </c>
      <c r="AA11" s="373">
        <v>23</v>
      </c>
      <c r="AB11" s="373">
        <v>7</v>
      </c>
      <c r="AC11" s="373">
        <v>16</v>
      </c>
      <c r="AD11" s="676">
        <f t="shared" si="3"/>
        <v>93</v>
      </c>
      <c r="AE11" s="677">
        <f t="shared" si="4"/>
        <v>45</v>
      </c>
      <c r="AF11" s="48"/>
      <c r="AG11" s="635" t="s">
        <v>38</v>
      </c>
      <c r="AH11" s="637">
        <f t="shared" ref="AH11:AR11" si="8">SUM(AH63:AH66)</f>
        <v>13</v>
      </c>
      <c r="AI11" s="678">
        <f t="shared" si="8"/>
        <v>11</v>
      </c>
      <c r="AJ11" s="678">
        <f t="shared" si="8"/>
        <v>11</v>
      </c>
      <c r="AK11" s="678">
        <f t="shared" si="8"/>
        <v>10</v>
      </c>
      <c r="AL11" s="682">
        <f t="shared" si="8"/>
        <v>45</v>
      </c>
      <c r="AM11" s="637">
        <f t="shared" si="8"/>
        <v>40</v>
      </c>
      <c r="AN11" s="678">
        <f t="shared" si="8"/>
        <v>0</v>
      </c>
      <c r="AO11" s="682">
        <f t="shared" si="8"/>
        <v>40</v>
      </c>
      <c r="AP11" s="639">
        <f t="shared" si="8"/>
        <v>9</v>
      </c>
      <c r="AQ11" s="681">
        <f t="shared" si="8"/>
        <v>49</v>
      </c>
      <c r="AR11" s="866">
        <f t="shared" si="8"/>
        <v>6</v>
      </c>
    </row>
    <row r="12" spans="1:44">
      <c r="A12" s="271" t="s">
        <v>25</v>
      </c>
      <c r="B12" s="678">
        <v>1237</v>
      </c>
      <c r="C12" s="366">
        <v>605</v>
      </c>
      <c r="D12" s="678">
        <v>632</v>
      </c>
      <c r="E12" s="678">
        <v>1109</v>
      </c>
      <c r="F12" s="373">
        <v>562</v>
      </c>
      <c r="G12" s="678">
        <v>547</v>
      </c>
      <c r="H12" s="678">
        <v>1141</v>
      </c>
      <c r="I12" s="373">
        <v>543</v>
      </c>
      <c r="J12" s="678">
        <v>598</v>
      </c>
      <c r="K12" s="678">
        <v>979</v>
      </c>
      <c r="L12" s="373">
        <v>501</v>
      </c>
      <c r="M12" s="678">
        <v>478</v>
      </c>
      <c r="N12" s="676">
        <f t="shared" si="0"/>
        <v>4466</v>
      </c>
      <c r="O12" s="677">
        <f t="shared" si="1"/>
        <v>2255</v>
      </c>
      <c r="P12" s="48"/>
      <c r="Q12" s="371" t="s">
        <v>25</v>
      </c>
      <c r="R12" s="373">
        <v>52</v>
      </c>
      <c r="S12" s="366">
        <v>25</v>
      </c>
      <c r="T12" s="373">
        <v>27</v>
      </c>
      <c r="U12" s="373">
        <v>27</v>
      </c>
      <c r="V12" s="373">
        <v>17</v>
      </c>
      <c r="W12" s="373">
        <v>10</v>
      </c>
      <c r="X12" s="373">
        <v>23</v>
      </c>
      <c r="Y12" s="373">
        <v>9</v>
      </c>
      <c r="Z12" s="373">
        <v>14</v>
      </c>
      <c r="AA12" s="373">
        <v>100</v>
      </c>
      <c r="AB12" s="373">
        <v>38</v>
      </c>
      <c r="AC12" s="373">
        <v>62</v>
      </c>
      <c r="AD12" s="676">
        <f t="shared" si="3"/>
        <v>202</v>
      </c>
      <c r="AE12" s="677">
        <f t="shared" si="4"/>
        <v>113</v>
      </c>
      <c r="AF12" s="48"/>
      <c r="AG12" s="635" t="s">
        <v>25</v>
      </c>
      <c r="AH12" s="637">
        <f t="shared" ref="AH12:AR12" si="9">SUM(AH73:AH75)</f>
        <v>26</v>
      </c>
      <c r="AI12" s="678">
        <f t="shared" si="9"/>
        <v>26</v>
      </c>
      <c r="AJ12" s="678">
        <f t="shared" si="9"/>
        <v>29</v>
      </c>
      <c r="AK12" s="678">
        <f t="shared" si="9"/>
        <v>25</v>
      </c>
      <c r="AL12" s="682">
        <f t="shared" si="9"/>
        <v>106</v>
      </c>
      <c r="AM12" s="637">
        <f t="shared" si="9"/>
        <v>92</v>
      </c>
      <c r="AN12" s="678">
        <f t="shared" si="9"/>
        <v>11</v>
      </c>
      <c r="AO12" s="682">
        <f t="shared" si="9"/>
        <v>103</v>
      </c>
      <c r="AP12" s="639">
        <f t="shared" si="9"/>
        <v>17</v>
      </c>
      <c r="AQ12" s="681">
        <f t="shared" si="9"/>
        <v>114</v>
      </c>
      <c r="AR12" s="866">
        <f t="shared" si="9"/>
        <v>22</v>
      </c>
    </row>
    <row r="13" spans="1:44">
      <c r="A13" s="271" t="s">
        <v>108</v>
      </c>
      <c r="B13" s="678">
        <v>3483</v>
      </c>
      <c r="C13" s="366">
        <v>1651</v>
      </c>
      <c r="D13" s="678">
        <v>1832</v>
      </c>
      <c r="E13" s="678">
        <v>2783</v>
      </c>
      <c r="F13" s="373">
        <v>1306</v>
      </c>
      <c r="G13" s="678">
        <v>1477</v>
      </c>
      <c r="H13" s="678">
        <v>2595</v>
      </c>
      <c r="I13" s="373">
        <v>1297</v>
      </c>
      <c r="J13" s="678">
        <v>1298</v>
      </c>
      <c r="K13" s="678">
        <v>2036</v>
      </c>
      <c r="L13" s="373">
        <v>1005</v>
      </c>
      <c r="M13" s="678">
        <v>1031</v>
      </c>
      <c r="N13" s="676">
        <f t="shared" si="0"/>
        <v>10897</v>
      </c>
      <c r="O13" s="677">
        <f t="shared" si="1"/>
        <v>5638</v>
      </c>
      <c r="P13" s="48"/>
      <c r="Q13" s="371" t="s">
        <v>108</v>
      </c>
      <c r="R13" s="373">
        <v>179</v>
      </c>
      <c r="S13" s="366">
        <v>98</v>
      </c>
      <c r="T13" s="373">
        <v>81</v>
      </c>
      <c r="U13" s="373">
        <v>106</v>
      </c>
      <c r="V13" s="373">
        <v>40</v>
      </c>
      <c r="W13" s="373">
        <v>66</v>
      </c>
      <c r="X13" s="373">
        <v>84</v>
      </c>
      <c r="Y13" s="373">
        <v>31</v>
      </c>
      <c r="Z13" s="373">
        <v>53</v>
      </c>
      <c r="AA13" s="373">
        <v>71</v>
      </c>
      <c r="AB13" s="373">
        <v>38</v>
      </c>
      <c r="AC13" s="373">
        <v>33</v>
      </c>
      <c r="AD13" s="676">
        <f t="shared" si="3"/>
        <v>440</v>
      </c>
      <c r="AE13" s="677">
        <f t="shared" si="4"/>
        <v>233</v>
      </c>
      <c r="AF13" s="48"/>
      <c r="AG13" s="635" t="s">
        <v>108</v>
      </c>
      <c r="AH13" s="637">
        <f t="shared" ref="AH13:AR13" si="10">SUM(AH77:AH85)</f>
        <v>84</v>
      </c>
      <c r="AI13" s="678">
        <f t="shared" si="10"/>
        <v>74</v>
      </c>
      <c r="AJ13" s="678">
        <f t="shared" si="10"/>
        <v>71</v>
      </c>
      <c r="AK13" s="678">
        <f t="shared" si="10"/>
        <v>65</v>
      </c>
      <c r="AL13" s="682">
        <f t="shared" si="10"/>
        <v>294</v>
      </c>
      <c r="AM13" s="637">
        <f t="shared" si="10"/>
        <v>296</v>
      </c>
      <c r="AN13" s="678">
        <f t="shared" si="10"/>
        <v>26</v>
      </c>
      <c r="AO13" s="682">
        <f t="shared" si="10"/>
        <v>322</v>
      </c>
      <c r="AP13" s="639">
        <f t="shared" si="10"/>
        <v>64</v>
      </c>
      <c r="AQ13" s="681">
        <f t="shared" si="10"/>
        <v>586</v>
      </c>
      <c r="AR13" s="866">
        <f t="shared" si="10"/>
        <v>45</v>
      </c>
    </row>
    <row r="14" spans="1:44">
      <c r="A14" s="271" t="s">
        <v>109</v>
      </c>
      <c r="B14" s="678">
        <v>743</v>
      </c>
      <c r="C14" s="366">
        <v>352</v>
      </c>
      <c r="D14" s="678">
        <v>391</v>
      </c>
      <c r="E14" s="678">
        <v>656</v>
      </c>
      <c r="F14" s="373">
        <v>302</v>
      </c>
      <c r="G14" s="678">
        <v>354</v>
      </c>
      <c r="H14" s="678">
        <v>673</v>
      </c>
      <c r="I14" s="373">
        <v>323</v>
      </c>
      <c r="J14" s="678">
        <v>350</v>
      </c>
      <c r="K14" s="678">
        <v>920</v>
      </c>
      <c r="L14" s="373">
        <v>481</v>
      </c>
      <c r="M14" s="678">
        <v>439</v>
      </c>
      <c r="N14" s="676">
        <f t="shared" si="0"/>
        <v>2992</v>
      </c>
      <c r="O14" s="677">
        <f t="shared" si="1"/>
        <v>1534</v>
      </c>
      <c r="P14" s="48"/>
      <c r="Q14" s="371" t="s">
        <v>109</v>
      </c>
      <c r="R14" s="373">
        <v>59</v>
      </c>
      <c r="S14" s="366">
        <v>24</v>
      </c>
      <c r="T14" s="373">
        <v>35</v>
      </c>
      <c r="U14" s="373">
        <v>33</v>
      </c>
      <c r="V14" s="373">
        <v>17</v>
      </c>
      <c r="W14" s="373">
        <v>16</v>
      </c>
      <c r="X14" s="373">
        <v>41</v>
      </c>
      <c r="Y14" s="373">
        <v>17</v>
      </c>
      <c r="Z14" s="373">
        <v>24</v>
      </c>
      <c r="AA14" s="373">
        <v>119</v>
      </c>
      <c r="AB14" s="373">
        <v>62</v>
      </c>
      <c r="AC14" s="373">
        <v>57</v>
      </c>
      <c r="AD14" s="676">
        <f t="shared" si="3"/>
        <v>252</v>
      </c>
      <c r="AE14" s="677">
        <f t="shared" si="4"/>
        <v>132</v>
      </c>
      <c r="AF14" s="48"/>
      <c r="AG14" s="635" t="s">
        <v>109</v>
      </c>
      <c r="AH14" s="637">
        <f t="shared" ref="AH14:AR14" si="11">SUM(AH87:AH91)</f>
        <v>19</v>
      </c>
      <c r="AI14" s="678">
        <f t="shared" si="11"/>
        <v>18</v>
      </c>
      <c r="AJ14" s="678">
        <f t="shared" si="11"/>
        <v>17</v>
      </c>
      <c r="AK14" s="678">
        <f t="shared" si="11"/>
        <v>18</v>
      </c>
      <c r="AL14" s="682">
        <f t="shared" si="11"/>
        <v>72</v>
      </c>
      <c r="AM14" s="637">
        <f t="shared" si="11"/>
        <v>59</v>
      </c>
      <c r="AN14" s="678">
        <f t="shared" si="11"/>
        <v>3</v>
      </c>
      <c r="AO14" s="682">
        <f t="shared" si="11"/>
        <v>62</v>
      </c>
      <c r="AP14" s="639">
        <f t="shared" si="11"/>
        <v>11</v>
      </c>
      <c r="AQ14" s="681">
        <f t="shared" si="11"/>
        <v>118</v>
      </c>
      <c r="AR14" s="866">
        <f t="shared" si="11"/>
        <v>22</v>
      </c>
    </row>
    <row r="15" spans="1:44">
      <c r="A15" s="271" t="s">
        <v>73</v>
      </c>
      <c r="B15" s="678">
        <v>4298</v>
      </c>
      <c r="C15" s="366">
        <v>2087</v>
      </c>
      <c r="D15" s="678">
        <v>2211</v>
      </c>
      <c r="E15" s="678">
        <v>3475</v>
      </c>
      <c r="F15" s="373">
        <v>1662</v>
      </c>
      <c r="G15" s="678">
        <v>1813</v>
      </c>
      <c r="H15" s="678">
        <v>3246</v>
      </c>
      <c r="I15" s="373">
        <v>1533</v>
      </c>
      <c r="J15" s="678">
        <v>1713</v>
      </c>
      <c r="K15" s="678">
        <v>3523</v>
      </c>
      <c r="L15" s="373">
        <v>1650</v>
      </c>
      <c r="M15" s="678">
        <v>1873</v>
      </c>
      <c r="N15" s="676">
        <f t="shared" si="0"/>
        <v>14542</v>
      </c>
      <c r="O15" s="677">
        <f t="shared" si="1"/>
        <v>7610</v>
      </c>
      <c r="P15" s="48"/>
      <c r="Q15" s="371" t="s">
        <v>73</v>
      </c>
      <c r="R15" s="373">
        <v>286</v>
      </c>
      <c r="S15" s="366">
        <v>147</v>
      </c>
      <c r="T15" s="373">
        <v>139</v>
      </c>
      <c r="U15" s="373">
        <v>195</v>
      </c>
      <c r="V15" s="373">
        <v>93</v>
      </c>
      <c r="W15" s="373">
        <v>102</v>
      </c>
      <c r="X15" s="373">
        <v>149</v>
      </c>
      <c r="Y15" s="373">
        <v>71</v>
      </c>
      <c r="Z15" s="373">
        <v>78</v>
      </c>
      <c r="AA15" s="373">
        <v>443</v>
      </c>
      <c r="AB15" s="373">
        <v>199</v>
      </c>
      <c r="AC15" s="373">
        <v>244</v>
      </c>
      <c r="AD15" s="676">
        <f t="shared" si="3"/>
        <v>1073</v>
      </c>
      <c r="AE15" s="677">
        <f t="shared" si="4"/>
        <v>563</v>
      </c>
      <c r="AF15" s="48"/>
      <c r="AG15" s="635" t="s">
        <v>73</v>
      </c>
      <c r="AH15" s="637">
        <f t="shared" ref="AH15:AR15" si="12">+SUM(AH93:AH99)</f>
        <v>88</v>
      </c>
      <c r="AI15" s="678">
        <f t="shared" si="12"/>
        <v>82</v>
      </c>
      <c r="AJ15" s="678">
        <f t="shared" si="12"/>
        <v>75</v>
      </c>
      <c r="AK15" s="678">
        <f t="shared" si="12"/>
        <v>76</v>
      </c>
      <c r="AL15" s="682">
        <f t="shared" si="12"/>
        <v>321</v>
      </c>
      <c r="AM15" s="637">
        <f t="shared" si="12"/>
        <v>307</v>
      </c>
      <c r="AN15" s="678">
        <f t="shared" si="12"/>
        <v>20</v>
      </c>
      <c r="AO15" s="682">
        <f t="shared" si="12"/>
        <v>327</v>
      </c>
      <c r="AP15" s="639">
        <f t="shared" si="12"/>
        <v>59</v>
      </c>
      <c r="AQ15" s="681">
        <f t="shared" si="12"/>
        <v>663</v>
      </c>
      <c r="AR15" s="866">
        <f t="shared" si="12"/>
        <v>145</v>
      </c>
    </row>
    <row r="16" spans="1:44">
      <c r="A16" s="271" t="s">
        <v>66</v>
      </c>
      <c r="B16" s="678">
        <v>555</v>
      </c>
      <c r="C16" s="366">
        <v>274</v>
      </c>
      <c r="D16" s="678">
        <v>281</v>
      </c>
      <c r="E16" s="678">
        <v>451</v>
      </c>
      <c r="F16" s="373">
        <v>221</v>
      </c>
      <c r="G16" s="678">
        <v>230</v>
      </c>
      <c r="H16" s="678">
        <v>438</v>
      </c>
      <c r="I16" s="373">
        <v>220</v>
      </c>
      <c r="J16" s="678">
        <v>218</v>
      </c>
      <c r="K16" s="678">
        <v>393</v>
      </c>
      <c r="L16" s="373">
        <v>195</v>
      </c>
      <c r="M16" s="678">
        <v>198</v>
      </c>
      <c r="N16" s="676">
        <f t="shared" si="0"/>
        <v>1837</v>
      </c>
      <c r="O16" s="677">
        <f t="shared" si="1"/>
        <v>927</v>
      </c>
      <c r="P16" s="48"/>
      <c r="Q16" s="371" t="s">
        <v>66</v>
      </c>
      <c r="R16" s="373">
        <v>66</v>
      </c>
      <c r="S16" s="366">
        <v>37</v>
      </c>
      <c r="T16" s="373">
        <v>29</v>
      </c>
      <c r="U16" s="373">
        <v>20</v>
      </c>
      <c r="V16" s="373">
        <v>9</v>
      </c>
      <c r="W16" s="373">
        <v>11</v>
      </c>
      <c r="X16" s="373">
        <v>13</v>
      </c>
      <c r="Y16" s="373">
        <v>6</v>
      </c>
      <c r="Z16" s="373">
        <v>7</v>
      </c>
      <c r="AA16" s="373">
        <v>88</v>
      </c>
      <c r="AB16" s="373">
        <v>40</v>
      </c>
      <c r="AC16" s="373">
        <v>48</v>
      </c>
      <c r="AD16" s="676">
        <f t="shared" si="3"/>
        <v>187</v>
      </c>
      <c r="AE16" s="677">
        <f t="shared" si="4"/>
        <v>95</v>
      </c>
      <c r="AF16" s="48"/>
      <c r="AG16" s="635" t="s">
        <v>66</v>
      </c>
      <c r="AH16" s="637">
        <f t="shared" ref="AH16:AR16" si="13">SUM(AH101:AH103)</f>
        <v>17</v>
      </c>
      <c r="AI16" s="678">
        <f t="shared" si="13"/>
        <v>15</v>
      </c>
      <c r="AJ16" s="678">
        <f t="shared" si="13"/>
        <v>16</v>
      </c>
      <c r="AK16" s="678">
        <f t="shared" si="13"/>
        <v>13</v>
      </c>
      <c r="AL16" s="682">
        <f t="shared" si="13"/>
        <v>61</v>
      </c>
      <c r="AM16" s="637">
        <f t="shared" si="13"/>
        <v>59</v>
      </c>
      <c r="AN16" s="678">
        <f t="shared" si="13"/>
        <v>6</v>
      </c>
      <c r="AO16" s="682">
        <f t="shared" si="13"/>
        <v>65</v>
      </c>
      <c r="AP16" s="639">
        <f t="shared" si="13"/>
        <v>15</v>
      </c>
      <c r="AQ16" s="681">
        <f t="shared" si="13"/>
        <v>85</v>
      </c>
      <c r="AR16" s="866">
        <f t="shared" si="13"/>
        <v>13</v>
      </c>
    </row>
    <row r="17" spans="1:44">
      <c r="A17" s="271" t="s">
        <v>56</v>
      </c>
      <c r="B17" s="678">
        <v>5380</v>
      </c>
      <c r="C17" s="366">
        <v>2663</v>
      </c>
      <c r="D17" s="678">
        <v>2717</v>
      </c>
      <c r="E17" s="678">
        <v>4626</v>
      </c>
      <c r="F17" s="373">
        <v>2202</v>
      </c>
      <c r="G17" s="678">
        <v>2424</v>
      </c>
      <c r="H17" s="678">
        <v>4079</v>
      </c>
      <c r="I17" s="373">
        <v>1992</v>
      </c>
      <c r="J17" s="678">
        <v>2087</v>
      </c>
      <c r="K17" s="678">
        <v>4173</v>
      </c>
      <c r="L17" s="373">
        <v>2080</v>
      </c>
      <c r="M17" s="678">
        <v>2093</v>
      </c>
      <c r="N17" s="676">
        <f t="shared" si="0"/>
        <v>18258</v>
      </c>
      <c r="O17" s="677">
        <f t="shared" si="1"/>
        <v>9321</v>
      </c>
      <c r="P17" s="48"/>
      <c r="Q17" s="371" t="s">
        <v>56</v>
      </c>
      <c r="R17" s="373">
        <v>477</v>
      </c>
      <c r="S17" s="366">
        <v>270</v>
      </c>
      <c r="T17" s="373">
        <v>207</v>
      </c>
      <c r="U17" s="373">
        <v>343</v>
      </c>
      <c r="V17" s="373">
        <v>159</v>
      </c>
      <c r="W17" s="373">
        <v>184</v>
      </c>
      <c r="X17" s="373">
        <v>222</v>
      </c>
      <c r="Y17" s="373">
        <v>117</v>
      </c>
      <c r="Z17" s="373">
        <v>105</v>
      </c>
      <c r="AA17" s="373">
        <v>622</v>
      </c>
      <c r="AB17" s="373">
        <v>310</v>
      </c>
      <c r="AC17" s="373">
        <v>312</v>
      </c>
      <c r="AD17" s="676">
        <f t="shared" si="3"/>
        <v>1664</v>
      </c>
      <c r="AE17" s="677">
        <f t="shared" si="4"/>
        <v>808</v>
      </c>
      <c r="AF17" s="48"/>
      <c r="AG17" s="635" t="s">
        <v>56</v>
      </c>
      <c r="AH17" s="637">
        <f t="shared" ref="AH17:AR17" si="14">SUM(AH110:AH115)</f>
        <v>135</v>
      </c>
      <c r="AI17" s="678">
        <f t="shared" si="14"/>
        <v>125</v>
      </c>
      <c r="AJ17" s="678">
        <f t="shared" si="14"/>
        <v>113</v>
      </c>
      <c r="AK17" s="678">
        <f t="shared" si="14"/>
        <v>113</v>
      </c>
      <c r="AL17" s="682">
        <f t="shared" si="14"/>
        <v>486</v>
      </c>
      <c r="AM17" s="637">
        <f t="shared" si="14"/>
        <v>466</v>
      </c>
      <c r="AN17" s="678">
        <f t="shared" si="14"/>
        <v>48</v>
      </c>
      <c r="AO17" s="682">
        <f t="shared" si="14"/>
        <v>514</v>
      </c>
      <c r="AP17" s="639">
        <f t="shared" si="14"/>
        <v>98</v>
      </c>
      <c r="AQ17" s="681">
        <f t="shared" si="14"/>
        <v>770</v>
      </c>
      <c r="AR17" s="866">
        <f t="shared" si="14"/>
        <v>108</v>
      </c>
    </row>
    <row r="18" spans="1:44">
      <c r="A18" s="271" t="s">
        <v>20</v>
      </c>
      <c r="B18" s="678">
        <v>2672</v>
      </c>
      <c r="C18" s="366">
        <v>1309</v>
      </c>
      <c r="D18" s="678">
        <v>1363</v>
      </c>
      <c r="E18" s="678">
        <v>2226</v>
      </c>
      <c r="F18" s="373">
        <v>1074</v>
      </c>
      <c r="G18" s="678">
        <v>1152</v>
      </c>
      <c r="H18" s="678">
        <v>1882</v>
      </c>
      <c r="I18" s="373">
        <v>933</v>
      </c>
      <c r="J18" s="678">
        <v>949</v>
      </c>
      <c r="K18" s="678">
        <v>1729</v>
      </c>
      <c r="L18" s="373">
        <v>804</v>
      </c>
      <c r="M18" s="678">
        <v>925</v>
      </c>
      <c r="N18" s="676">
        <f t="shared" si="0"/>
        <v>8509</v>
      </c>
      <c r="O18" s="677">
        <f t="shared" si="1"/>
        <v>4389</v>
      </c>
      <c r="P18" s="48"/>
      <c r="Q18" s="371" t="s">
        <v>20</v>
      </c>
      <c r="R18" s="373">
        <v>229</v>
      </c>
      <c r="S18" s="366">
        <v>122</v>
      </c>
      <c r="T18" s="373">
        <v>107</v>
      </c>
      <c r="U18" s="373">
        <v>155</v>
      </c>
      <c r="V18" s="373">
        <v>70</v>
      </c>
      <c r="W18" s="373">
        <v>85</v>
      </c>
      <c r="X18" s="373">
        <v>80</v>
      </c>
      <c r="Y18" s="373">
        <v>39</v>
      </c>
      <c r="Z18" s="373">
        <v>41</v>
      </c>
      <c r="AA18" s="373">
        <v>209</v>
      </c>
      <c r="AB18" s="373">
        <v>88</v>
      </c>
      <c r="AC18" s="373">
        <v>121</v>
      </c>
      <c r="AD18" s="676">
        <f t="shared" si="3"/>
        <v>673</v>
      </c>
      <c r="AE18" s="677">
        <f t="shared" si="4"/>
        <v>354</v>
      </c>
      <c r="AF18" s="48"/>
      <c r="AG18" s="635" t="s">
        <v>20</v>
      </c>
      <c r="AH18" s="637">
        <f t="shared" ref="AH18:AR18" si="15">SUM(AH117:AH118)</f>
        <v>59</v>
      </c>
      <c r="AI18" s="678">
        <f t="shared" si="15"/>
        <v>53</v>
      </c>
      <c r="AJ18" s="678">
        <f t="shared" si="15"/>
        <v>48</v>
      </c>
      <c r="AK18" s="678">
        <f t="shared" si="15"/>
        <v>43</v>
      </c>
      <c r="AL18" s="682">
        <f t="shared" si="15"/>
        <v>203</v>
      </c>
      <c r="AM18" s="637">
        <f t="shared" si="15"/>
        <v>190</v>
      </c>
      <c r="AN18" s="678">
        <f t="shared" si="15"/>
        <v>24</v>
      </c>
      <c r="AO18" s="682">
        <f t="shared" si="15"/>
        <v>214</v>
      </c>
      <c r="AP18" s="639">
        <f t="shared" si="15"/>
        <v>40</v>
      </c>
      <c r="AQ18" s="681">
        <f t="shared" si="15"/>
        <v>286</v>
      </c>
      <c r="AR18" s="866">
        <f t="shared" si="15"/>
        <v>12</v>
      </c>
    </row>
    <row r="19" spans="1:44">
      <c r="A19" s="271" t="s">
        <v>26</v>
      </c>
      <c r="B19" s="678">
        <v>6193</v>
      </c>
      <c r="C19" s="366">
        <v>2898</v>
      </c>
      <c r="D19" s="678">
        <v>3295</v>
      </c>
      <c r="E19" s="678">
        <v>5751</v>
      </c>
      <c r="F19" s="373">
        <v>2687</v>
      </c>
      <c r="G19" s="678">
        <v>3064</v>
      </c>
      <c r="H19" s="678">
        <v>4973</v>
      </c>
      <c r="I19" s="373">
        <v>2355</v>
      </c>
      <c r="J19" s="678">
        <v>2618</v>
      </c>
      <c r="K19" s="678">
        <v>5181</v>
      </c>
      <c r="L19" s="373">
        <v>2507</v>
      </c>
      <c r="M19" s="678">
        <v>2674</v>
      </c>
      <c r="N19" s="676">
        <f t="shared" si="0"/>
        <v>22098</v>
      </c>
      <c r="O19" s="677">
        <f t="shared" si="1"/>
        <v>11651</v>
      </c>
      <c r="P19" s="48"/>
      <c r="Q19" s="371" t="s">
        <v>26</v>
      </c>
      <c r="R19" s="373">
        <v>697</v>
      </c>
      <c r="S19" s="366">
        <v>317</v>
      </c>
      <c r="T19" s="373">
        <v>380</v>
      </c>
      <c r="U19" s="373">
        <v>340</v>
      </c>
      <c r="V19" s="373">
        <v>153</v>
      </c>
      <c r="W19" s="373">
        <v>187</v>
      </c>
      <c r="X19" s="373">
        <v>310</v>
      </c>
      <c r="Y19" s="373">
        <v>144</v>
      </c>
      <c r="Z19" s="373">
        <v>166</v>
      </c>
      <c r="AA19" s="373">
        <v>593</v>
      </c>
      <c r="AB19" s="373">
        <v>282</v>
      </c>
      <c r="AC19" s="373">
        <v>311</v>
      </c>
      <c r="AD19" s="676">
        <f t="shared" si="3"/>
        <v>1940</v>
      </c>
      <c r="AE19" s="677">
        <f t="shared" si="4"/>
        <v>1044</v>
      </c>
      <c r="AF19" s="48"/>
      <c r="AG19" s="635" t="s">
        <v>26</v>
      </c>
      <c r="AH19" s="637">
        <f t="shared" ref="AH19:AR19" si="16">SUM(AH120:AH124)</f>
        <v>139</v>
      </c>
      <c r="AI19" s="678">
        <f t="shared" si="16"/>
        <v>126</v>
      </c>
      <c r="AJ19" s="678">
        <f t="shared" si="16"/>
        <v>120</v>
      </c>
      <c r="AK19" s="678">
        <f t="shared" si="16"/>
        <v>121</v>
      </c>
      <c r="AL19" s="682">
        <f t="shared" si="16"/>
        <v>506</v>
      </c>
      <c r="AM19" s="637">
        <f t="shared" si="16"/>
        <v>475</v>
      </c>
      <c r="AN19" s="678">
        <f t="shared" si="16"/>
        <v>49</v>
      </c>
      <c r="AO19" s="682">
        <f t="shared" si="16"/>
        <v>524</v>
      </c>
      <c r="AP19" s="639">
        <f t="shared" si="16"/>
        <v>106</v>
      </c>
      <c r="AQ19" s="681">
        <f t="shared" si="16"/>
        <v>740</v>
      </c>
      <c r="AR19" s="866">
        <f t="shared" si="16"/>
        <v>68</v>
      </c>
    </row>
    <row r="20" spans="1:44">
      <c r="A20" s="271" t="s">
        <v>36</v>
      </c>
      <c r="B20" s="678">
        <v>4315</v>
      </c>
      <c r="C20" s="366">
        <v>2021</v>
      </c>
      <c r="D20" s="678">
        <v>2294</v>
      </c>
      <c r="E20" s="678">
        <v>3689</v>
      </c>
      <c r="F20" s="373">
        <v>1699</v>
      </c>
      <c r="G20" s="678">
        <v>1990</v>
      </c>
      <c r="H20" s="678">
        <v>3410</v>
      </c>
      <c r="I20" s="373">
        <v>1599</v>
      </c>
      <c r="J20" s="678">
        <v>1811</v>
      </c>
      <c r="K20" s="678">
        <v>3711</v>
      </c>
      <c r="L20" s="373">
        <v>1658</v>
      </c>
      <c r="M20" s="678">
        <v>2053</v>
      </c>
      <c r="N20" s="676">
        <f t="shared" si="0"/>
        <v>15125</v>
      </c>
      <c r="O20" s="677">
        <f t="shared" si="1"/>
        <v>8148</v>
      </c>
      <c r="P20" s="48"/>
      <c r="Q20" s="371" t="s">
        <v>36</v>
      </c>
      <c r="R20" s="373">
        <v>404</v>
      </c>
      <c r="S20" s="366">
        <v>199</v>
      </c>
      <c r="T20" s="373">
        <v>205</v>
      </c>
      <c r="U20" s="373">
        <v>306</v>
      </c>
      <c r="V20" s="373">
        <v>161</v>
      </c>
      <c r="W20" s="373">
        <v>145</v>
      </c>
      <c r="X20" s="373">
        <v>215</v>
      </c>
      <c r="Y20" s="373">
        <v>116</v>
      </c>
      <c r="Z20" s="373">
        <v>99</v>
      </c>
      <c r="AA20" s="373">
        <v>690</v>
      </c>
      <c r="AB20" s="373">
        <v>292</v>
      </c>
      <c r="AC20" s="373">
        <v>398</v>
      </c>
      <c r="AD20" s="676">
        <f t="shared" si="3"/>
        <v>1615</v>
      </c>
      <c r="AE20" s="677">
        <f t="shared" si="4"/>
        <v>847</v>
      </c>
      <c r="AF20" s="48"/>
      <c r="AG20" s="635" t="s">
        <v>36</v>
      </c>
      <c r="AH20" s="637">
        <f t="shared" ref="AH20:AR20" si="17">+SUM(AH126:AH132)</f>
        <v>121</v>
      </c>
      <c r="AI20" s="678">
        <f t="shared" si="17"/>
        <v>107</v>
      </c>
      <c r="AJ20" s="678">
        <f t="shared" si="17"/>
        <v>102</v>
      </c>
      <c r="AK20" s="678">
        <f t="shared" si="17"/>
        <v>97</v>
      </c>
      <c r="AL20" s="682">
        <f t="shared" si="17"/>
        <v>427</v>
      </c>
      <c r="AM20" s="637">
        <f t="shared" si="17"/>
        <v>427</v>
      </c>
      <c r="AN20" s="678">
        <f t="shared" si="17"/>
        <v>55</v>
      </c>
      <c r="AO20" s="682">
        <f t="shared" si="17"/>
        <v>482</v>
      </c>
      <c r="AP20" s="639">
        <f t="shared" si="17"/>
        <v>84</v>
      </c>
      <c r="AQ20" s="681">
        <f t="shared" si="17"/>
        <v>678</v>
      </c>
      <c r="AR20" s="866">
        <f t="shared" si="17"/>
        <v>66</v>
      </c>
    </row>
    <row r="21" spans="1:44">
      <c r="A21" s="271" t="s">
        <v>43</v>
      </c>
      <c r="B21" s="678">
        <v>1101</v>
      </c>
      <c r="C21" s="366">
        <v>534</v>
      </c>
      <c r="D21" s="678">
        <v>567</v>
      </c>
      <c r="E21" s="678">
        <v>949</v>
      </c>
      <c r="F21" s="373">
        <v>455</v>
      </c>
      <c r="G21" s="678">
        <v>494</v>
      </c>
      <c r="H21" s="678">
        <v>824</v>
      </c>
      <c r="I21" s="373">
        <v>422</v>
      </c>
      <c r="J21" s="678">
        <v>402</v>
      </c>
      <c r="K21" s="678">
        <v>649</v>
      </c>
      <c r="L21" s="373">
        <v>316</v>
      </c>
      <c r="M21" s="678">
        <v>333</v>
      </c>
      <c r="N21" s="676">
        <f t="shared" si="0"/>
        <v>3523</v>
      </c>
      <c r="O21" s="677">
        <f t="shared" si="1"/>
        <v>1796</v>
      </c>
      <c r="P21" s="48"/>
      <c r="Q21" s="371" t="s">
        <v>43</v>
      </c>
      <c r="R21" s="373">
        <v>76</v>
      </c>
      <c r="S21" s="366">
        <v>37</v>
      </c>
      <c r="T21" s="373">
        <v>39</v>
      </c>
      <c r="U21" s="373">
        <v>27</v>
      </c>
      <c r="V21" s="373">
        <v>12</v>
      </c>
      <c r="W21" s="373">
        <v>15</v>
      </c>
      <c r="X21" s="373">
        <v>33</v>
      </c>
      <c r="Y21" s="373">
        <v>20</v>
      </c>
      <c r="Z21" s="373">
        <v>13</v>
      </c>
      <c r="AA21" s="373">
        <v>42</v>
      </c>
      <c r="AB21" s="373">
        <v>16</v>
      </c>
      <c r="AC21" s="373">
        <v>26</v>
      </c>
      <c r="AD21" s="676">
        <f t="shared" si="3"/>
        <v>178</v>
      </c>
      <c r="AE21" s="677">
        <f t="shared" si="4"/>
        <v>93</v>
      </c>
      <c r="AF21" s="48"/>
      <c r="AG21" s="635" t="s">
        <v>43</v>
      </c>
      <c r="AH21" s="637">
        <f t="shared" ref="AH21:AR21" si="18">SUM(AH134:AH136)</f>
        <v>24</v>
      </c>
      <c r="AI21" s="678">
        <f t="shared" si="18"/>
        <v>22</v>
      </c>
      <c r="AJ21" s="678">
        <f t="shared" si="18"/>
        <v>22</v>
      </c>
      <c r="AK21" s="678">
        <f t="shared" si="18"/>
        <v>18</v>
      </c>
      <c r="AL21" s="682">
        <f t="shared" si="18"/>
        <v>86</v>
      </c>
      <c r="AM21" s="637">
        <f t="shared" si="18"/>
        <v>89</v>
      </c>
      <c r="AN21" s="678">
        <f t="shared" si="18"/>
        <v>4</v>
      </c>
      <c r="AO21" s="682">
        <f t="shared" si="18"/>
        <v>93</v>
      </c>
      <c r="AP21" s="639">
        <f t="shared" si="18"/>
        <v>19</v>
      </c>
      <c r="AQ21" s="681">
        <f t="shared" si="18"/>
        <v>141</v>
      </c>
      <c r="AR21" s="866">
        <f t="shared" si="18"/>
        <v>18</v>
      </c>
    </row>
    <row r="22" spans="1:44">
      <c r="A22" s="271" t="s">
        <v>16</v>
      </c>
      <c r="B22" s="678">
        <v>4759</v>
      </c>
      <c r="C22" s="366">
        <v>2315</v>
      </c>
      <c r="D22" s="678">
        <v>2444</v>
      </c>
      <c r="E22" s="678">
        <v>3788</v>
      </c>
      <c r="F22" s="373">
        <v>1822</v>
      </c>
      <c r="G22" s="678">
        <v>1966</v>
      </c>
      <c r="H22" s="678">
        <v>3291</v>
      </c>
      <c r="I22" s="373">
        <v>1551</v>
      </c>
      <c r="J22" s="678">
        <v>1740</v>
      </c>
      <c r="K22" s="678">
        <v>3116</v>
      </c>
      <c r="L22" s="373">
        <v>1450</v>
      </c>
      <c r="M22" s="678">
        <v>1666</v>
      </c>
      <c r="N22" s="676">
        <f t="shared" si="0"/>
        <v>14954</v>
      </c>
      <c r="O22" s="677">
        <f t="shared" si="1"/>
        <v>7816</v>
      </c>
      <c r="P22" s="48"/>
      <c r="Q22" s="371" t="s">
        <v>16</v>
      </c>
      <c r="R22" s="373">
        <v>396</v>
      </c>
      <c r="S22" s="366">
        <v>215</v>
      </c>
      <c r="T22" s="373">
        <v>181</v>
      </c>
      <c r="U22" s="373">
        <v>230</v>
      </c>
      <c r="V22" s="373">
        <v>110</v>
      </c>
      <c r="W22" s="373">
        <v>120</v>
      </c>
      <c r="X22" s="373">
        <v>187</v>
      </c>
      <c r="Y22" s="373">
        <v>90</v>
      </c>
      <c r="Z22" s="373">
        <v>97</v>
      </c>
      <c r="AA22" s="373">
        <v>471</v>
      </c>
      <c r="AB22" s="373">
        <v>194</v>
      </c>
      <c r="AC22" s="373">
        <v>277</v>
      </c>
      <c r="AD22" s="676">
        <f t="shared" si="3"/>
        <v>1284</v>
      </c>
      <c r="AE22" s="677">
        <f t="shared" si="4"/>
        <v>675</v>
      </c>
      <c r="AF22" s="358"/>
      <c r="AG22" s="635" t="s">
        <v>16</v>
      </c>
      <c r="AH22" s="637">
        <f t="shared" ref="AH22:AR22" si="19">SUM(AH138:AH140)</f>
        <v>123</v>
      </c>
      <c r="AI22" s="678">
        <f t="shared" si="19"/>
        <v>113</v>
      </c>
      <c r="AJ22" s="678">
        <f t="shared" si="19"/>
        <v>104</v>
      </c>
      <c r="AK22" s="678">
        <f t="shared" si="19"/>
        <v>96</v>
      </c>
      <c r="AL22" s="682">
        <f t="shared" si="19"/>
        <v>436</v>
      </c>
      <c r="AM22" s="637">
        <f t="shared" si="19"/>
        <v>414</v>
      </c>
      <c r="AN22" s="678">
        <f t="shared" si="19"/>
        <v>52</v>
      </c>
      <c r="AO22" s="682">
        <f t="shared" si="19"/>
        <v>466</v>
      </c>
      <c r="AP22" s="639">
        <f t="shared" si="19"/>
        <v>98</v>
      </c>
      <c r="AQ22" s="681">
        <f t="shared" si="19"/>
        <v>626</v>
      </c>
      <c r="AR22" s="866">
        <f t="shared" si="19"/>
        <v>60</v>
      </c>
    </row>
    <row r="23" spans="1:44">
      <c r="A23" s="271" t="s">
        <v>60</v>
      </c>
      <c r="B23" s="678">
        <v>226</v>
      </c>
      <c r="C23" s="366">
        <v>114</v>
      </c>
      <c r="D23" s="678">
        <v>112</v>
      </c>
      <c r="E23" s="678">
        <v>179</v>
      </c>
      <c r="F23" s="373">
        <v>72</v>
      </c>
      <c r="G23" s="678">
        <v>107</v>
      </c>
      <c r="H23" s="678">
        <v>162</v>
      </c>
      <c r="I23" s="373">
        <v>63</v>
      </c>
      <c r="J23" s="678">
        <v>99</v>
      </c>
      <c r="K23" s="678">
        <v>125</v>
      </c>
      <c r="L23" s="373">
        <v>63</v>
      </c>
      <c r="M23" s="678">
        <v>62</v>
      </c>
      <c r="N23" s="676">
        <f t="shared" si="0"/>
        <v>692</v>
      </c>
      <c r="O23" s="677">
        <f t="shared" si="1"/>
        <v>380</v>
      </c>
      <c r="P23" s="48"/>
      <c r="Q23" s="371" t="s">
        <v>60</v>
      </c>
      <c r="R23" s="373">
        <v>11</v>
      </c>
      <c r="S23" s="366">
        <v>3</v>
      </c>
      <c r="T23" s="373">
        <v>8</v>
      </c>
      <c r="U23" s="373">
        <v>9</v>
      </c>
      <c r="V23" s="373">
        <v>3</v>
      </c>
      <c r="W23" s="373">
        <v>6</v>
      </c>
      <c r="X23" s="373">
        <v>8</v>
      </c>
      <c r="Y23" s="373">
        <v>5</v>
      </c>
      <c r="Z23" s="373">
        <v>3</v>
      </c>
      <c r="AA23" s="373">
        <v>27</v>
      </c>
      <c r="AB23" s="373">
        <v>13</v>
      </c>
      <c r="AC23" s="373">
        <v>14</v>
      </c>
      <c r="AD23" s="676">
        <f t="shared" si="3"/>
        <v>55</v>
      </c>
      <c r="AE23" s="677">
        <f t="shared" si="4"/>
        <v>31</v>
      </c>
      <c r="AF23" s="48"/>
      <c r="AG23" s="635" t="s">
        <v>60</v>
      </c>
      <c r="AH23" s="637">
        <f t="shared" ref="AH23:AR23" si="20">SUM(AH142:AH146)</f>
        <v>7</v>
      </c>
      <c r="AI23" s="678">
        <f t="shared" si="20"/>
        <v>7</v>
      </c>
      <c r="AJ23" s="678">
        <f t="shared" si="20"/>
        <v>5</v>
      </c>
      <c r="AK23" s="678">
        <f t="shared" si="20"/>
        <v>3</v>
      </c>
      <c r="AL23" s="682">
        <f t="shared" si="20"/>
        <v>22</v>
      </c>
      <c r="AM23" s="637">
        <f t="shared" si="20"/>
        <v>26</v>
      </c>
      <c r="AN23" s="678">
        <f t="shared" si="20"/>
        <v>2</v>
      </c>
      <c r="AO23" s="682">
        <f t="shared" si="20"/>
        <v>28</v>
      </c>
      <c r="AP23" s="639">
        <f t="shared" si="20"/>
        <v>6</v>
      </c>
      <c r="AQ23" s="681">
        <f t="shared" si="20"/>
        <v>40</v>
      </c>
      <c r="AR23" s="866">
        <f t="shared" si="20"/>
        <v>5</v>
      </c>
    </row>
    <row r="24" spans="1:44">
      <c r="A24" s="271" t="s">
        <v>77</v>
      </c>
      <c r="B24" s="678">
        <v>1528</v>
      </c>
      <c r="C24" s="366">
        <v>714</v>
      </c>
      <c r="D24" s="678">
        <v>814</v>
      </c>
      <c r="E24" s="678">
        <v>1336</v>
      </c>
      <c r="F24" s="373">
        <v>629</v>
      </c>
      <c r="G24" s="678">
        <v>707</v>
      </c>
      <c r="H24" s="678">
        <v>1299</v>
      </c>
      <c r="I24" s="373">
        <v>667</v>
      </c>
      <c r="J24" s="678">
        <v>632</v>
      </c>
      <c r="K24" s="678">
        <v>1259</v>
      </c>
      <c r="L24" s="373">
        <v>627</v>
      </c>
      <c r="M24" s="678">
        <v>632</v>
      </c>
      <c r="N24" s="676">
        <f t="shared" si="0"/>
        <v>5422</v>
      </c>
      <c r="O24" s="677">
        <f t="shared" si="1"/>
        <v>2785</v>
      </c>
      <c r="P24" s="48"/>
      <c r="Q24" s="371" t="s">
        <v>77</v>
      </c>
      <c r="R24" s="373">
        <v>102</v>
      </c>
      <c r="S24" s="366">
        <v>50</v>
      </c>
      <c r="T24" s="373">
        <v>52</v>
      </c>
      <c r="U24" s="373">
        <v>92</v>
      </c>
      <c r="V24" s="373">
        <v>53</v>
      </c>
      <c r="W24" s="373">
        <v>39</v>
      </c>
      <c r="X24" s="373">
        <v>64</v>
      </c>
      <c r="Y24" s="373">
        <v>34</v>
      </c>
      <c r="Z24" s="373">
        <v>30</v>
      </c>
      <c r="AA24" s="373">
        <v>141</v>
      </c>
      <c r="AB24" s="373">
        <v>72</v>
      </c>
      <c r="AC24" s="373">
        <v>69</v>
      </c>
      <c r="AD24" s="676">
        <f t="shared" si="3"/>
        <v>399</v>
      </c>
      <c r="AE24" s="677">
        <f t="shared" si="4"/>
        <v>190</v>
      </c>
      <c r="AF24" s="48"/>
      <c r="AG24" s="635" t="s">
        <v>77</v>
      </c>
      <c r="AH24" s="637">
        <f t="shared" ref="AH24:AR24" si="21">SUM(AH153:AH157)</f>
        <v>40</v>
      </c>
      <c r="AI24" s="678">
        <f t="shared" si="21"/>
        <v>37</v>
      </c>
      <c r="AJ24" s="678">
        <f t="shared" si="21"/>
        <v>38</v>
      </c>
      <c r="AK24" s="678">
        <f t="shared" si="21"/>
        <v>36</v>
      </c>
      <c r="AL24" s="682">
        <f t="shared" si="21"/>
        <v>151</v>
      </c>
      <c r="AM24" s="637">
        <f t="shared" si="21"/>
        <v>117</v>
      </c>
      <c r="AN24" s="678">
        <f t="shared" si="21"/>
        <v>28</v>
      </c>
      <c r="AO24" s="682">
        <f t="shared" si="21"/>
        <v>145</v>
      </c>
      <c r="AP24" s="639">
        <f t="shared" si="21"/>
        <v>35</v>
      </c>
      <c r="AQ24" s="681">
        <f t="shared" si="21"/>
        <v>214</v>
      </c>
      <c r="AR24" s="866">
        <f t="shared" si="21"/>
        <v>21</v>
      </c>
    </row>
    <row r="25" spans="1:44">
      <c r="A25" s="271" t="s">
        <v>30</v>
      </c>
      <c r="B25" s="678">
        <v>5186</v>
      </c>
      <c r="C25" s="366">
        <v>2582</v>
      </c>
      <c r="D25" s="678">
        <v>2604</v>
      </c>
      <c r="E25" s="678">
        <v>4997</v>
      </c>
      <c r="F25" s="373">
        <v>2545</v>
      </c>
      <c r="G25" s="678">
        <v>2452</v>
      </c>
      <c r="H25" s="678">
        <v>5356</v>
      </c>
      <c r="I25" s="373">
        <v>2692</v>
      </c>
      <c r="J25" s="678">
        <v>2664</v>
      </c>
      <c r="K25" s="678">
        <v>7295</v>
      </c>
      <c r="L25" s="373">
        <v>3937</v>
      </c>
      <c r="M25" s="678">
        <v>3358</v>
      </c>
      <c r="N25" s="676">
        <f t="shared" si="0"/>
        <v>22834</v>
      </c>
      <c r="O25" s="677">
        <f t="shared" si="1"/>
        <v>11078</v>
      </c>
      <c r="P25" s="48"/>
      <c r="Q25" s="371" t="s">
        <v>30</v>
      </c>
      <c r="R25" s="373">
        <v>229</v>
      </c>
      <c r="S25" s="366">
        <v>122</v>
      </c>
      <c r="T25" s="373">
        <v>107</v>
      </c>
      <c r="U25" s="373">
        <v>177</v>
      </c>
      <c r="V25" s="373">
        <v>92</v>
      </c>
      <c r="W25" s="373">
        <v>85</v>
      </c>
      <c r="X25" s="373">
        <v>211</v>
      </c>
      <c r="Y25" s="373">
        <v>109</v>
      </c>
      <c r="Z25" s="373">
        <v>102</v>
      </c>
      <c r="AA25" s="373">
        <v>1155</v>
      </c>
      <c r="AB25" s="373">
        <v>651</v>
      </c>
      <c r="AC25" s="373">
        <v>504</v>
      </c>
      <c r="AD25" s="676">
        <f t="shared" si="3"/>
        <v>1772</v>
      </c>
      <c r="AE25" s="677">
        <f t="shared" si="4"/>
        <v>798</v>
      </c>
      <c r="AF25" s="48"/>
      <c r="AG25" s="635" t="s">
        <v>30</v>
      </c>
      <c r="AH25" s="637">
        <f t="shared" ref="AH25:AR25" si="22">SUM(AH159:AH162)</f>
        <v>149</v>
      </c>
      <c r="AI25" s="678">
        <f t="shared" si="22"/>
        <v>142</v>
      </c>
      <c r="AJ25" s="678">
        <f t="shared" si="22"/>
        <v>130</v>
      </c>
      <c r="AK25" s="678">
        <f t="shared" si="22"/>
        <v>140</v>
      </c>
      <c r="AL25" s="682">
        <f t="shared" si="22"/>
        <v>561</v>
      </c>
      <c r="AM25" s="637">
        <f t="shared" si="22"/>
        <v>392</v>
      </c>
      <c r="AN25" s="678">
        <f t="shared" si="22"/>
        <v>214</v>
      </c>
      <c r="AO25" s="682">
        <f t="shared" si="22"/>
        <v>606</v>
      </c>
      <c r="AP25" s="639">
        <f t="shared" si="22"/>
        <v>125</v>
      </c>
      <c r="AQ25" s="681">
        <f t="shared" si="22"/>
        <v>776</v>
      </c>
      <c r="AR25" s="866">
        <f t="shared" si="22"/>
        <v>36</v>
      </c>
    </row>
    <row r="26" spans="1:44">
      <c r="A26" s="271" t="s">
        <v>61</v>
      </c>
      <c r="B26" s="678">
        <v>6614</v>
      </c>
      <c r="C26" s="366">
        <v>3341</v>
      </c>
      <c r="D26" s="678">
        <v>3273</v>
      </c>
      <c r="E26" s="678">
        <v>5516</v>
      </c>
      <c r="F26" s="373">
        <v>2829</v>
      </c>
      <c r="G26" s="678">
        <v>2687</v>
      </c>
      <c r="H26" s="678">
        <v>5264</v>
      </c>
      <c r="I26" s="373">
        <v>2775</v>
      </c>
      <c r="J26" s="678">
        <v>2489</v>
      </c>
      <c r="K26" s="678">
        <v>6152</v>
      </c>
      <c r="L26" s="373">
        <v>3359</v>
      </c>
      <c r="M26" s="678">
        <v>2793</v>
      </c>
      <c r="N26" s="676">
        <f t="shared" si="0"/>
        <v>23546</v>
      </c>
      <c r="O26" s="677">
        <f t="shared" si="1"/>
        <v>11242</v>
      </c>
      <c r="P26" s="48"/>
      <c r="Q26" s="371" t="s">
        <v>61</v>
      </c>
      <c r="R26" s="373">
        <v>298</v>
      </c>
      <c r="S26" s="366">
        <v>150</v>
      </c>
      <c r="T26" s="373">
        <v>148</v>
      </c>
      <c r="U26" s="373">
        <v>185</v>
      </c>
      <c r="V26" s="373">
        <v>91</v>
      </c>
      <c r="W26" s="373">
        <v>94</v>
      </c>
      <c r="X26" s="373">
        <v>157</v>
      </c>
      <c r="Y26" s="373">
        <v>82</v>
      </c>
      <c r="Z26" s="373">
        <v>75</v>
      </c>
      <c r="AA26" s="373">
        <v>775</v>
      </c>
      <c r="AB26" s="373">
        <v>420</v>
      </c>
      <c r="AC26" s="373">
        <v>355</v>
      </c>
      <c r="AD26" s="676">
        <f t="shared" si="3"/>
        <v>1415</v>
      </c>
      <c r="AE26" s="677">
        <f t="shared" si="4"/>
        <v>672</v>
      </c>
      <c r="AF26" s="48"/>
      <c r="AG26" s="635" t="s">
        <v>61</v>
      </c>
      <c r="AH26" s="637">
        <f t="shared" ref="AH26:AR26" si="23">SUM(AH164:AH170)</f>
        <v>129</v>
      </c>
      <c r="AI26" s="678">
        <f t="shared" si="23"/>
        <v>116</v>
      </c>
      <c r="AJ26" s="678">
        <f t="shared" si="23"/>
        <v>110</v>
      </c>
      <c r="AK26" s="678">
        <f t="shared" si="23"/>
        <v>124</v>
      </c>
      <c r="AL26" s="682">
        <f t="shared" si="23"/>
        <v>479</v>
      </c>
      <c r="AM26" s="637">
        <f t="shared" si="23"/>
        <v>407</v>
      </c>
      <c r="AN26" s="678">
        <f t="shared" si="23"/>
        <v>65</v>
      </c>
      <c r="AO26" s="682">
        <f t="shared" si="23"/>
        <v>472</v>
      </c>
      <c r="AP26" s="639">
        <f t="shared" si="23"/>
        <v>86</v>
      </c>
      <c r="AQ26" s="681">
        <f t="shared" si="23"/>
        <v>493</v>
      </c>
      <c r="AR26" s="866">
        <f t="shared" si="23"/>
        <v>181</v>
      </c>
    </row>
    <row r="27" spans="1:44">
      <c r="A27" s="271" t="s">
        <v>110</v>
      </c>
      <c r="B27" s="678">
        <v>10277</v>
      </c>
      <c r="C27" s="366">
        <v>5113</v>
      </c>
      <c r="D27" s="678">
        <v>5164</v>
      </c>
      <c r="E27" s="678">
        <v>8620</v>
      </c>
      <c r="F27" s="373">
        <v>4237</v>
      </c>
      <c r="G27" s="678">
        <v>4383</v>
      </c>
      <c r="H27" s="678">
        <v>7698</v>
      </c>
      <c r="I27" s="373">
        <v>3755</v>
      </c>
      <c r="J27" s="678">
        <v>3943</v>
      </c>
      <c r="K27" s="678">
        <v>7777</v>
      </c>
      <c r="L27" s="373">
        <v>3695</v>
      </c>
      <c r="M27" s="678">
        <v>4082</v>
      </c>
      <c r="N27" s="676">
        <f t="shared" si="0"/>
        <v>34372</v>
      </c>
      <c r="O27" s="677">
        <f t="shared" si="1"/>
        <v>17572</v>
      </c>
      <c r="P27" s="48"/>
      <c r="Q27" s="371" t="s">
        <v>110</v>
      </c>
      <c r="R27" s="373">
        <v>760</v>
      </c>
      <c r="S27" s="366">
        <v>422</v>
      </c>
      <c r="T27" s="373">
        <v>338</v>
      </c>
      <c r="U27" s="373">
        <v>424</v>
      </c>
      <c r="V27" s="373">
        <v>215</v>
      </c>
      <c r="W27" s="373">
        <v>209</v>
      </c>
      <c r="X27" s="373">
        <v>377</v>
      </c>
      <c r="Y27" s="373">
        <v>167</v>
      </c>
      <c r="Z27" s="373">
        <v>210</v>
      </c>
      <c r="AA27" s="373">
        <v>1018</v>
      </c>
      <c r="AB27" s="373">
        <v>446</v>
      </c>
      <c r="AC27" s="373">
        <v>572</v>
      </c>
      <c r="AD27" s="676">
        <f t="shared" si="3"/>
        <v>2579</v>
      </c>
      <c r="AE27" s="677">
        <f t="shared" si="4"/>
        <v>1329</v>
      </c>
      <c r="AF27" s="48"/>
      <c r="AG27" s="635" t="s">
        <v>110</v>
      </c>
      <c r="AH27" s="637">
        <f t="shared" ref="AH27:AR27" si="24">SUM(AH172:AH178)</f>
        <v>272</v>
      </c>
      <c r="AI27" s="678">
        <f t="shared" si="24"/>
        <v>262</v>
      </c>
      <c r="AJ27" s="678">
        <f t="shared" si="24"/>
        <v>250</v>
      </c>
      <c r="AK27" s="678">
        <f t="shared" si="24"/>
        <v>245</v>
      </c>
      <c r="AL27" s="682">
        <f t="shared" si="24"/>
        <v>1029</v>
      </c>
      <c r="AM27" s="637">
        <f t="shared" si="24"/>
        <v>963</v>
      </c>
      <c r="AN27" s="678">
        <f t="shared" si="24"/>
        <v>104</v>
      </c>
      <c r="AO27" s="682">
        <f t="shared" si="24"/>
        <v>1067</v>
      </c>
      <c r="AP27" s="639">
        <f t="shared" si="24"/>
        <v>226</v>
      </c>
      <c r="AQ27" s="681">
        <f t="shared" si="24"/>
        <v>1642</v>
      </c>
      <c r="AR27" s="866">
        <f t="shared" si="24"/>
        <v>143</v>
      </c>
    </row>
    <row r="28" spans="1:44">
      <c r="A28" s="271" t="s">
        <v>44</v>
      </c>
      <c r="B28" s="678">
        <v>1849</v>
      </c>
      <c r="C28" s="366">
        <v>923</v>
      </c>
      <c r="D28" s="678">
        <v>926</v>
      </c>
      <c r="E28" s="678">
        <v>1544</v>
      </c>
      <c r="F28" s="373">
        <v>751</v>
      </c>
      <c r="G28" s="678">
        <v>793</v>
      </c>
      <c r="H28" s="678">
        <v>1391</v>
      </c>
      <c r="I28" s="373">
        <v>718</v>
      </c>
      <c r="J28" s="678">
        <v>673</v>
      </c>
      <c r="K28" s="678">
        <v>1344</v>
      </c>
      <c r="L28" s="373">
        <v>730</v>
      </c>
      <c r="M28" s="678">
        <v>614</v>
      </c>
      <c r="N28" s="676">
        <f t="shared" si="0"/>
        <v>6128</v>
      </c>
      <c r="O28" s="677">
        <f t="shared" si="1"/>
        <v>3006</v>
      </c>
      <c r="P28" s="48"/>
      <c r="Q28" s="371" t="s">
        <v>44</v>
      </c>
      <c r="R28" s="373">
        <v>152</v>
      </c>
      <c r="S28" s="366">
        <v>75</v>
      </c>
      <c r="T28" s="373">
        <v>77</v>
      </c>
      <c r="U28" s="373">
        <v>79</v>
      </c>
      <c r="V28" s="373">
        <v>38</v>
      </c>
      <c r="W28" s="373">
        <v>41</v>
      </c>
      <c r="X28" s="373">
        <v>79</v>
      </c>
      <c r="Y28" s="373">
        <v>46</v>
      </c>
      <c r="Z28" s="373">
        <v>33</v>
      </c>
      <c r="AA28" s="373">
        <v>163</v>
      </c>
      <c r="AB28" s="373">
        <v>89</v>
      </c>
      <c r="AC28" s="373">
        <v>74</v>
      </c>
      <c r="AD28" s="676">
        <f t="shared" si="3"/>
        <v>473</v>
      </c>
      <c r="AE28" s="677">
        <f t="shared" si="4"/>
        <v>225</v>
      </c>
      <c r="AF28" s="48"/>
      <c r="AG28" s="635" t="s">
        <v>44</v>
      </c>
      <c r="AH28" s="637">
        <f t="shared" ref="AH28:AR28" si="25">SUM(AH180:AH185)</f>
        <v>46</v>
      </c>
      <c r="AI28" s="678">
        <f t="shared" si="25"/>
        <v>41</v>
      </c>
      <c r="AJ28" s="678">
        <f t="shared" si="25"/>
        <v>35</v>
      </c>
      <c r="AK28" s="678">
        <f t="shared" si="25"/>
        <v>37</v>
      </c>
      <c r="AL28" s="682">
        <f t="shared" si="25"/>
        <v>159</v>
      </c>
      <c r="AM28" s="637">
        <f t="shared" si="25"/>
        <v>151</v>
      </c>
      <c r="AN28" s="678">
        <f t="shared" si="25"/>
        <v>14</v>
      </c>
      <c r="AO28" s="682">
        <f t="shared" si="25"/>
        <v>165</v>
      </c>
      <c r="AP28" s="639">
        <f t="shared" si="25"/>
        <v>36</v>
      </c>
      <c r="AQ28" s="681">
        <f t="shared" si="25"/>
        <v>240</v>
      </c>
      <c r="AR28" s="866">
        <f t="shared" si="25"/>
        <v>29</v>
      </c>
    </row>
    <row r="29" spans="1:44" ht="24" customHeight="1" thickBot="1">
      <c r="A29" s="374" t="s">
        <v>3</v>
      </c>
      <c r="B29" s="375">
        <v>105654</v>
      </c>
      <c r="C29" s="366">
        <v>52160</v>
      </c>
      <c r="D29" s="375">
        <v>53494</v>
      </c>
      <c r="E29" s="375">
        <v>91346</v>
      </c>
      <c r="F29" s="375">
        <v>44636</v>
      </c>
      <c r="G29" s="375">
        <v>46710</v>
      </c>
      <c r="H29" s="375">
        <v>84014</v>
      </c>
      <c r="I29" s="375">
        <v>41063</v>
      </c>
      <c r="J29" s="375">
        <v>42951</v>
      </c>
      <c r="K29" s="375">
        <v>90518</v>
      </c>
      <c r="L29" s="375">
        <v>44628</v>
      </c>
      <c r="M29" s="375">
        <v>45890</v>
      </c>
      <c r="N29" s="375">
        <f t="shared" ref="N29:O29" si="26">SUM(N7:N28)</f>
        <v>371532</v>
      </c>
      <c r="O29" s="375">
        <f t="shared" si="26"/>
        <v>189045</v>
      </c>
      <c r="P29" s="331"/>
      <c r="Q29" s="374" t="s">
        <v>3</v>
      </c>
      <c r="R29" s="375">
        <v>7021</v>
      </c>
      <c r="S29" s="366">
        <v>3764</v>
      </c>
      <c r="T29" s="375">
        <v>3257</v>
      </c>
      <c r="U29" s="375">
        <v>4634</v>
      </c>
      <c r="V29" s="375">
        <v>2348</v>
      </c>
      <c r="W29" s="375">
        <v>2286</v>
      </c>
      <c r="X29" s="375">
        <v>3932</v>
      </c>
      <c r="Y29" s="375">
        <v>1977</v>
      </c>
      <c r="Z29" s="375">
        <v>1955</v>
      </c>
      <c r="AA29" s="375">
        <v>12250</v>
      </c>
      <c r="AB29" s="375">
        <v>5911</v>
      </c>
      <c r="AC29" s="375">
        <v>6339</v>
      </c>
      <c r="AD29" s="375">
        <f t="shared" ref="AD29:AE29" si="27">SUM(AD7:AD28)</f>
        <v>27837</v>
      </c>
      <c r="AE29" s="375">
        <f t="shared" si="27"/>
        <v>13837</v>
      </c>
      <c r="AF29" s="331"/>
      <c r="AG29" s="374" t="s">
        <v>3</v>
      </c>
      <c r="AH29" s="272">
        <f t="shared" ref="AH29:AR29" si="28">SUM(AH7:AH28)</f>
        <v>2791</v>
      </c>
      <c r="AI29" s="375">
        <f t="shared" si="28"/>
        <v>2597</v>
      </c>
      <c r="AJ29" s="375">
        <f t="shared" si="28"/>
        <v>2442</v>
      </c>
      <c r="AK29" s="375">
        <f t="shared" si="28"/>
        <v>2453</v>
      </c>
      <c r="AL29" s="376">
        <f t="shared" si="28"/>
        <v>10283</v>
      </c>
      <c r="AM29" s="272">
        <f t="shared" si="28"/>
        <v>9521</v>
      </c>
      <c r="AN29" s="375">
        <f t="shared" si="28"/>
        <v>1187</v>
      </c>
      <c r="AO29" s="376">
        <f t="shared" si="28"/>
        <v>10708</v>
      </c>
      <c r="AP29" s="640">
        <f t="shared" si="28"/>
        <v>2180</v>
      </c>
      <c r="AQ29" s="636">
        <f t="shared" si="28"/>
        <v>16786</v>
      </c>
      <c r="AR29" s="376">
        <f t="shared" si="28"/>
        <v>2018</v>
      </c>
    </row>
    <row r="30" spans="1:44" ht="15" customHeight="1">
      <c r="A30" s="1190" t="s">
        <v>196</v>
      </c>
      <c r="B30" s="1190"/>
      <c r="C30" s="1190"/>
      <c r="D30" s="1190"/>
      <c r="E30" s="1190"/>
      <c r="F30" s="1190"/>
      <c r="G30" s="1190"/>
      <c r="H30" s="1190"/>
      <c r="I30" s="1190"/>
      <c r="J30" s="1190"/>
      <c r="K30" s="1190"/>
      <c r="L30" s="1190"/>
      <c r="M30" s="1190"/>
      <c r="N30" s="1190"/>
      <c r="O30" s="1190"/>
      <c r="P30" s="328"/>
      <c r="Q30" s="1190" t="s">
        <v>197</v>
      </c>
      <c r="R30" s="1190"/>
      <c r="S30" s="1190"/>
      <c r="T30" s="1190"/>
      <c r="U30" s="1190"/>
      <c r="V30" s="1190"/>
      <c r="W30" s="1190"/>
      <c r="X30" s="1190"/>
      <c r="Y30" s="1190"/>
      <c r="Z30" s="1190"/>
      <c r="AA30" s="1190"/>
      <c r="AB30" s="1190"/>
      <c r="AC30" s="1190"/>
      <c r="AD30" s="1190"/>
      <c r="AE30" s="1190"/>
      <c r="AF30" s="328"/>
      <c r="AG30" s="1185" t="s">
        <v>482</v>
      </c>
      <c r="AH30" s="1185"/>
      <c r="AI30" s="1185"/>
      <c r="AJ30" s="1185"/>
      <c r="AK30" s="1185"/>
      <c r="AL30" s="1185"/>
      <c r="AM30" s="1185"/>
      <c r="AN30" s="1185"/>
      <c r="AO30" s="1185"/>
      <c r="AP30" s="1185"/>
      <c r="AQ30" s="1185"/>
      <c r="AR30" s="1185"/>
    </row>
    <row r="31" spans="1:44" s="334" customFormat="1">
      <c r="A31" s="1177" t="s">
        <v>187</v>
      </c>
      <c r="B31" s="1177"/>
      <c r="C31" s="1177"/>
      <c r="D31" s="1177"/>
      <c r="E31" s="1177"/>
      <c r="F31" s="1177"/>
      <c r="G31" s="1177"/>
      <c r="H31" s="1177"/>
      <c r="I31" s="1177"/>
      <c r="J31" s="1177"/>
      <c r="K31" s="1177"/>
      <c r="L31" s="1177"/>
      <c r="M31" s="1177"/>
      <c r="N31" s="1177"/>
      <c r="O31" s="1177"/>
      <c r="P31" s="48"/>
      <c r="Q31" s="1177" t="s">
        <v>187</v>
      </c>
      <c r="R31" s="1177"/>
      <c r="S31" s="1177"/>
      <c r="T31" s="1177"/>
      <c r="U31" s="1177"/>
      <c r="V31" s="1177"/>
      <c r="W31" s="1177"/>
      <c r="X31" s="1177"/>
      <c r="Y31" s="1177"/>
      <c r="Z31" s="1177"/>
      <c r="AA31" s="1177"/>
      <c r="AB31" s="1177"/>
      <c r="AC31" s="1177"/>
      <c r="AD31" s="1177"/>
      <c r="AE31" s="1177"/>
      <c r="AF31" s="48"/>
      <c r="AG31" s="1177" t="s">
        <v>187</v>
      </c>
      <c r="AH31" s="1177"/>
      <c r="AI31" s="1177"/>
      <c r="AJ31" s="1177"/>
      <c r="AK31" s="1177"/>
      <c r="AL31" s="1177"/>
      <c r="AM31" s="1177"/>
      <c r="AN31" s="1177"/>
      <c r="AO31" s="1177"/>
      <c r="AP31" s="1177"/>
      <c r="AQ31" s="1177"/>
      <c r="AR31" s="1177"/>
    </row>
    <row r="32" spans="1:44" customFormat="1" ht="15" thickBot="1">
      <c r="C32" s="93"/>
      <c r="F32" s="93"/>
      <c r="I32" s="93"/>
      <c r="L32" s="93"/>
      <c r="N32" s="785"/>
      <c r="O32" s="785"/>
      <c r="S32" s="93"/>
      <c r="V32" s="93"/>
      <c r="Y32" s="93"/>
      <c r="AB32" s="93"/>
      <c r="AD32" s="785"/>
      <c r="AE32" s="785"/>
      <c r="AL32" s="785"/>
      <c r="AO32" s="785"/>
      <c r="AP32" s="263"/>
    </row>
    <row r="33" spans="1:44">
      <c r="A33" s="1181" t="s">
        <v>7</v>
      </c>
      <c r="B33" s="1183" t="s">
        <v>92</v>
      </c>
      <c r="C33" s="1074"/>
      <c r="D33" s="1184"/>
      <c r="E33" s="1183" t="s">
        <v>93</v>
      </c>
      <c r="F33" s="1074"/>
      <c r="G33" s="1184"/>
      <c r="H33" s="1183" t="s">
        <v>94</v>
      </c>
      <c r="I33" s="1074"/>
      <c r="J33" s="1184"/>
      <c r="K33" s="1183" t="s">
        <v>95</v>
      </c>
      <c r="L33" s="1074"/>
      <c r="M33" s="1184"/>
      <c r="N33" s="1183" t="s">
        <v>1</v>
      </c>
      <c r="O33" s="1170"/>
      <c r="P33" s="331"/>
      <c r="Q33" s="1181" t="s">
        <v>7</v>
      </c>
      <c r="R33" s="1110" t="s">
        <v>92</v>
      </c>
      <c r="S33" s="1110"/>
      <c r="T33" s="1110"/>
      <c r="U33" s="1110" t="s">
        <v>93</v>
      </c>
      <c r="V33" s="1110"/>
      <c r="W33" s="1110"/>
      <c r="X33" s="1183" t="s">
        <v>94</v>
      </c>
      <c r="Y33" s="1074"/>
      <c r="Z33" s="1184"/>
      <c r="AA33" s="1183" t="s">
        <v>95</v>
      </c>
      <c r="AB33" s="1074"/>
      <c r="AC33" s="1184"/>
      <c r="AD33" s="1183" t="s">
        <v>1</v>
      </c>
      <c r="AE33" s="1170"/>
      <c r="AF33" s="331"/>
      <c r="AG33" s="1173" t="s">
        <v>7</v>
      </c>
      <c r="AH33" s="1109" t="s">
        <v>96</v>
      </c>
      <c r="AI33" s="1110"/>
      <c r="AJ33" s="1110"/>
      <c r="AK33" s="1110"/>
      <c r="AL33" s="1111"/>
      <c r="AM33" s="1169" t="s">
        <v>97</v>
      </c>
      <c r="AN33" s="1074"/>
      <c r="AO33" s="1170"/>
      <c r="AP33" s="1175" t="s">
        <v>98</v>
      </c>
      <c r="AQ33" s="1171" t="s">
        <v>193</v>
      </c>
      <c r="AR33" s="1172"/>
    </row>
    <row r="34" spans="1:44" ht="26">
      <c r="A34" s="1187"/>
      <c r="B34" s="43" t="s">
        <v>99</v>
      </c>
      <c r="C34" s="43"/>
      <c r="D34" s="43" t="s">
        <v>100</v>
      </c>
      <c r="E34" s="43" t="s">
        <v>99</v>
      </c>
      <c r="F34" s="43"/>
      <c r="G34" s="43" t="s">
        <v>100</v>
      </c>
      <c r="H34" s="43" t="s">
        <v>99</v>
      </c>
      <c r="I34" s="43"/>
      <c r="J34" s="43" t="s">
        <v>100</v>
      </c>
      <c r="K34" s="43" t="s">
        <v>99</v>
      </c>
      <c r="L34" s="43"/>
      <c r="M34" s="43" t="s">
        <v>100</v>
      </c>
      <c r="N34" s="43" t="s">
        <v>99</v>
      </c>
      <c r="O34" s="330" t="s">
        <v>100</v>
      </c>
      <c r="P34" s="44"/>
      <c r="Q34" s="1187"/>
      <c r="R34" s="43" t="s">
        <v>99</v>
      </c>
      <c r="S34" s="43"/>
      <c r="T34" s="43" t="s">
        <v>100</v>
      </c>
      <c r="U34" s="43" t="s">
        <v>99</v>
      </c>
      <c r="V34" s="43"/>
      <c r="W34" s="43" t="s">
        <v>100</v>
      </c>
      <c r="X34" s="43" t="s">
        <v>99</v>
      </c>
      <c r="Y34" s="43"/>
      <c r="Z34" s="43" t="s">
        <v>100</v>
      </c>
      <c r="AA34" s="43" t="s">
        <v>99</v>
      </c>
      <c r="AB34" s="43"/>
      <c r="AC34" s="43" t="s">
        <v>100</v>
      </c>
      <c r="AD34" s="43" t="s">
        <v>99</v>
      </c>
      <c r="AE34" s="330" t="s">
        <v>100</v>
      </c>
      <c r="AF34" s="44"/>
      <c r="AG34" s="1188"/>
      <c r="AH34" s="446" t="s">
        <v>92</v>
      </c>
      <c r="AI34" s="366" t="s">
        <v>93</v>
      </c>
      <c r="AJ34" s="366" t="s">
        <v>94</v>
      </c>
      <c r="AK34" s="366" t="s">
        <v>95</v>
      </c>
      <c r="AL34" s="372" t="s">
        <v>1</v>
      </c>
      <c r="AM34" s="448" t="s">
        <v>116</v>
      </c>
      <c r="AN34" s="45" t="s">
        <v>117</v>
      </c>
      <c r="AO34" s="47" t="s">
        <v>1</v>
      </c>
      <c r="AP34" s="1176"/>
      <c r="AQ34" s="46" t="s">
        <v>194</v>
      </c>
      <c r="AR34" s="47" t="s">
        <v>195</v>
      </c>
    </row>
    <row r="35" spans="1:44" ht="12.75" customHeight="1">
      <c r="A35" s="356" t="s">
        <v>107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1"/>
      <c r="P35" s="44"/>
      <c r="Q35" s="356" t="s">
        <v>107</v>
      </c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1"/>
      <c r="AF35" s="44"/>
      <c r="AG35" s="389" t="s">
        <v>107</v>
      </c>
      <c r="AH35" s="448"/>
      <c r="AI35" s="447"/>
      <c r="AJ35" s="447"/>
      <c r="AK35" s="447"/>
      <c r="AL35" s="641"/>
      <c r="AM35" s="648"/>
      <c r="AN35" s="49"/>
      <c r="AO35" s="641"/>
      <c r="AP35" s="649"/>
      <c r="AQ35" s="647"/>
      <c r="AR35" s="367"/>
    </row>
    <row r="36" spans="1:44" ht="12.75" customHeight="1">
      <c r="A36" s="352" t="s">
        <v>118</v>
      </c>
      <c r="B36" s="217">
        <v>1447</v>
      </c>
      <c r="C36" s="217"/>
      <c r="D36" s="217">
        <v>734</v>
      </c>
      <c r="E36" s="217">
        <v>1195</v>
      </c>
      <c r="F36" s="217"/>
      <c r="G36" s="217">
        <v>599</v>
      </c>
      <c r="H36" s="217">
        <v>998</v>
      </c>
      <c r="I36" s="217"/>
      <c r="J36" s="217">
        <v>541</v>
      </c>
      <c r="K36" s="217">
        <v>1302</v>
      </c>
      <c r="L36" s="217"/>
      <c r="M36" s="217">
        <v>673</v>
      </c>
      <c r="N36" s="243">
        <f>+B36+E36+H36+K36</f>
        <v>4942</v>
      </c>
      <c r="O36" s="244">
        <f>+D36+G36+J36+M36</f>
        <v>2547</v>
      </c>
      <c r="P36" s="52"/>
      <c r="Q36" s="352" t="s">
        <v>118</v>
      </c>
      <c r="R36" s="217">
        <v>62</v>
      </c>
      <c r="S36" s="217"/>
      <c r="T36" s="217">
        <v>27</v>
      </c>
      <c r="U36" s="217">
        <v>47</v>
      </c>
      <c r="V36" s="217"/>
      <c r="W36" s="217">
        <v>20</v>
      </c>
      <c r="X36" s="217">
        <v>47</v>
      </c>
      <c r="Y36" s="217"/>
      <c r="Z36" s="217">
        <v>25</v>
      </c>
      <c r="AA36" s="217">
        <v>250</v>
      </c>
      <c r="AB36" s="217"/>
      <c r="AC36" s="217">
        <v>144</v>
      </c>
      <c r="AD36" s="243">
        <f>+R36+U36+X36+AA36</f>
        <v>406</v>
      </c>
      <c r="AE36" s="244">
        <f>+T36+W36+Z36+AC36</f>
        <v>216</v>
      </c>
      <c r="AF36" s="56"/>
      <c r="AG36" s="387" t="s">
        <v>118</v>
      </c>
      <c r="AH36" s="642">
        <v>39</v>
      </c>
      <c r="AI36" s="368">
        <v>44</v>
      </c>
      <c r="AJ36" s="368">
        <v>32</v>
      </c>
      <c r="AK36" s="368">
        <v>33</v>
      </c>
      <c r="AL36" s="840">
        <f>SUM(AH36:AK36)</f>
        <v>148</v>
      </c>
      <c r="AM36" s="642">
        <v>118</v>
      </c>
      <c r="AN36" s="368">
        <v>20</v>
      </c>
      <c r="AO36" s="840">
        <v>138</v>
      </c>
      <c r="AP36" s="684">
        <v>28</v>
      </c>
      <c r="AQ36" s="685">
        <v>213</v>
      </c>
      <c r="AR36" s="686">
        <v>33</v>
      </c>
    </row>
    <row r="37" spans="1:44" ht="12.75" customHeight="1">
      <c r="A37" s="352" t="s">
        <v>119</v>
      </c>
      <c r="B37" s="217">
        <v>600</v>
      </c>
      <c r="C37" s="217"/>
      <c r="D37" s="217">
        <v>298</v>
      </c>
      <c r="E37" s="217">
        <v>543</v>
      </c>
      <c r="F37" s="217"/>
      <c r="G37" s="217">
        <v>277</v>
      </c>
      <c r="H37" s="217">
        <v>777</v>
      </c>
      <c r="I37" s="217"/>
      <c r="J37" s="217">
        <v>395</v>
      </c>
      <c r="K37" s="217">
        <v>1077</v>
      </c>
      <c r="L37" s="217"/>
      <c r="M37" s="217">
        <v>507</v>
      </c>
      <c r="N37" s="243">
        <f t="shared" ref="N37:N66" si="29">+B37+E37+H37+K37</f>
        <v>2997</v>
      </c>
      <c r="O37" s="244">
        <f t="shared" ref="O37:O66" si="30">+D37+G37+J37+M37</f>
        <v>1477</v>
      </c>
      <c r="P37" s="52"/>
      <c r="Q37" s="352" t="s">
        <v>119</v>
      </c>
      <c r="R37" s="217">
        <v>30</v>
      </c>
      <c r="S37" s="217"/>
      <c r="T37" s="217">
        <v>12</v>
      </c>
      <c r="U37" s="217">
        <v>16</v>
      </c>
      <c r="V37" s="217"/>
      <c r="W37" s="217">
        <v>9</v>
      </c>
      <c r="X37" s="217">
        <v>52</v>
      </c>
      <c r="Y37" s="217"/>
      <c r="Z37" s="217">
        <v>21</v>
      </c>
      <c r="AA37" s="217">
        <v>238</v>
      </c>
      <c r="AB37" s="217"/>
      <c r="AC37" s="217">
        <v>113</v>
      </c>
      <c r="AD37" s="243">
        <f t="shared" ref="AD37:AD40" si="31">+R37+U37+X37+AA37</f>
        <v>336</v>
      </c>
      <c r="AE37" s="244">
        <f t="shared" ref="AE37:AE40" si="32">+T37+W37+Z37+AC37</f>
        <v>155</v>
      </c>
      <c r="AF37" s="56"/>
      <c r="AG37" s="387" t="s">
        <v>119</v>
      </c>
      <c r="AH37" s="642">
        <v>20</v>
      </c>
      <c r="AI37" s="368">
        <v>20</v>
      </c>
      <c r="AJ37" s="368">
        <v>26</v>
      </c>
      <c r="AK37" s="368">
        <v>27</v>
      </c>
      <c r="AL37" s="840">
        <f t="shared" ref="AL37:AL65" si="33">SUM(AH37:AK37)</f>
        <v>93</v>
      </c>
      <c r="AM37" s="642">
        <v>78</v>
      </c>
      <c r="AN37" s="368">
        <v>15</v>
      </c>
      <c r="AO37" s="840">
        <v>93</v>
      </c>
      <c r="AP37" s="684">
        <v>26</v>
      </c>
      <c r="AQ37" s="685">
        <v>175</v>
      </c>
      <c r="AR37" s="686">
        <v>23</v>
      </c>
    </row>
    <row r="38" spans="1:44" ht="12.75" customHeight="1">
      <c r="A38" s="352" t="s">
        <v>120</v>
      </c>
      <c r="B38" s="217">
        <v>95</v>
      </c>
      <c r="C38" s="217"/>
      <c r="D38" s="217">
        <v>30</v>
      </c>
      <c r="E38" s="217">
        <v>75</v>
      </c>
      <c r="F38" s="217"/>
      <c r="G38" s="217">
        <v>31</v>
      </c>
      <c r="H38" s="217">
        <v>84</v>
      </c>
      <c r="I38" s="217"/>
      <c r="J38" s="217">
        <v>27</v>
      </c>
      <c r="K38" s="217">
        <v>157</v>
      </c>
      <c r="L38" s="217"/>
      <c r="M38" s="217">
        <v>73</v>
      </c>
      <c r="N38" s="243">
        <f t="shared" si="29"/>
        <v>411</v>
      </c>
      <c r="O38" s="244">
        <f t="shared" si="30"/>
        <v>161</v>
      </c>
      <c r="P38" s="52"/>
      <c r="Q38" s="352" t="s">
        <v>120</v>
      </c>
      <c r="R38" s="217">
        <v>5</v>
      </c>
      <c r="S38" s="217"/>
      <c r="T38" s="217">
        <v>2</v>
      </c>
      <c r="U38" s="217">
        <v>8</v>
      </c>
      <c r="V38" s="217"/>
      <c r="W38" s="217">
        <v>5</v>
      </c>
      <c r="X38" s="217">
        <v>9</v>
      </c>
      <c r="Y38" s="217"/>
      <c r="Z38" s="217">
        <v>3</v>
      </c>
      <c r="AA38" s="217">
        <v>83</v>
      </c>
      <c r="AB38" s="217"/>
      <c r="AC38" s="217">
        <v>34</v>
      </c>
      <c r="AD38" s="243">
        <f t="shared" si="31"/>
        <v>105</v>
      </c>
      <c r="AE38" s="244">
        <f t="shared" si="32"/>
        <v>44</v>
      </c>
      <c r="AF38" s="56"/>
      <c r="AG38" s="387" t="s">
        <v>120</v>
      </c>
      <c r="AH38" s="642">
        <v>2</v>
      </c>
      <c r="AI38" s="368">
        <v>1</v>
      </c>
      <c r="AJ38" s="368">
        <v>1</v>
      </c>
      <c r="AK38" s="368">
        <v>2</v>
      </c>
      <c r="AL38" s="840">
        <f t="shared" si="33"/>
        <v>6</v>
      </c>
      <c r="AM38" s="642">
        <v>6</v>
      </c>
      <c r="AN38" s="368">
        <v>0</v>
      </c>
      <c r="AO38" s="840">
        <v>6</v>
      </c>
      <c r="AP38" s="684">
        <v>1</v>
      </c>
      <c r="AQ38" s="685">
        <v>9</v>
      </c>
      <c r="AR38" s="686">
        <v>0</v>
      </c>
    </row>
    <row r="39" spans="1:44" ht="12.75" customHeight="1">
      <c r="A39" s="352" t="s">
        <v>121</v>
      </c>
      <c r="B39" s="217">
        <v>69</v>
      </c>
      <c r="C39" s="217"/>
      <c r="D39" s="217">
        <v>33</v>
      </c>
      <c r="E39" s="217">
        <v>78</v>
      </c>
      <c r="F39" s="217"/>
      <c r="G39" s="217">
        <v>36</v>
      </c>
      <c r="H39" s="217">
        <v>53</v>
      </c>
      <c r="I39" s="217"/>
      <c r="J39" s="217">
        <v>28</v>
      </c>
      <c r="K39" s="217">
        <v>144</v>
      </c>
      <c r="L39" s="217"/>
      <c r="M39" s="217">
        <v>77</v>
      </c>
      <c r="N39" s="243">
        <f t="shared" si="29"/>
        <v>344</v>
      </c>
      <c r="O39" s="244">
        <f t="shared" si="30"/>
        <v>174</v>
      </c>
      <c r="P39" s="52"/>
      <c r="Q39" s="352" t="s">
        <v>121</v>
      </c>
      <c r="R39" s="217">
        <v>14</v>
      </c>
      <c r="S39" s="217"/>
      <c r="T39" s="217">
        <v>9</v>
      </c>
      <c r="U39" s="217">
        <v>20</v>
      </c>
      <c r="V39" s="217"/>
      <c r="W39" s="217">
        <v>15</v>
      </c>
      <c r="X39" s="217">
        <v>1</v>
      </c>
      <c r="Y39" s="217"/>
      <c r="Z39" s="217">
        <v>1</v>
      </c>
      <c r="AA39" s="217">
        <v>61</v>
      </c>
      <c r="AB39" s="217"/>
      <c r="AC39" s="217">
        <v>28</v>
      </c>
      <c r="AD39" s="243">
        <f t="shared" si="31"/>
        <v>96</v>
      </c>
      <c r="AE39" s="244">
        <f t="shared" si="32"/>
        <v>53</v>
      </c>
      <c r="AF39" s="56"/>
      <c r="AG39" s="387" t="s">
        <v>121</v>
      </c>
      <c r="AH39" s="642">
        <v>2</v>
      </c>
      <c r="AI39" s="368">
        <v>2</v>
      </c>
      <c r="AJ39" s="368">
        <v>2</v>
      </c>
      <c r="AK39" s="368">
        <v>4</v>
      </c>
      <c r="AL39" s="840">
        <f t="shared" si="33"/>
        <v>10</v>
      </c>
      <c r="AM39" s="642">
        <v>0</v>
      </c>
      <c r="AN39" s="368">
        <v>9</v>
      </c>
      <c r="AO39" s="840">
        <v>9</v>
      </c>
      <c r="AP39" s="684">
        <v>2</v>
      </c>
      <c r="AQ39" s="685">
        <v>15</v>
      </c>
      <c r="AR39" s="686">
        <v>2</v>
      </c>
    </row>
    <row r="40" spans="1:44" ht="12.75" customHeight="1">
      <c r="A40" s="352" t="s">
        <v>122</v>
      </c>
      <c r="B40" s="217">
        <v>863</v>
      </c>
      <c r="C40" s="217"/>
      <c r="D40" s="217">
        <v>441</v>
      </c>
      <c r="E40" s="217">
        <v>743</v>
      </c>
      <c r="F40" s="217"/>
      <c r="G40" s="217">
        <v>403</v>
      </c>
      <c r="H40" s="217">
        <v>760</v>
      </c>
      <c r="I40" s="217"/>
      <c r="J40" s="217">
        <v>408</v>
      </c>
      <c r="K40" s="217">
        <v>962</v>
      </c>
      <c r="L40" s="217"/>
      <c r="M40" s="217">
        <v>503</v>
      </c>
      <c r="N40" s="243">
        <f t="shared" si="29"/>
        <v>3328</v>
      </c>
      <c r="O40" s="244">
        <f t="shared" si="30"/>
        <v>1755</v>
      </c>
      <c r="P40" s="52"/>
      <c r="Q40" s="352" t="s">
        <v>122</v>
      </c>
      <c r="R40" s="217">
        <v>40</v>
      </c>
      <c r="S40" s="217"/>
      <c r="T40" s="217">
        <v>21</v>
      </c>
      <c r="U40" s="217">
        <v>33</v>
      </c>
      <c r="V40" s="217"/>
      <c r="W40" s="217">
        <v>12</v>
      </c>
      <c r="X40" s="217">
        <v>41</v>
      </c>
      <c r="Y40" s="217"/>
      <c r="Z40" s="217">
        <v>22</v>
      </c>
      <c r="AA40" s="217">
        <v>170</v>
      </c>
      <c r="AB40" s="217"/>
      <c r="AC40" s="217">
        <v>90</v>
      </c>
      <c r="AD40" s="243">
        <f t="shared" si="31"/>
        <v>284</v>
      </c>
      <c r="AE40" s="244">
        <f t="shared" si="32"/>
        <v>145</v>
      </c>
      <c r="AF40" s="56"/>
      <c r="AG40" s="387" t="s">
        <v>122</v>
      </c>
      <c r="AH40" s="642">
        <v>27</v>
      </c>
      <c r="AI40" s="368">
        <v>25</v>
      </c>
      <c r="AJ40" s="368">
        <v>26</v>
      </c>
      <c r="AK40" s="368">
        <v>27</v>
      </c>
      <c r="AL40" s="840">
        <f t="shared" si="33"/>
        <v>105</v>
      </c>
      <c r="AM40" s="642">
        <v>102</v>
      </c>
      <c r="AN40" s="368">
        <v>5</v>
      </c>
      <c r="AO40" s="840">
        <v>107</v>
      </c>
      <c r="AP40" s="684">
        <v>21</v>
      </c>
      <c r="AQ40" s="685">
        <v>141</v>
      </c>
      <c r="AR40" s="686">
        <v>15</v>
      </c>
    </row>
    <row r="41" spans="1:44" ht="12.75" customHeight="1">
      <c r="A41" s="353" t="s">
        <v>39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4"/>
      <c r="P41" s="52"/>
      <c r="Q41" s="353" t="s">
        <v>39</v>
      </c>
      <c r="R41" s="217"/>
      <c r="S41" s="217"/>
      <c r="T41" s="217"/>
      <c r="U41" s="217"/>
      <c r="V41" s="217"/>
      <c r="W41" s="217"/>
      <c r="X41" s="51"/>
      <c r="Y41" s="51"/>
      <c r="Z41" s="51"/>
      <c r="AA41" s="51"/>
      <c r="AB41" s="51"/>
      <c r="AC41" s="51"/>
      <c r="AD41" s="243"/>
      <c r="AE41" s="244"/>
      <c r="AF41" s="56"/>
      <c r="AG41" s="354" t="s">
        <v>39</v>
      </c>
      <c r="AH41" s="643"/>
      <c r="AI41" s="369"/>
      <c r="AJ41" s="369"/>
      <c r="AK41" s="369"/>
      <c r="AL41" s="840"/>
      <c r="AM41" s="643"/>
      <c r="AN41" s="369"/>
      <c r="AO41" s="840"/>
      <c r="AP41" s="687"/>
      <c r="AQ41" s="428"/>
      <c r="AR41" s="688"/>
    </row>
    <row r="42" spans="1:44" ht="12.75" customHeight="1">
      <c r="A42" s="352" t="s">
        <v>40</v>
      </c>
      <c r="B42" s="217">
        <v>455</v>
      </c>
      <c r="C42" s="217"/>
      <c r="D42" s="217">
        <v>221</v>
      </c>
      <c r="E42" s="217">
        <v>371</v>
      </c>
      <c r="F42" s="217"/>
      <c r="G42" s="217">
        <v>189</v>
      </c>
      <c r="H42" s="217">
        <v>338</v>
      </c>
      <c r="I42" s="217"/>
      <c r="J42" s="217">
        <v>158</v>
      </c>
      <c r="K42" s="217">
        <v>347</v>
      </c>
      <c r="L42" s="217"/>
      <c r="M42" s="217">
        <v>168</v>
      </c>
      <c r="N42" s="243">
        <f t="shared" si="29"/>
        <v>1511</v>
      </c>
      <c r="O42" s="244">
        <f t="shared" si="30"/>
        <v>736</v>
      </c>
      <c r="P42" s="52"/>
      <c r="Q42" s="352" t="s">
        <v>40</v>
      </c>
      <c r="R42" s="217">
        <v>21</v>
      </c>
      <c r="S42" s="217"/>
      <c r="T42" s="217">
        <v>8</v>
      </c>
      <c r="U42" s="217">
        <v>11</v>
      </c>
      <c r="V42" s="217"/>
      <c r="W42" s="217">
        <v>6</v>
      </c>
      <c r="X42" s="217">
        <v>17</v>
      </c>
      <c r="Y42" s="217"/>
      <c r="Z42" s="217">
        <v>11</v>
      </c>
      <c r="AA42" s="217">
        <v>82</v>
      </c>
      <c r="AB42" s="217"/>
      <c r="AC42" s="217">
        <v>46</v>
      </c>
      <c r="AD42" s="243">
        <f t="shared" ref="AD42:AD45" si="34">+R42+U42+X42+AA42</f>
        <v>131</v>
      </c>
      <c r="AE42" s="244">
        <f t="shared" ref="AE42:AE45" si="35">+T42+W42+Z42+AC42</f>
        <v>71</v>
      </c>
      <c r="AF42" s="56"/>
      <c r="AG42" s="387" t="s">
        <v>40</v>
      </c>
      <c r="AH42" s="642">
        <v>13</v>
      </c>
      <c r="AI42" s="368">
        <v>12</v>
      </c>
      <c r="AJ42" s="368">
        <v>12</v>
      </c>
      <c r="AK42" s="368">
        <v>9</v>
      </c>
      <c r="AL42" s="840">
        <f t="shared" si="33"/>
        <v>46</v>
      </c>
      <c r="AM42" s="642">
        <f>45</f>
        <v>45</v>
      </c>
      <c r="AN42" s="368">
        <v>1</v>
      </c>
      <c r="AO42" s="840">
        <v>46</v>
      </c>
      <c r="AP42" s="684">
        <v>9</v>
      </c>
      <c r="AQ42" s="685">
        <v>67</v>
      </c>
      <c r="AR42" s="686">
        <v>1</v>
      </c>
    </row>
    <row r="43" spans="1:44" ht="12.75" customHeight="1">
      <c r="A43" s="352" t="s">
        <v>123</v>
      </c>
      <c r="B43" s="217">
        <v>805</v>
      </c>
      <c r="C43" s="217"/>
      <c r="D43" s="217">
        <v>398</v>
      </c>
      <c r="E43" s="217">
        <v>657</v>
      </c>
      <c r="F43" s="217"/>
      <c r="G43" s="217">
        <v>352</v>
      </c>
      <c r="H43" s="217">
        <v>678</v>
      </c>
      <c r="I43" s="217"/>
      <c r="J43" s="217">
        <v>360</v>
      </c>
      <c r="K43" s="217">
        <v>945</v>
      </c>
      <c r="L43" s="217"/>
      <c r="M43" s="217">
        <v>482</v>
      </c>
      <c r="N43" s="243">
        <f t="shared" si="29"/>
        <v>3085</v>
      </c>
      <c r="O43" s="244">
        <f t="shared" si="30"/>
        <v>1592</v>
      </c>
      <c r="P43" s="52"/>
      <c r="Q43" s="352" t="s">
        <v>123</v>
      </c>
      <c r="R43" s="217">
        <v>48</v>
      </c>
      <c r="S43" s="217"/>
      <c r="T43" s="217">
        <v>15</v>
      </c>
      <c r="U43" s="217">
        <v>26</v>
      </c>
      <c r="V43" s="217"/>
      <c r="W43" s="217">
        <v>16</v>
      </c>
      <c r="X43" s="217">
        <v>26</v>
      </c>
      <c r="Y43" s="217"/>
      <c r="Z43" s="217">
        <v>15</v>
      </c>
      <c r="AA43" s="217">
        <v>219</v>
      </c>
      <c r="AB43" s="217"/>
      <c r="AC43" s="217">
        <v>119</v>
      </c>
      <c r="AD43" s="243">
        <f t="shared" si="34"/>
        <v>319</v>
      </c>
      <c r="AE43" s="244">
        <f t="shared" si="35"/>
        <v>165</v>
      </c>
      <c r="AF43" s="56"/>
      <c r="AG43" s="387" t="s">
        <v>123</v>
      </c>
      <c r="AH43" s="642">
        <v>19</v>
      </c>
      <c r="AI43" s="368">
        <v>17</v>
      </c>
      <c r="AJ43" s="368">
        <v>16</v>
      </c>
      <c r="AK43" s="368">
        <v>22</v>
      </c>
      <c r="AL43" s="840">
        <f t="shared" si="33"/>
        <v>74</v>
      </c>
      <c r="AM43" s="642">
        <v>72</v>
      </c>
      <c r="AN43" s="368">
        <v>3</v>
      </c>
      <c r="AO43" s="840">
        <v>75</v>
      </c>
      <c r="AP43" s="684">
        <v>15</v>
      </c>
      <c r="AQ43" s="685">
        <v>86</v>
      </c>
      <c r="AR43" s="686">
        <v>4</v>
      </c>
    </row>
    <row r="44" spans="1:44" ht="12.75" customHeight="1">
      <c r="A44" s="352" t="s">
        <v>42</v>
      </c>
      <c r="B44" s="217">
        <v>643</v>
      </c>
      <c r="C44" s="217"/>
      <c r="D44" s="217">
        <v>317</v>
      </c>
      <c r="E44" s="217">
        <v>618</v>
      </c>
      <c r="F44" s="217"/>
      <c r="G44" s="217">
        <v>338</v>
      </c>
      <c r="H44" s="217">
        <v>548</v>
      </c>
      <c r="I44" s="217"/>
      <c r="J44" s="217">
        <v>262</v>
      </c>
      <c r="K44" s="217">
        <v>937</v>
      </c>
      <c r="L44" s="217"/>
      <c r="M44" s="217">
        <v>474</v>
      </c>
      <c r="N44" s="243">
        <f t="shared" si="29"/>
        <v>2746</v>
      </c>
      <c r="O44" s="244">
        <f t="shared" si="30"/>
        <v>1391</v>
      </c>
      <c r="P44" s="52"/>
      <c r="Q44" s="352" t="s">
        <v>42</v>
      </c>
      <c r="R44" s="217">
        <v>23</v>
      </c>
      <c r="S44" s="217"/>
      <c r="T44" s="217">
        <v>9</v>
      </c>
      <c r="U44" s="217">
        <v>25</v>
      </c>
      <c r="V44" s="217"/>
      <c r="W44" s="217">
        <v>13</v>
      </c>
      <c r="X44" s="217">
        <v>38</v>
      </c>
      <c r="Y44" s="217"/>
      <c r="Z44" s="217">
        <v>20</v>
      </c>
      <c r="AA44" s="217">
        <v>316</v>
      </c>
      <c r="AB44" s="217"/>
      <c r="AC44" s="217">
        <v>155</v>
      </c>
      <c r="AD44" s="243">
        <f t="shared" si="34"/>
        <v>402</v>
      </c>
      <c r="AE44" s="244">
        <f t="shared" si="35"/>
        <v>197</v>
      </c>
      <c r="AF44" s="56"/>
      <c r="AG44" s="387" t="s">
        <v>42</v>
      </c>
      <c r="AH44" s="642">
        <v>20</v>
      </c>
      <c r="AI44" s="368">
        <v>19</v>
      </c>
      <c r="AJ44" s="368">
        <v>18</v>
      </c>
      <c r="AK44" s="368">
        <v>21</v>
      </c>
      <c r="AL44" s="840">
        <f t="shared" si="33"/>
        <v>78</v>
      </c>
      <c r="AM44" s="689">
        <v>61</v>
      </c>
      <c r="AN44" s="690">
        <v>18</v>
      </c>
      <c r="AO44" s="840">
        <v>79</v>
      </c>
      <c r="AP44" s="684">
        <v>16</v>
      </c>
      <c r="AQ44" s="685">
        <v>124</v>
      </c>
      <c r="AR44" s="686">
        <v>11</v>
      </c>
    </row>
    <row r="45" spans="1:44" ht="12.75" customHeight="1">
      <c r="A45" s="352" t="s">
        <v>10</v>
      </c>
      <c r="B45" s="217">
        <v>63</v>
      </c>
      <c r="C45" s="217"/>
      <c r="D45" s="217">
        <v>40</v>
      </c>
      <c r="E45" s="217">
        <v>72</v>
      </c>
      <c r="F45" s="217"/>
      <c r="G45" s="217">
        <v>38</v>
      </c>
      <c r="H45" s="217">
        <v>76</v>
      </c>
      <c r="I45" s="217"/>
      <c r="J45" s="217">
        <v>39</v>
      </c>
      <c r="K45" s="217">
        <v>88</v>
      </c>
      <c r="L45" s="217"/>
      <c r="M45" s="217">
        <v>49</v>
      </c>
      <c r="N45" s="243">
        <f t="shared" si="29"/>
        <v>299</v>
      </c>
      <c r="O45" s="244">
        <f t="shared" si="30"/>
        <v>166</v>
      </c>
      <c r="P45" s="52"/>
      <c r="Q45" s="352" t="s">
        <v>10</v>
      </c>
      <c r="R45" s="217">
        <v>5</v>
      </c>
      <c r="S45" s="217"/>
      <c r="T45" s="217">
        <v>2</v>
      </c>
      <c r="U45" s="217">
        <v>9</v>
      </c>
      <c r="V45" s="217"/>
      <c r="W45" s="217">
        <v>7</v>
      </c>
      <c r="X45" s="217">
        <v>7</v>
      </c>
      <c r="Y45" s="217"/>
      <c r="Z45" s="217">
        <v>4</v>
      </c>
      <c r="AA45" s="217">
        <v>2</v>
      </c>
      <c r="AB45" s="217"/>
      <c r="AC45" s="217">
        <v>1</v>
      </c>
      <c r="AD45" s="243">
        <f t="shared" si="34"/>
        <v>23</v>
      </c>
      <c r="AE45" s="244">
        <f t="shared" si="35"/>
        <v>14</v>
      </c>
      <c r="AF45" s="56"/>
      <c r="AG45" s="387" t="s">
        <v>10</v>
      </c>
      <c r="AH45" s="642">
        <v>2</v>
      </c>
      <c r="AI45" s="368">
        <v>2</v>
      </c>
      <c r="AJ45" s="368">
        <v>2</v>
      </c>
      <c r="AK45" s="368">
        <v>2</v>
      </c>
      <c r="AL45" s="840">
        <f t="shared" si="33"/>
        <v>8</v>
      </c>
      <c r="AM45" s="689">
        <v>8</v>
      </c>
      <c r="AN45" s="690">
        <v>0</v>
      </c>
      <c r="AO45" s="840">
        <v>8</v>
      </c>
      <c r="AP45" s="684">
        <v>2</v>
      </c>
      <c r="AQ45" s="685">
        <v>11</v>
      </c>
      <c r="AR45" s="686">
        <v>1</v>
      </c>
    </row>
    <row r="46" spans="1:44" ht="12.75" customHeight="1">
      <c r="A46" s="353" t="s">
        <v>8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4"/>
      <c r="P46" s="52"/>
      <c r="Q46" s="353" t="s">
        <v>8</v>
      </c>
      <c r="R46" s="217"/>
      <c r="S46" s="217"/>
      <c r="T46" s="217"/>
      <c r="U46" s="217"/>
      <c r="V46" s="217"/>
      <c r="W46" s="217"/>
      <c r="X46" s="51"/>
      <c r="Y46" s="51"/>
      <c r="Z46" s="51"/>
      <c r="AA46" s="51"/>
      <c r="AB46" s="51"/>
      <c r="AC46" s="51"/>
      <c r="AD46" s="243"/>
      <c r="AE46" s="244"/>
      <c r="AF46" s="56"/>
      <c r="AG46" s="354" t="s">
        <v>8</v>
      </c>
      <c r="AH46" s="643"/>
      <c r="AI46" s="369"/>
      <c r="AJ46" s="369"/>
      <c r="AK46" s="369"/>
      <c r="AL46" s="840"/>
      <c r="AM46" s="643"/>
      <c r="AN46" s="369"/>
      <c r="AO46" s="840"/>
      <c r="AP46" s="687"/>
      <c r="AQ46" s="428"/>
      <c r="AR46" s="688"/>
    </row>
    <row r="47" spans="1:44" ht="12.75" customHeight="1">
      <c r="A47" s="352" t="s">
        <v>124</v>
      </c>
      <c r="B47" s="217">
        <v>4258</v>
      </c>
      <c r="C47" s="217"/>
      <c r="D47" s="217">
        <v>2143</v>
      </c>
      <c r="E47" s="217">
        <v>3829</v>
      </c>
      <c r="F47" s="217"/>
      <c r="G47" s="217">
        <v>1934</v>
      </c>
      <c r="H47" s="217">
        <v>3202</v>
      </c>
      <c r="I47" s="217"/>
      <c r="J47" s="217">
        <v>1659</v>
      </c>
      <c r="K47" s="217">
        <v>3147</v>
      </c>
      <c r="L47" s="217"/>
      <c r="M47" s="217">
        <v>1623</v>
      </c>
      <c r="N47" s="243">
        <f t="shared" si="29"/>
        <v>14436</v>
      </c>
      <c r="O47" s="244">
        <f t="shared" si="30"/>
        <v>7359</v>
      </c>
      <c r="P47" s="52"/>
      <c r="Q47" s="352" t="s">
        <v>124</v>
      </c>
      <c r="R47" s="217">
        <v>178</v>
      </c>
      <c r="S47" s="217"/>
      <c r="T47" s="217">
        <v>75</v>
      </c>
      <c r="U47" s="217">
        <v>148</v>
      </c>
      <c r="V47" s="217"/>
      <c r="W47" s="217">
        <v>63</v>
      </c>
      <c r="X47" s="217">
        <v>94</v>
      </c>
      <c r="Y47" s="217"/>
      <c r="Z47" s="217">
        <v>38</v>
      </c>
      <c r="AA47" s="217">
        <v>357</v>
      </c>
      <c r="AB47" s="217"/>
      <c r="AC47" s="217">
        <v>186</v>
      </c>
      <c r="AD47" s="243">
        <f t="shared" ref="AD47:AD54" si="36">+R47+U47+X47+AA47</f>
        <v>777</v>
      </c>
      <c r="AE47" s="244">
        <f t="shared" ref="AE47:AE54" si="37">+T47+W47+Z47+AC47</f>
        <v>362</v>
      </c>
      <c r="AF47" s="56"/>
      <c r="AG47" s="387" t="s">
        <v>124</v>
      </c>
      <c r="AH47" s="642">
        <v>143</v>
      </c>
      <c r="AI47" s="368">
        <v>131</v>
      </c>
      <c r="AJ47" s="368">
        <v>117</v>
      </c>
      <c r="AK47" s="368">
        <v>114</v>
      </c>
      <c r="AL47" s="840">
        <f t="shared" si="33"/>
        <v>505</v>
      </c>
      <c r="AM47" s="689">
        <v>519</v>
      </c>
      <c r="AN47" s="690">
        <v>13</v>
      </c>
      <c r="AO47" s="840">
        <v>532</v>
      </c>
      <c r="AP47" s="684">
        <v>130</v>
      </c>
      <c r="AQ47" s="685">
        <v>869</v>
      </c>
      <c r="AR47" s="686">
        <v>96</v>
      </c>
    </row>
    <row r="48" spans="1:44" ht="12.75" customHeight="1">
      <c r="A48" s="352" t="s">
        <v>125</v>
      </c>
      <c r="B48" s="217">
        <v>1179</v>
      </c>
      <c r="C48" s="217"/>
      <c r="D48" s="217">
        <v>609</v>
      </c>
      <c r="E48" s="217">
        <v>1134</v>
      </c>
      <c r="F48" s="217"/>
      <c r="G48" s="217">
        <v>601</v>
      </c>
      <c r="H48" s="217">
        <v>947</v>
      </c>
      <c r="I48" s="217"/>
      <c r="J48" s="217">
        <v>531</v>
      </c>
      <c r="K48" s="217">
        <v>916</v>
      </c>
      <c r="L48" s="217"/>
      <c r="M48" s="217">
        <v>527</v>
      </c>
      <c r="N48" s="243">
        <f t="shared" si="29"/>
        <v>4176</v>
      </c>
      <c r="O48" s="244">
        <f t="shared" si="30"/>
        <v>2268</v>
      </c>
      <c r="P48" s="52"/>
      <c r="Q48" s="352" t="s">
        <v>125</v>
      </c>
      <c r="R48" s="217">
        <v>54</v>
      </c>
      <c r="S48" s="217"/>
      <c r="T48" s="217">
        <v>25</v>
      </c>
      <c r="U48" s="217">
        <v>42</v>
      </c>
      <c r="V48" s="217"/>
      <c r="W48" s="217">
        <v>20</v>
      </c>
      <c r="X48" s="217">
        <v>41</v>
      </c>
      <c r="Y48" s="217"/>
      <c r="Z48" s="217">
        <v>25</v>
      </c>
      <c r="AA48" s="217">
        <v>143</v>
      </c>
      <c r="AB48" s="217"/>
      <c r="AC48" s="217">
        <v>84</v>
      </c>
      <c r="AD48" s="243">
        <f t="shared" si="36"/>
        <v>280</v>
      </c>
      <c r="AE48" s="244">
        <f t="shared" si="37"/>
        <v>154</v>
      </c>
      <c r="AF48" s="56"/>
      <c r="AG48" s="387" t="s">
        <v>125</v>
      </c>
      <c r="AH48" s="642">
        <v>37</v>
      </c>
      <c r="AI48" s="368">
        <v>38</v>
      </c>
      <c r="AJ48" s="368">
        <v>35</v>
      </c>
      <c r="AK48" s="368">
        <v>35</v>
      </c>
      <c r="AL48" s="840">
        <f t="shared" si="33"/>
        <v>145</v>
      </c>
      <c r="AM48" s="689">
        <f>123</f>
        <v>123</v>
      </c>
      <c r="AN48" s="690">
        <v>23</v>
      </c>
      <c r="AO48" s="840">
        <v>146</v>
      </c>
      <c r="AP48" s="684">
        <v>36</v>
      </c>
      <c r="AQ48" s="685">
        <v>224</v>
      </c>
      <c r="AR48" s="686">
        <v>14</v>
      </c>
    </row>
    <row r="49" spans="1:44" ht="12.75" customHeight="1">
      <c r="A49" s="352" t="s">
        <v>126</v>
      </c>
      <c r="B49" s="217">
        <v>798</v>
      </c>
      <c r="C49" s="217"/>
      <c r="D49" s="217">
        <v>412</v>
      </c>
      <c r="E49" s="217">
        <v>691</v>
      </c>
      <c r="F49" s="217"/>
      <c r="G49" s="217">
        <v>383</v>
      </c>
      <c r="H49" s="217">
        <v>668</v>
      </c>
      <c r="I49" s="217"/>
      <c r="J49" s="217">
        <v>370</v>
      </c>
      <c r="K49" s="217">
        <v>521</v>
      </c>
      <c r="L49" s="217"/>
      <c r="M49" s="217">
        <v>284</v>
      </c>
      <c r="N49" s="243">
        <f t="shared" si="29"/>
        <v>2678</v>
      </c>
      <c r="O49" s="244">
        <f t="shared" si="30"/>
        <v>1449</v>
      </c>
      <c r="P49" s="52"/>
      <c r="Q49" s="352" t="s">
        <v>126</v>
      </c>
      <c r="R49" s="217">
        <v>62</v>
      </c>
      <c r="S49" s="217"/>
      <c r="T49" s="217">
        <v>33</v>
      </c>
      <c r="U49" s="217">
        <v>27</v>
      </c>
      <c r="V49" s="217"/>
      <c r="W49" s="217">
        <v>15</v>
      </c>
      <c r="X49" s="217">
        <v>51</v>
      </c>
      <c r="Y49" s="217"/>
      <c r="Z49" s="217">
        <v>28</v>
      </c>
      <c r="AA49" s="217">
        <v>96</v>
      </c>
      <c r="AB49" s="217"/>
      <c r="AC49" s="217">
        <v>47</v>
      </c>
      <c r="AD49" s="243">
        <f t="shared" si="36"/>
        <v>236</v>
      </c>
      <c r="AE49" s="244">
        <f t="shared" si="37"/>
        <v>123</v>
      </c>
      <c r="AF49" s="56"/>
      <c r="AG49" s="387" t="s">
        <v>126</v>
      </c>
      <c r="AH49" s="642">
        <v>26</v>
      </c>
      <c r="AI49" s="368">
        <v>26</v>
      </c>
      <c r="AJ49" s="368">
        <v>26</v>
      </c>
      <c r="AK49" s="368">
        <v>20</v>
      </c>
      <c r="AL49" s="840">
        <f t="shared" si="33"/>
        <v>98</v>
      </c>
      <c r="AM49" s="689">
        <v>85</v>
      </c>
      <c r="AN49" s="690">
        <v>9</v>
      </c>
      <c r="AO49" s="840">
        <v>94</v>
      </c>
      <c r="AP49" s="684">
        <v>23</v>
      </c>
      <c r="AQ49" s="685">
        <v>135</v>
      </c>
      <c r="AR49" s="686">
        <v>3</v>
      </c>
    </row>
    <row r="50" spans="1:44" ht="12.75" customHeight="1">
      <c r="A50" s="352" t="s">
        <v>127</v>
      </c>
      <c r="B50" s="217">
        <v>496</v>
      </c>
      <c r="C50" s="217"/>
      <c r="D50" s="217">
        <v>238</v>
      </c>
      <c r="E50" s="217">
        <v>422</v>
      </c>
      <c r="F50" s="217"/>
      <c r="G50" s="217">
        <v>198</v>
      </c>
      <c r="H50" s="217">
        <v>337</v>
      </c>
      <c r="I50" s="217"/>
      <c r="J50" s="217">
        <v>192</v>
      </c>
      <c r="K50" s="217">
        <v>349</v>
      </c>
      <c r="L50" s="217"/>
      <c r="M50" s="217">
        <v>192</v>
      </c>
      <c r="N50" s="243">
        <f t="shared" si="29"/>
        <v>1604</v>
      </c>
      <c r="O50" s="244">
        <f t="shared" si="30"/>
        <v>820</v>
      </c>
      <c r="P50" s="52"/>
      <c r="Q50" s="352" t="s">
        <v>127</v>
      </c>
      <c r="R50" s="217">
        <v>29</v>
      </c>
      <c r="S50" s="217"/>
      <c r="T50" s="217">
        <v>13</v>
      </c>
      <c r="U50" s="217">
        <v>4</v>
      </c>
      <c r="V50" s="217"/>
      <c r="W50" s="217">
        <v>1</v>
      </c>
      <c r="X50" s="217">
        <v>21</v>
      </c>
      <c r="Y50" s="217"/>
      <c r="Z50" s="217">
        <v>10</v>
      </c>
      <c r="AA50" s="217">
        <v>35</v>
      </c>
      <c r="AB50" s="217"/>
      <c r="AC50" s="217">
        <v>20</v>
      </c>
      <c r="AD50" s="243">
        <f t="shared" si="36"/>
        <v>89</v>
      </c>
      <c r="AE50" s="244">
        <f t="shared" si="37"/>
        <v>44</v>
      </c>
      <c r="AF50" s="56"/>
      <c r="AG50" s="387" t="s">
        <v>127</v>
      </c>
      <c r="AH50" s="642">
        <v>15</v>
      </c>
      <c r="AI50" s="368">
        <v>14</v>
      </c>
      <c r="AJ50" s="368">
        <v>14</v>
      </c>
      <c r="AK50" s="368">
        <v>13</v>
      </c>
      <c r="AL50" s="840">
        <f t="shared" si="33"/>
        <v>56</v>
      </c>
      <c r="AM50" s="689">
        <v>49</v>
      </c>
      <c r="AN50" s="690">
        <v>7</v>
      </c>
      <c r="AO50" s="840">
        <v>56</v>
      </c>
      <c r="AP50" s="684">
        <v>13</v>
      </c>
      <c r="AQ50" s="685">
        <v>91</v>
      </c>
      <c r="AR50" s="686">
        <v>5</v>
      </c>
    </row>
    <row r="51" spans="1:44" ht="12.75" customHeight="1">
      <c r="A51" s="352" t="s">
        <v>128</v>
      </c>
      <c r="B51" s="217">
        <v>6889</v>
      </c>
      <c r="C51" s="217"/>
      <c r="D51" s="217">
        <v>3431</v>
      </c>
      <c r="E51" s="217">
        <v>5943</v>
      </c>
      <c r="F51" s="217"/>
      <c r="G51" s="217">
        <v>2949</v>
      </c>
      <c r="H51" s="217">
        <v>5242</v>
      </c>
      <c r="I51" s="217"/>
      <c r="J51" s="217">
        <v>2697</v>
      </c>
      <c r="K51" s="217">
        <v>5619</v>
      </c>
      <c r="L51" s="217"/>
      <c r="M51" s="217">
        <v>2916</v>
      </c>
      <c r="N51" s="243">
        <f t="shared" si="29"/>
        <v>23693</v>
      </c>
      <c r="O51" s="244">
        <f t="shared" si="30"/>
        <v>11993</v>
      </c>
      <c r="P51" s="52"/>
      <c r="Q51" s="352" t="s">
        <v>128</v>
      </c>
      <c r="R51" s="217">
        <v>297</v>
      </c>
      <c r="S51" s="217"/>
      <c r="T51" s="217">
        <v>125</v>
      </c>
      <c r="U51" s="217">
        <v>292</v>
      </c>
      <c r="V51" s="217"/>
      <c r="W51" s="217">
        <v>138</v>
      </c>
      <c r="X51" s="217">
        <v>227</v>
      </c>
      <c r="Y51" s="217"/>
      <c r="Z51" s="217">
        <v>100</v>
      </c>
      <c r="AA51" s="217">
        <v>598</v>
      </c>
      <c r="AB51" s="217"/>
      <c r="AC51" s="217">
        <v>331</v>
      </c>
      <c r="AD51" s="243">
        <f t="shared" si="36"/>
        <v>1414</v>
      </c>
      <c r="AE51" s="244">
        <f t="shared" si="37"/>
        <v>694</v>
      </c>
      <c r="AF51" s="56"/>
      <c r="AG51" s="387" t="s">
        <v>128</v>
      </c>
      <c r="AH51" s="642">
        <v>214</v>
      </c>
      <c r="AI51" s="368">
        <v>206</v>
      </c>
      <c r="AJ51" s="368">
        <v>192</v>
      </c>
      <c r="AK51" s="368">
        <v>188</v>
      </c>
      <c r="AL51" s="840">
        <f t="shared" si="33"/>
        <v>800</v>
      </c>
      <c r="AM51" s="689">
        <v>647</v>
      </c>
      <c r="AN51" s="690">
        <v>164</v>
      </c>
      <c r="AO51" s="840">
        <v>811</v>
      </c>
      <c r="AP51" s="684">
        <v>186</v>
      </c>
      <c r="AQ51" s="685">
        <v>1365</v>
      </c>
      <c r="AR51" s="686">
        <v>149</v>
      </c>
    </row>
    <row r="52" spans="1:44" ht="12.75" customHeight="1">
      <c r="A52" s="352" t="s">
        <v>129</v>
      </c>
      <c r="B52" s="217">
        <v>4299</v>
      </c>
      <c r="C52" s="217"/>
      <c r="D52" s="217">
        <v>2097</v>
      </c>
      <c r="E52" s="217">
        <v>3753</v>
      </c>
      <c r="F52" s="217"/>
      <c r="G52" s="217">
        <v>1922</v>
      </c>
      <c r="H52" s="217">
        <v>3117</v>
      </c>
      <c r="I52" s="217"/>
      <c r="J52" s="217">
        <v>1613</v>
      </c>
      <c r="K52" s="217">
        <v>3244</v>
      </c>
      <c r="L52" s="217"/>
      <c r="M52" s="217">
        <v>1743</v>
      </c>
      <c r="N52" s="243">
        <f t="shared" si="29"/>
        <v>14413</v>
      </c>
      <c r="O52" s="244">
        <f t="shared" si="30"/>
        <v>7375</v>
      </c>
      <c r="P52" s="52"/>
      <c r="Q52" s="352" t="s">
        <v>129</v>
      </c>
      <c r="R52" s="217">
        <v>312</v>
      </c>
      <c r="S52" s="217"/>
      <c r="T52" s="217">
        <v>132</v>
      </c>
      <c r="U52" s="217">
        <v>216</v>
      </c>
      <c r="V52" s="217"/>
      <c r="W52" s="217">
        <v>110</v>
      </c>
      <c r="X52" s="217">
        <v>142</v>
      </c>
      <c r="Y52" s="217"/>
      <c r="Z52" s="217">
        <v>70</v>
      </c>
      <c r="AA52" s="217">
        <v>387</v>
      </c>
      <c r="AB52" s="217"/>
      <c r="AC52" s="217">
        <v>225</v>
      </c>
      <c r="AD52" s="243">
        <f t="shared" si="36"/>
        <v>1057</v>
      </c>
      <c r="AE52" s="244">
        <f t="shared" si="37"/>
        <v>537</v>
      </c>
      <c r="AF52" s="56"/>
      <c r="AG52" s="387" t="s">
        <v>129</v>
      </c>
      <c r="AH52" s="642">
        <v>134</v>
      </c>
      <c r="AI52" s="368">
        <v>127</v>
      </c>
      <c r="AJ52" s="368">
        <v>114</v>
      </c>
      <c r="AK52" s="368">
        <v>114</v>
      </c>
      <c r="AL52" s="840">
        <f t="shared" si="33"/>
        <v>489</v>
      </c>
      <c r="AM52" s="689">
        <v>510</v>
      </c>
      <c r="AN52" s="690">
        <v>20</v>
      </c>
      <c r="AO52" s="840">
        <v>530</v>
      </c>
      <c r="AP52" s="684">
        <v>111</v>
      </c>
      <c r="AQ52" s="685">
        <v>937</v>
      </c>
      <c r="AR52" s="686">
        <v>120</v>
      </c>
    </row>
    <row r="53" spans="1:44" ht="12.75" customHeight="1">
      <c r="A53" s="352" t="s">
        <v>130</v>
      </c>
      <c r="B53" s="217">
        <f>16640+62</f>
        <v>16702</v>
      </c>
      <c r="C53" s="217"/>
      <c r="D53" s="217">
        <f>8320+45</f>
        <v>8365</v>
      </c>
      <c r="E53" s="217">
        <f>14500+33</f>
        <v>14533</v>
      </c>
      <c r="F53" s="217"/>
      <c r="G53" s="217">
        <f>7350+19</f>
        <v>7369</v>
      </c>
      <c r="H53" s="217">
        <v>13536</v>
      </c>
      <c r="I53" s="217"/>
      <c r="J53" s="217">
        <v>6955</v>
      </c>
      <c r="K53" s="217">
        <v>14339</v>
      </c>
      <c r="L53" s="217"/>
      <c r="M53" s="217">
        <v>7254</v>
      </c>
      <c r="N53" s="243">
        <f t="shared" si="29"/>
        <v>59110</v>
      </c>
      <c r="O53" s="244">
        <f t="shared" si="30"/>
        <v>29943</v>
      </c>
      <c r="P53" s="52"/>
      <c r="Q53" s="352" t="s">
        <v>130</v>
      </c>
      <c r="R53" s="217">
        <v>897</v>
      </c>
      <c r="S53" s="217"/>
      <c r="T53" s="217">
        <v>372</v>
      </c>
      <c r="U53" s="217">
        <v>645</v>
      </c>
      <c r="V53" s="217"/>
      <c r="W53" s="217">
        <v>294</v>
      </c>
      <c r="X53" s="217">
        <v>573</v>
      </c>
      <c r="Y53" s="217"/>
      <c r="Z53" s="217">
        <v>275</v>
      </c>
      <c r="AA53" s="217">
        <v>1245</v>
      </c>
      <c r="AB53" s="217"/>
      <c r="AC53" s="217">
        <v>601</v>
      </c>
      <c r="AD53" s="243">
        <f t="shared" si="36"/>
        <v>3360</v>
      </c>
      <c r="AE53" s="244">
        <f t="shared" si="37"/>
        <v>1542</v>
      </c>
      <c r="AF53" s="56"/>
      <c r="AG53" s="387" t="s">
        <v>130</v>
      </c>
      <c r="AH53" s="642">
        <v>453</v>
      </c>
      <c r="AI53" s="368">
        <v>411</v>
      </c>
      <c r="AJ53" s="368">
        <v>393</v>
      </c>
      <c r="AK53" s="368">
        <v>411</v>
      </c>
      <c r="AL53" s="840">
        <f t="shared" si="33"/>
        <v>1668</v>
      </c>
      <c r="AM53" s="689">
        <v>1716</v>
      </c>
      <c r="AN53" s="690">
        <v>53</v>
      </c>
      <c r="AO53" s="840">
        <v>1769</v>
      </c>
      <c r="AP53" s="684">
        <v>318</v>
      </c>
      <c r="AQ53" s="685">
        <v>3188</v>
      </c>
      <c r="AR53" s="686">
        <v>426</v>
      </c>
    </row>
    <row r="54" spans="1:44" ht="12.75" customHeight="1">
      <c r="A54" s="352" t="s">
        <v>131</v>
      </c>
      <c r="B54" s="217">
        <v>988</v>
      </c>
      <c r="C54" s="217"/>
      <c r="D54" s="217">
        <v>471</v>
      </c>
      <c r="E54" s="217">
        <v>950</v>
      </c>
      <c r="F54" s="217"/>
      <c r="G54" s="217">
        <v>491</v>
      </c>
      <c r="H54" s="217">
        <v>839</v>
      </c>
      <c r="I54" s="217"/>
      <c r="J54" s="217">
        <v>423</v>
      </c>
      <c r="K54" s="217">
        <v>935</v>
      </c>
      <c r="L54" s="217"/>
      <c r="M54" s="217">
        <v>514</v>
      </c>
      <c r="N54" s="243">
        <f t="shared" si="29"/>
        <v>3712</v>
      </c>
      <c r="O54" s="244">
        <f t="shared" si="30"/>
        <v>1899</v>
      </c>
      <c r="P54" s="52"/>
      <c r="Q54" s="352" t="s">
        <v>131</v>
      </c>
      <c r="R54" s="217">
        <v>103</v>
      </c>
      <c r="S54" s="217"/>
      <c r="T54" s="217">
        <v>38</v>
      </c>
      <c r="U54" s="217">
        <v>84</v>
      </c>
      <c r="V54" s="217"/>
      <c r="W54" s="217">
        <v>39</v>
      </c>
      <c r="X54" s="217">
        <v>79</v>
      </c>
      <c r="Y54" s="217"/>
      <c r="Z54" s="217">
        <v>33</v>
      </c>
      <c r="AA54" s="217">
        <v>149</v>
      </c>
      <c r="AB54" s="217"/>
      <c r="AC54" s="217">
        <v>97</v>
      </c>
      <c r="AD54" s="243">
        <f t="shared" si="36"/>
        <v>415</v>
      </c>
      <c r="AE54" s="244">
        <f t="shared" si="37"/>
        <v>207</v>
      </c>
      <c r="AF54" s="56"/>
      <c r="AG54" s="387" t="s">
        <v>131</v>
      </c>
      <c r="AH54" s="642">
        <v>39</v>
      </c>
      <c r="AI54" s="368">
        <v>36</v>
      </c>
      <c r="AJ54" s="368">
        <v>35</v>
      </c>
      <c r="AK54" s="368">
        <v>33</v>
      </c>
      <c r="AL54" s="840">
        <f t="shared" si="33"/>
        <v>143</v>
      </c>
      <c r="AM54" s="689">
        <v>143</v>
      </c>
      <c r="AN54" s="690">
        <v>8</v>
      </c>
      <c r="AO54" s="840">
        <v>151</v>
      </c>
      <c r="AP54" s="684">
        <v>35</v>
      </c>
      <c r="AQ54" s="685">
        <v>220</v>
      </c>
      <c r="AR54" s="686">
        <v>29</v>
      </c>
    </row>
    <row r="55" spans="1:44" ht="12.75" customHeight="1">
      <c r="A55" s="353" t="s">
        <v>75</v>
      </c>
      <c r="B55" s="217"/>
      <c r="C55" s="217"/>
      <c r="D55" s="217"/>
      <c r="E55" s="217"/>
      <c r="F55" s="217"/>
      <c r="G55" s="217"/>
      <c r="H55" s="51"/>
      <c r="I55" s="51"/>
      <c r="J55" s="51"/>
      <c r="K55" s="51"/>
      <c r="L55" s="51"/>
      <c r="M55" s="51"/>
      <c r="N55" s="243"/>
      <c r="O55" s="244"/>
      <c r="P55" s="52"/>
      <c r="Q55" s="353" t="s">
        <v>75</v>
      </c>
      <c r="R55" s="217"/>
      <c r="S55" s="217"/>
      <c r="T55" s="217"/>
      <c r="U55" s="217"/>
      <c r="V55" s="217"/>
      <c r="W55" s="217"/>
      <c r="X55" s="51"/>
      <c r="Y55" s="51"/>
      <c r="Z55" s="51"/>
      <c r="AA55" s="51"/>
      <c r="AB55" s="51"/>
      <c r="AC55" s="51"/>
      <c r="AD55" s="243"/>
      <c r="AE55" s="244"/>
      <c r="AF55" s="56"/>
      <c r="AG55" s="354" t="s">
        <v>75</v>
      </c>
      <c r="AH55" s="643"/>
      <c r="AI55" s="369"/>
      <c r="AJ55" s="369"/>
      <c r="AK55" s="369"/>
      <c r="AL55" s="840"/>
      <c r="AM55" s="643"/>
      <c r="AN55" s="369"/>
      <c r="AO55" s="840"/>
      <c r="AP55" s="687"/>
      <c r="AQ55" s="428"/>
      <c r="AR55" s="688"/>
    </row>
    <row r="56" spans="1:44" ht="12.75" customHeight="1">
      <c r="A56" s="352" t="s">
        <v>132</v>
      </c>
      <c r="B56" s="217">
        <v>1161</v>
      </c>
      <c r="C56" s="217"/>
      <c r="D56" s="217">
        <v>551</v>
      </c>
      <c r="E56" s="217">
        <v>959</v>
      </c>
      <c r="F56" s="217"/>
      <c r="G56" s="217">
        <v>483</v>
      </c>
      <c r="H56" s="217">
        <v>1071</v>
      </c>
      <c r="I56" s="217"/>
      <c r="J56" s="217">
        <v>536</v>
      </c>
      <c r="K56" s="217">
        <v>1174</v>
      </c>
      <c r="L56" s="217"/>
      <c r="M56" s="217">
        <v>603</v>
      </c>
      <c r="N56" s="243">
        <f t="shared" si="29"/>
        <v>4365</v>
      </c>
      <c r="O56" s="244">
        <f t="shared" si="30"/>
        <v>2173</v>
      </c>
      <c r="P56" s="52"/>
      <c r="Q56" s="352" t="s">
        <v>132</v>
      </c>
      <c r="R56" s="217">
        <v>111</v>
      </c>
      <c r="S56" s="217"/>
      <c r="T56" s="217">
        <v>59</v>
      </c>
      <c r="U56" s="217">
        <v>58</v>
      </c>
      <c r="V56" s="217"/>
      <c r="W56" s="217">
        <v>27</v>
      </c>
      <c r="X56" s="217">
        <v>46</v>
      </c>
      <c r="Y56" s="217"/>
      <c r="Z56" s="217">
        <v>23</v>
      </c>
      <c r="AA56" s="217">
        <v>255</v>
      </c>
      <c r="AB56" s="217"/>
      <c r="AC56" s="217">
        <v>131</v>
      </c>
      <c r="AD56" s="243">
        <f t="shared" ref="AD56:AD61" si="38">+R56+U56+X56+AA56</f>
        <v>470</v>
      </c>
      <c r="AE56" s="244">
        <f t="shared" ref="AE56:AE61" si="39">+T56+W56+Z56+AC56</f>
        <v>240</v>
      </c>
      <c r="AF56" s="56"/>
      <c r="AG56" s="387" t="s">
        <v>132</v>
      </c>
      <c r="AH56" s="642">
        <v>25</v>
      </c>
      <c r="AI56" s="368">
        <v>21</v>
      </c>
      <c r="AJ56" s="368">
        <v>22</v>
      </c>
      <c r="AK56" s="368">
        <v>25</v>
      </c>
      <c r="AL56" s="840">
        <f t="shared" si="33"/>
        <v>93</v>
      </c>
      <c r="AM56" s="642">
        <v>72</v>
      </c>
      <c r="AN56" s="368">
        <v>23</v>
      </c>
      <c r="AO56" s="840">
        <v>95</v>
      </c>
      <c r="AP56" s="684">
        <v>17</v>
      </c>
      <c r="AQ56" s="685">
        <v>156</v>
      </c>
      <c r="AR56" s="686">
        <v>16</v>
      </c>
    </row>
    <row r="57" spans="1:44" ht="12.75" customHeight="1">
      <c r="A57" s="352" t="s">
        <v>133</v>
      </c>
      <c r="B57" s="217">
        <v>940</v>
      </c>
      <c r="C57" s="217"/>
      <c r="D57" s="217">
        <v>446</v>
      </c>
      <c r="E57" s="217">
        <v>734</v>
      </c>
      <c r="F57" s="217"/>
      <c r="G57" s="217">
        <v>344</v>
      </c>
      <c r="H57" s="217">
        <v>699</v>
      </c>
      <c r="I57" s="217"/>
      <c r="J57" s="217">
        <v>316</v>
      </c>
      <c r="K57" s="217">
        <v>974</v>
      </c>
      <c r="L57" s="217"/>
      <c r="M57" s="217">
        <v>443</v>
      </c>
      <c r="N57" s="243">
        <f t="shared" si="29"/>
        <v>3347</v>
      </c>
      <c r="O57" s="244">
        <f t="shared" si="30"/>
        <v>1549</v>
      </c>
      <c r="P57" s="52"/>
      <c r="Q57" s="352" t="s">
        <v>133</v>
      </c>
      <c r="R57" s="217">
        <v>129</v>
      </c>
      <c r="S57" s="217"/>
      <c r="T57" s="217">
        <v>52</v>
      </c>
      <c r="U57" s="217">
        <v>51</v>
      </c>
      <c r="V57" s="217"/>
      <c r="W57" s="217">
        <v>14</v>
      </c>
      <c r="X57" s="217">
        <v>83</v>
      </c>
      <c r="Y57" s="217"/>
      <c r="Z57" s="217">
        <v>35</v>
      </c>
      <c r="AA57" s="217">
        <v>158</v>
      </c>
      <c r="AB57" s="217"/>
      <c r="AC57" s="217">
        <v>67</v>
      </c>
      <c r="AD57" s="243">
        <f t="shared" si="38"/>
        <v>421</v>
      </c>
      <c r="AE57" s="244">
        <f t="shared" si="39"/>
        <v>168</v>
      </c>
      <c r="AF57" s="56"/>
      <c r="AG57" s="387" t="s">
        <v>133</v>
      </c>
      <c r="AH57" s="642">
        <v>18</v>
      </c>
      <c r="AI57" s="368">
        <v>16</v>
      </c>
      <c r="AJ57" s="368">
        <v>15</v>
      </c>
      <c r="AK57" s="368">
        <v>20</v>
      </c>
      <c r="AL57" s="840">
        <f t="shared" si="33"/>
        <v>69</v>
      </c>
      <c r="AM57" s="642">
        <v>55</v>
      </c>
      <c r="AN57" s="368">
        <v>12</v>
      </c>
      <c r="AO57" s="840">
        <v>67</v>
      </c>
      <c r="AP57" s="684">
        <v>14</v>
      </c>
      <c r="AQ57" s="685">
        <v>113</v>
      </c>
      <c r="AR57" s="686">
        <v>10</v>
      </c>
    </row>
    <row r="58" spans="1:44" ht="12.75" customHeight="1">
      <c r="A58" s="352" t="s">
        <v>134</v>
      </c>
      <c r="B58" s="217">
        <v>818</v>
      </c>
      <c r="C58" s="217"/>
      <c r="D58" s="217">
        <v>431</v>
      </c>
      <c r="E58" s="217">
        <v>871</v>
      </c>
      <c r="F58" s="217"/>
      <c r="G58" s="217">
        <v>398</v>
      </c>
      <c r="H58" s="217">
        <v>917</v>
      </c>
      <c r="I58" s="217"/>
      <c r="J58" s="217">
        <v>444</v>
      </c>
      <c r="K58" s="217">
        <v>1468</v>
      </c>
      <c r="L58" s="217"/>
      <c r="M58" s="217">
        <v>718</v>
      </c>
      <c r="N58" s="243">
        <f t="shared" si="29"/>
        <v>4074</v>
      </c>
      <c r="O58" s="244">
        <f t="shared" si="30"/>
        <v>1991</v>
      </c>
      <c r="P58" s="52"/>
      <c r="Q58" s="352" t="s">
        <v>134</v>
      </c>
      <c r="R58" s="217">
        <v>36</v>
      </c>
      <c r="S58" s="217"/>
      <c r="T58" s="217">
        <v>18</v>
      </c>
      <c r="U58" s="217">
        <v>70</v>
      </c>
      <c r="V58" s="217"/>
      <c r="W58" s="217">
        <v>21</v>
      </c>
      <c r="X58" s="217">
        <v>47</v>
      </c>
      <c r="Y58" s="217"/>
      <c r="Z58" s="217">
        <v>29</v>
      </c>
      <c r="AA58" s="217">
        <v>529</v>
      </c>
      <c r="AB58" s="217"/>
      <c r="AC58" s="217">
        <v>267</v>
      </c>
      <c r="AD58" s="243">
        <f t="shared" si="38"/>
        <v>682</v>
      </c>
      <c r="AE58" s="244">
        <f t="shared" si="39"/>
        <v>335</v>
      </c>
      <c r="AF58" s="56"/>
      <c r="AG58" s="387" t="s">
        <v>134</v>
      </c>
      <c r="AH58" s="642">
        <v>18</v>
      </c>
      <c r="AI58" s="368">
        <v>19</v>
      </c>
      <c r="AJ58" s="368">
        <v>20</v>
      </c>
      <c r="AK58" s="368">
        <v>24</v>
      </c>
      <c r="AL58" s="840">
        <f t="shared" si="33"/>
        <v>81</v>
      </c>
      <c r="AM58" s="642">
        <v>71</v>
      </c>
      <c r="AN58" s="368">
        <v>9</v>
      </c>
      <c r="AO58" s="840">
        <v>80</v>
      </c>
      <c r="AP58" s="684">
        <v>15</v>
      </c>
      <c r="AQ58" s="685">
        <v>191</v>
      </c>
      <c r="AR58" s="686">
        <v>39</v>
      </c>
    </row>
    <row r="59" spans="1:44" ht="12.75" customHeight="1">
      <c r="A59" s="352" t="s">
        <v>135</v>
      </c>
      <c r="B59" s="217">
        <v>86</v>
      </c>
      <c r="C59" s="217"/>
      <c r="D59" s="217">
        <v>54</v>
      </c>
      <c r="E59" s="217">
        <v>63</v>
      </c>
      <c r="F59" s="217"/>
      <c r="G59" s="217">
        <v>29</v>
      </c>
      <c r="H59" s="217">
        <v>58</v>
      </c>
      <c r="I59" s="217"/>
      <c r="J59" s="217">
        <v>26</v>
      </c>
      <c r="K59" s="217">
        <v>42</v>
      </c>
      <c r="L59" s="217"/>
      <c r="M59" s="217">
        <v>24</v>
      </c>
      <c r="N59" s="243">
        <f t="shared" si="29"/>
        <v>249</v>
      </c>
      <c r="O59" s="244">
        <f t="shared" si="30"/>
        <v>133</v>
      </c>
      <c r="P59" s="52"/>
      <c r="Q59" s="352" t="s">
        <v>135</v>
      </c>
      <c r="R59" s="217">
        <v>15</v>
      </c>
      <c r="S59" s="217"/>
      <c r="T59" s="217">
        <v>10</v>
      </c>
      <c r="U59" s="217">
        <v>18</v>
      </c>
      <c r="V59" s="217"/>
      <c r="W59" s="217">
        <v>11</v>
      </c>
      <c r="X59" s="217">
        <v>12</v>
      </c>
      <c r="Y59" s="217"/>
      <c r="Z59" s="217">
        <v>8</v>
      </c>
      <c r="AA59" s="217">
        <v>11</v>
      </c>
      <c r="AB59" s="217"/>
      <c r="AC59" s="217">
        <v>8</v>
      </c>
      <c r="AD59" s="243">
        <f t="shared" si="38"/>
        <v>56</v>
      </c>
      <c r="AE59" s="244">
        <f t="shared" si="39"/>
        <v>37</v>
      </c>
      <c r="AF59" s="56"/>
      <c r="AG59" s="387" t="s">
        <v>135</v>
      </c>
      <c r="AH59" s="642">
        <v>2</v>
      </c>
      <c r="AI59" s="368">
        <v>2</v>
      </c>
      <c r="AJ59" s="368">
        <v>2</v>
      </c>
      <c r="AK59" s="368">
        <v>2</v>
      </c>
      <c r="AL59" s="840">
        <f t="shared" si="33"/>
        <v>8</v>
      </c>
      <c r="AM59" s="642">
        <v>8</v>
      </c>
      <c r="AN59" s="368">
        <v>0</v>
      </c>
      <c r="AO59" s="840">
        <v>8</v>
      </c>
      <c r="AP59" s="684">
        <v>1</v>
      </c>
      <c r="AQ59" s="685">
        <v>5</v>
      </c>
      <c r="AR59" s="686">
        <v>0</v>
      </c>
    </row>
    <row r="60" spans="1:44" ht="12.75" customHeight="1">
      <c r="A60" s="352" t="s">
        <v>136</v>
      </c>
      <c r="B60" s="217">
        <v>242</v>
      </c>
      <c r="C60" s="217"/>
      <c r="D60" s="217">
        <v>124</v>
      </c>
      <c r="E60" s="217">
        <v>245</v>
      </c>
      <c r="F60" s="217"/>
      <c r="G60" s="217">
        <v>116</v>
      </c>
      <c r="H60" s="217">
        <v>182</v>
      </c>
      <c r="I60" s="217"/>
      <c r="J60" s="217">
        <v>91</v>
      </c>
      <c r="K60" s="217">
        <v>242</v>
      </c>
      <c r="L60" s="217"/>
      <c r="M60" s="217">
        <v>123</v>
      </c>
      <c r="N60" s="243">
        <f t="shared" si="29"/>
        <v>911</v>
      </c>
      <c r="O60" s="244">
        <f t="shared" si="30"/>
        <v>454</v>
      </c>
      <c r="P60" s="52"/>
      <c r="Q60" s="352" t="s">
        <v>136</v>
      </c>
      <c r="R60" s="217">
        <v>14</v>
      </c>
      <c r="S60" s="217"/>
      <c r="T60" s="217">
        <v>6</v>
      </c>
      <c r="U60" s="217">
        <v>5</v>
      </c>
      <c r="V60" s="217"/>
      <c r="W60" s="217">
        <v>1</v>
      </c>
      <c r="X60" s="217">
        <v>0</v>
      </c>
      <c r="Y60" s="217"/>
      <c r="Z60" s="217">
        <v>0</v>
      </c>
      <c r="AA60" s="217">
        <v>17</v>
      </c>
      <c r="AB60" s="217"/>
      <c r="AC60" s="217">
        <v>10</v>
      </c>
      <c r="AD60" s="243">
        <f t="shared" si="38"/>
        <v>36</v>
      </c>
      <c r="AE60" s="244">
        <f t="shared" si="39"/>
        <v>17</v>
      </c>
      <c r="AF60" s="56"/>
      <c r="AG60" s="387" t="s">
        <v>136</v>
      </c>
      <c r="AH60" s="642">
        <v>7</v>
      </c>
      <c r="AI60" s="368">
        <v>7</v>
      </c>
      <c r="AJ60" s="368">
        <v>5</v>
      </c>
      <c r="AK60" s="368">
        <v>6</v>
      </c>
      <c r="AL60" s="840">
        <f t="shared" si="33"/>
        <v>25</v>
      </c>
      <c r="AM60" s="642">
        <v>24</v>
      </c>
      <c r="AN60" s="368">
        <v>0</v>
      </c>
      <c r="AO60" s="840">
        <v>24</v>
      </c>
      <c r="AP60" s="684">
        <v>6</v>
      </c>
      <c r="AQ60" s="685">
        <v>54</v>
      </c>
      <c r="AR60" s="686">
        <v>9</v>
      </c>
    </row>
    <row r="61" spans="1:44" ht="12.75" customHeight="1">
      <c r="A61" s="352" t="s">
        <v>137</v>
      </c>
      <c r="B61" s="217">
        <v>881</v>
      </c>
      <c r="C61" s="217"/>
      <c r="D61" s="217">
        <v>439</v>
      </c>
      <c r="E61" s="217">
        <v>736</v>
      </c>
      <c r="F61" s="217"/>
      <c r="G61" s="217">
        <v>362</v>
      </c>
      <c r="H61" s="217">
        <v>724</v>
      </c>
      <c r="I61" s="217"/>
      <c r="J61" s="217">
        <v>377</v>
      </c>
      <c r="K61" s="217">
        <v>794</v>
      </c>
      <c r="L61" s="217"/>
      <c r="M61" s="217">
        <v>400</v>
      </c>
      <c r="N61" s="243">
        <f t="shared" si="29"/>
        <v>3135</v>
      </c>
      <c r="O61" s="244">
        <f t="shared" si="30"/>
        <v>1578</v>
      </c>
      <c r="P61" s="52"/>
      <c r="Q61" s="352" t="s">
        <v>137</v>
      </c>
      <c r="R61" s="217">
        <v>24</v>
      </c>
      <c r="S61" s="217"/>
      <c r="T61" s="217">
        <v>15</v>
      </c>
      <c r="U61" s="217">
        <v>15</v>
      </c>
      <c r="V61" s="217"/>
      <c r="W61" s="217">
        <v>7</v>
      </c>
      <c r="X61" s="217">
        <v>10</v>
      </c>
      <c r="Y61" s="217"/>
      <c r="Z61" s="217">
        <v>6</v>
      </c>
      <c r="AA61" s="217">
        <v>99</v>
      </c>
      <c r="AB61" s="217"/>
      <c r="AC61" s="217">
        <v>42</v>
      </c>
      <c r="AD61" s="243">
        <f t="shared" si="38"/>
        <v>148</v>
      </c>
      <c r="AE61" s="244">
        <f t="shared" si="39"/>
        <v>70</v>
      </c>
      <c r="AF61" s="56"/>
      <c r="AG61" s="387" t="s">
        <v>137</v>
      </c>
      <c r="AH61" s="642">
        <v>25</v>
      </c>
      <c r="AI61" s="368">
        <v>24</v>
      </c>
      <c r="AJ61" s="368">
        <v>21</v>
      </c>
      <c r="AK61" s="368">
        <v>21</v>
      </c>
      <c r="AL61" s="840">
        <f t="shared" si="33"/>
        <v>91</v>
      </c>
      <c r="AM61" s="642">
        <v>39</v>
      </c>
      <c r="AN61" s="368">
        <v>50</v>
      </c>
      <c r="AO61" s="840">
        <v>89</v>
      </c>
      <c r="AP61" s="684">
        <v>21</v>
      </c>
      <c r="AQ61" s="685">
        <v>136</v>
      </c>
      <c r="AR61" s="686">
        <v>12</v>
      </c>
    </row>
    <row r="62" spans="1:44" ht="12.75" customHeight="1">
      <c r="A62" s="353" t="s">
        <v>38</v>
      </c>
      <c r="B62" s="217"/>
      <c r="C62" s="217"/>
      <c r="D62" s="217"/>
      <c r="E62" s="217"/>
      <c r="F62" s="217"/>
      <c r="G62" s="217"/>
      <c r="H62" s="51"/>
      <c r="I62" s="51"/>
      <c r="J62" s="51"/>
      <c r="K62" s="51"/>
      <c r="L62" s="51"/>
      <c r="M62" s="51"/>
      <c r="N62" s="243"/>
      <c r="O62" s="244"/>
      <c r="P62" s="52"/>
      <c r="Q62" s="353" t="s">
        <v>38</v>
      </c>
      <c r="R62" s="217"/>
      <c r="S62" s="217"/>
      <c r="T62" s="217"/>
      <c r="U62" s="217"/>
      <c r="V62" s="217"/>
      <c r="W62" s="217"/>
      <c r="X62" s="51"/>
      <c r="Y62" s="51"/>
      <c r="Z62" s="51"/>
      <c r="AA62" s="51"/>
      <c r="AB62" s="51"/>
      <c r="AC62" s="51"/>
      <c r="AD62" s="243"/>
      <c r="AE62" s="244"/>
      <c r="AF62" s="56"/>
      <c r="AG62" s="354" t="s">
        <v>38</v>
      </c>
      <c r="AH62" s="644"/>
      <c r="AI62" s="217"/>
      <c r="AJ62" s="184"/>
      <c r="AK62" s="184"/>
      <c r="AL62" s="840"/>
      <c r="AM62" s="643"/>
      <c r="AN62" s="369"/>
      <c r="AO62" s="840"/>
      <c r="AP62" s="687"/>
      <c r="AQ62" s="428"/>
      <c r="AR62" s="688"/>
    </row>
    <row r="63" spans="1:44" ht="12.75" customHeight="1">
      <c r="A63" s="352" t="s">
        <v>138</v>
      </c>
      <c r="B63" s="217">
        <v>212</v>
      </c>
      <c r="C63" s="217"/>
      <c r="D63" s="217">
        <v>112</v>
      </c>
      <c r="E63" s="217">
        <v>261</v>
      </c>
      <c r="F63" s="217"/>
      <c r="G63" s="217">
        <v>138</v>
      </c>
      <c r="H63" s="217">
        <v>275</v>
      </c>
      <c r="I63" s="217"/>
      <c r="J63" s="217">
        <v>134</v>
      </c>
      <c r="K63" s="217">
        <v>309</v>
      </c>
      <c r="L63" s="217"/>
      <c r="M63" s="217">
        <v>166</v>
      </c>
      <c r="N63" s="243">
        <f t="shared" si="29"/>
        <v>1057</v>
      </c>
      <c r="O63" s="244">
        <f t="shared" si="30"/>
        <v>550</v>
      </c>
      <c r="P63" s="52"/>
      <c r="Q63" s="352" t="s">
        <v>138</v>
      </c>
      <c r="R63" s="217">
        <v>5</v>
      </c>
      <c r="S63" s="217"/>
      <c r="T63" s="217">
        <v>4</v>
      </c>
      <c r="U63" s="217">
        <v>2</v>
      </c>
      <c r="V63" s="217"/>
      <c r="W63" s="217">
        <v>1</v>
      </c>
      <c r="X63" s="217">
        <v>6</v>
      </c>
      <c r="Y63" s="217"/>
      <c r="Z63" s="217">
        <v>1</v>
      </c>
      <c r="AA63" s="217">
        <v>16</v>
      </c>
      <c r="AB63" s="217"/>
      <c r="AC63" s="217">
        <v>10</v>
      </c>
      <c r="AD63" s="243">
        <f t="shared" ref="AD63:AD66" si="40">+R63+U63+X63+AA63</f>
        <v>29</v>
      </c>
      <c r="AE63" s="244">
        <f t="shared" ref="AE63:AE66" si="41">+T63+W63+Z63+AC63</f>
        <v>16</v>
      </c>
      <c r="AF63" s="56"/>
      <c r="AG63" s="387" t="s">
        <v>138</v>
      </c>
      <c r="AH63" s="642">
        <v>7</v>
      </c>
      <c r="AI63" s="368">
        <v>7</v>
      </c>
      <c r="AJ63" s="368">
        <v>7</v>
      </c>
      <c r="AK63" s="368">
        <v>7</v>
      </c>
      <c r="AL63" s="840">
        <f t="shared" si="33"/>
        <v>28</v>
      </c>
      <c r="AM63" s="642">
        <v>25</v>
      </c>
      <c r="AN63" s="368">
        <v>0</v>
      </c>
      <c r="AO63" s="840">
        <v>25</v>
      </c>
      <c r="AP63" s="684">
        <v>5</v>
      </c>
      <c r="AQ63" s="685">
        <v>34</v>
      </c>
      <c r="AR63" s="686">
        <v>4</v>
      </c>
    </row>
    <row r="64" spans="1:44" ht="12.75" customHeight="1">
      <c r="A64" s="352" t="s">
        <v>139</v>
      </c>
      <c r="B64" s="217">
        <v>111</v>
      </c>
      <c r="C64" s="217"/>
      <c r="D64" s="217">
        <v>52</v>
      </c>
      <c r="E64" s="217">
        <v>67</v>
      </c>
      <c r="F64" s="217"/>
      <c r="G64" s="217">
        <v>36</v>
      </c>
      <c r="H64" s="217">
        <v>75</v>
      </c>
      <c r="I64" s="217"/>
      <c r="J64" s="217">
        <v>33</v>
      </c>
      <c r="K64" s="217">
        <v>43</v>
      </c>
      <c r="L64" s="217"/>
      <c r="M64" s="217">
        <v>17</v>
      </c>
      <c r="N64" s="243">
        <f t="shared" si="29"/>
        <v>296</v>
      </c>
      <c r="O64" s="244">
        <f t="shared" si="30"/>
        <v>138</v>
      </c>
      <c r="P64" s="52"/>
      <c r="Q64" s="352" t="s">
        <v>139</v>
      </c>
      <c r="R64" s="217">
        <v>9</v>
      </c>
      <c r="S64" s="217"/>
      <c r="T64" s="217">
        <v>2</v>
      </c>
      <c r="U64" s="217">
        <v>8</v>
      </c>
      <c r="V64" s="217"/>
      <c r="W64" s="217">
        <v>3</v>
      </c>
      <c r="X64" s="217">
        <v>5</v>
      </c>
      <c r="Y64" s="217"/>
      <c r="Z64" s="217">
        <v>0</v>
      </c>
      <c r="AA64" s="217">
        <v>4</v>
      </c>
      <c r="AB64" s="217"/>
      <c r="AC64" s="217">
        <v>4</v>
      </c>
      <c r="AD64" s="243">
        <f t="shared" si="40"/>
        <v>26</v>
      </c>
      <c r="AE64" s="244">
        <f t="shared" si="41"/>
        <v>9</v>
      </c>
      <c r="AF64" s="56"/>
      <c r="AG64" s="387" t="s">
        <v>139</v>
      </c>
      <c r="AH64" s="642">
        <v>3</v>
      </c>
      <c r="AI64" s="368">
        <v>2</v>
      </c>
      <c r="AJ64" s="368">
        <v>2</v>
      </c>
      <c r="AK64" s="368">
        <v>1</v>
      </c>
      <c r="AL64" s="840">
        <f t="shared" si="33"/>
        <v>8</v>
      </c>
      <c r="AM64" s="642">
        <v>6</v>
      </c>
      <c r="AN64" s="368">
        <v>0</v>
      </c>
      <c r="AO64" s="840">
        <v>6</v>
      </c>
      <c r="AP64" s="684">
        <v>2</v>
      </c>
      <c r="AQ64" s="685">
        <v>5</v>
      </c>
      <c r="AR64" s="686">
        <v>2</v>
      </c>
    </row>
    <row r="65" spans="1:44" ht="12.75" customHeight="1">
      <c r="A65" s="352" t="s">
        <v>140</v>
      </c>
      <c r="B65" s="217">
        <v>69</v>
      </c>
      <c r="C65" s="217"/>
      <c r="D65" s="217">
        <v>43</v>
      </c>
      <c r="E65" s="217">
        <v>55</v>
      </c>
      <c r="F65" s="217"/>
      <c r="G65" s="217">
        <v>22</v>
      </c>
      <c r="H65" s="217">
        <v>46</v>
      </c>
      <c r="I65" s="217"/>
      <c r="J65" s="217">
        <v>30</v>
      </c>
      <c r="K65" s="217">
        <v>49</v>
      </c>
      <c r="L65" s="217"/>
      <c r="M65" s="217">
        <v>20</v>
      </c>
      <c r="N65" s="243">
        <f t="shared" si="29"/>
        <v>219</v>
      </c>
      <c r="O65" s="244">
        <f t="shared" si="30"/>
        <v>115</v>
      </c>
      <c r="P65" s="52"/>
      <c r="Q65" s="352" t="s">
        <v>140</v>
      </c>
      <c r="R65" s="217">
        <v>13</v>
      </c>
      <c r="S65" s="217"/>
      <c r="T65" s="217">
        <v>5</v>
      </c>
      <c r="U65" s="217">
        <v>3</v>
      </c>
      <c r="V65" s="217"/>
      <c r="W65" s="217">
        <v>1</v>
      </c>
      <c r="X65" s="217">
        <v>0</v>
      </c>
      <c r="Y65" s="217"/>
      <c r="Z65" s="217">
        <v>0</v>
      </c>
      <c r="AA65" s="217">
        <v>3</v>
      </c>
      <c r="AB65" s="217"/>
      <c r="AC65" s="217">
        <v>2</v>
      </c>
      <c r="AD65" s="243">
        <f t="shared" si="40"/>
        <v>19</v>
      </c>
      <c r="AE65" s="244">
        <f t="shared" si="41"/>
        <v>8</v>
      </c>
      <c r="AF65" s="56"/>
      <c r="AG65" s="416" t="s">
        <v>140</v>
      </c>
      <c r="AH65" s="645">
        <v>1</v>
      </c>
      <c r="AI65" s="417">
        <v>1</v>
      </c>
      <c r="AJ65" s="417">
        <v>1</v>
      </c>
      <c r="AK65" s="417">
        <v>1</v>
      </c>
      <c r="AL65" s="840">
        <f t="shared" si="33"/>
        <v>4</v>
      </c>
      <c r="AM65" s="645">
        <v>4</v>
      </c>
      <c r="AN65" s="417">
        <v>0</v>
      </c>
      <c r="AO65" s="844">
        <v>4</v>
      </c>
      <c r="AP65" s="691">
        <v>1</v>
      </c>
      <c r="AQ65" s="692">
        <v>1</v>
      </c>
      <c r="AR65" s="693">
        <v>0</v>
      </c>
    </row>
    <row r="66" spans="1:44" ht="12.75" customHeight="1" thickBot="1">
      <c r="A66" s="355" t="s">
        <v>141</v>
      </c>
      <c r="B66" s="378">
        <v>69</v>
      </c>
      <c r="C66" s="378"/>
      <c r="D66" s="378">
        <v>44</v>
      </c>
      <c r="E66" s="378">
        <v>53</v>
      </c>
      <c r="F66" s="378"/>
      <c r="G66" s="378">
        <v>32</v>
      </c>
      <c r="H66" s="378">
        <v>45</v>
      </c>
      <c r="I66" s="378"/>
      <c r="J66" s="378">
        <v>22</v>
      </c>
      <c r="K66" s="378">
        <v>32</v>
      </c>
      <c r="L66" s="378"/>
      <c r="M66" s="378">
        <v>13</v>
      </c>
      <c r="N66" s="811">
        <f t="shared" si="29"/>
        <v>199</v>
      </c>
      <c r="O66" s="812">
        <f t="shared" si="30"/>
        <v>111</v>
      </c>
      <c r="P66" s="52"/>
      <c r="Q66" s="355" t="s">
        <v>141</v>
      </c>
      <c r="R66" s="378">
        <v>12</v>
      </c>
      <c r="S66" s="378"/>
      <c r="T66" s="378">
        <v>8</v>
      </c>
      <c r="U66" s="378">
        <v>3</v>
      </c>
      <c r="V66" s="378"/>
      <c r="W66" s="378">
        <v>2</v>
      </c>
      <c r="X66" s="378">
        <v>4</v>
      </c>
      <c r="Y66" s="378"/>
      <c r="Z66" s="378">
        <v>2</v>
      </c>
      <c r="AA66" s="378">
        <v>0</v>
      </c>
      <c r="AB66" s="378"/>
      <c r="AC66" s="378">
        <v>0</v>
      </c>
      <c r="AD66" s="811">
        <f t="shared" si="40"/>
        <v>19</v>
      </c>
      <c r="AE66" s="812">
        <f t="shared" si="41"/>
        <v>12</v>
      </c>
      <c r="AF66" s="56"/>
      <c r="AG66" s="418" t="s">
        <v>141</v>
      </c>
      <c r="AH66" s="646">
        <v>2</v>
      </c>
      <c r="AI66" s="370">
        <v>1</v>
      </c>
      <c r="AJ66" s="370">
        <v>1</v>
      </c>
      <c r="AK66" s="370">
        <v>1</v>
      </c>
      <c r="AL66" s="841">
        <f>SUM(AH66:AK66)</f>
        <v>5</v>
      </c>
      <c r="AM66" s="646">
        <v>5</v>
      </c>
      <c r="AN66" s="370">
        <v>0</v>
      </c>
      <c r="AO66" s="845">
        <f>SUM(AM66:AN66)</f>
        <v>5</v>
      </c>
      <c r="AP66" s="654">
        <v>1</v>
      </c>
      <c r="AQ66" s="694">
        <v>9</v>
      </c>
      <c r="AR66" s="695">
        <v>0</v>
      </c>
    </row>
    <row r="67" spans="1:44" ht="15" customHeight="1">
      <c r="A67" s="1180" t="s">
        <v>198</v>
      </c>
      <c r="B67" s="1180"/>
      <c r="C67" s="1180"/>
      <c r="D67" s="1180"/>
      <c r="E67" s="1180"/>
      <c r="F67" s="1180"/>
      <c r="G67" s="1180"/>
      <c r="H67" s="1180"/>
      <c r="I67" s="1180"/>
      <c r="J67" s="1180"/>
      <c r="K67" s="1180"/>
      <c r="L67" s="1180"/>
      <c r="M67" s="1180"/>
      <c r="N67" s="1180"/>
      <c r="O67" s="1180"/>
      <c r="P67" s="331"/>
      <c r="Q67" s="1180" t="s">
        <v>197</v>
      </c>
      <c r="R67" s="1180"/>
      <c r="S67" s="1180"/>
      <c r="T67" s="1180"/>
      <c r="U67" s="1180"/>
      <c r="V67" s="1180"/>
      <c r="W67" s="1180"/>
      <c r="X67" s="1180"/>
      <c r="Y67" s="1180"/>
      <c r="Z67" s="1180"/>
      <c r="AA67" s="1180"/>
      <c r="AB67" s="1180"/>
      <c r="AC67" s="1180"/>
      <c r="AD67" s="1180"/>
      <c r="AE67" s="1180"/>
      <c r="AF67" s="56"/>
      <c r="AG67" s="1185" t="s">
        <v>482</v>
      </c>
      <c r="AH67" s="1185"/>
      <c r="AI67" s="1185"/>
      <c r="AJ67" s="1185"/>
      <c r="AK67" s="1185"/>
      <c r="AL67" s="1185"/>
      <c r="AM67" s="1185"/>
      <c r="AN67" s="1185"/>
      <c r="AO67" s="1185"/>
      <c r="AP67" s="1185"/>
      <c r="AQ67" s="1185"/>
      <c r="AR67" s="1185"/>
    </row>
    <row r="68" spans="1:44">
      <c r="A68" s="1186" t="s">
        <v>187</v>
      </c>
      <c r="B68" s="1186"/>
      <c r="C68" s="1186"/>
      <c r="D68" s="1186"/>
      <c r="E68" s="1186"/>
      <c r="F68" s="1186"/>
      <c r="G68" s="1186"/>
      <c r="H68" s="1186"/>
      <c r="I68" s="1186"/>
      <c r="J68" s="1186"/>
      <c r="K68" s="1186"/>
      <c r="L68" s="1186"/>
      <c r="M68" s="1186"/>
      <c r="N68" s="1186"/>
      <c r="O68" s="1186"/>
      <c r="P68" s="329"/>
      <c r="Q68" s="1186" t="s">
        <v>187</v>
      </c>
      <c r="R68" s="1186"/>
      <c r="S68" s="1186"/>
      <c r="T68" s="1186"/>
      <c r="U68" s="1186"/>
      <c r="V68" s="1186"/>
      <c r="W68" s="1186"/>
      <c r="X68" s="1186"/>
      <c r="Y68" s="1186"/>
      <c r="Z68" s="1186"/>
      <c r="AA68" s="1186"/>
      <c r="AB68" s="1186"/>
      <c r="AC68" s="1186"/>
      <c r="AD68" s="1186"/>
      <c r="AE68" s="1186"/>
      <c r="AF68" s="56"/>
      <c r="AG68" s="1177" t="s">
        <v>187</v>
      </c>
      <c r="AH68" s="1177"/>
      <c r="AI68" s="1177"/>
      <c r="AJ68" s="1177"/>
      <c r="AK68" s="1177"/>
      <c r="AL68" s="1177"/>
      <c r="AM68" s="1177"/>
      <c r="AN68" s="1177"/>
      <c r="AO68" s="1177"/>
      <c r="AP68" s="1177"/>
      <c r="AQ68" s="1177"/>
      <c r="AR68" s="1177"/>
    </row>
    <row r="69" spans="1:44" ht="15" thickBot="1">
      <c r="A69" s="329"/>
      <c r="B69" s="329"/>
      <c r="C69" s="977"/>
      <c r="D69" s="329"/>
      <c r="E69" s="329"/>
      <c r="F69" s="977"/>
      <c r="G69" s="329"/>
      <c r="H69" s="329"/>
      <c r="I69" s="977"/>
      <c r="J69" s="329"/>
      <c r="K69" s="329"/>
      <c r="L69" s="977"/>
      <c r="M69" s="329"/>
      <c r="N69" s="774"/>
      <c r="O69" s="774"/>
      <c r="P69" s="329"/>
      <c r="Q69" s="329"/>
      <c r="R69" s="329"/>
      <c r="S69" s="977"/>
      <c r="T69" s="329"/>
      <c r="U69" s="329"/>
      <c r="V69" s="977"/>
      <c r="W69" s="329"/>
      <c r="X69" s="329"/>
      <c r="Y69" s="977"/>
      <c r="Z69" s="329"/>
      <c r="AA69" s="329"/>
      <c r="AB69" s="977"/>
      <c r="AC69" s="329"/>
      <c r="AD69" s="774"/>
      <c r="AE69" s="774"/>
      <c r="AF69" s="56"/>
      <c r="AG69" s="365"/>
      <c r="AH69" s="365"/>
      <c r="AI69" s="365"/>
      <c r="AJ69" s="365"/>
      <c r="AK69" s="365"/>
      <c r="AL69" s="365"/>
      <c r="AM69" s="365"/>
      <c r="AN69" s="365"/>
      <c r="AO69" s="365"/>
      <c r="AP69" s="365"/>
      <c r="AQ69" s="365"/>
      <c r="AR69" s="365"/>
    </row>
    <row r="70" spans="1:44">
      <c r="A70" s="1181" t="s">
        <v>7</v>
      </c>
      <c r="B70" s="1183" t="s">
        <v>92</v>
      </c>
      <c r="C70" s="1074"/>
      <c r="D70" s="1184"/>
      <c r="E70" s="1183" t="s">
        <v>93</v>
      </c>
      <c r="F70" s="1074"/>
      <c r="G70" s="1184"/>
      <c r="H70" s="1183" t="s">
        <v>94</v>
      </c>
      <c r="I70" s="1074"/>
      <c r="J70" s="1184"/>
      <c r="K70" s="1183" t="s">
        <v>95</v>
      </c>
      <c r="L70" s="1074"/>
      <c r="M70" s="1184"/>
      <c r="N70" s="1183" t="s">
        <v>1</v>
      </c>
      <c r="O70" s="1170"/>
      <c r="P70" s="331"/>
      <c r="Q70" s="1181" t="s">
        <v>7</v>
      </c>
      <c r="R70" s="1183" t="s">
        <v>92</v>
      </c>
      <c r="S70" s="1074"/>
      <c r="T70" s="1184"/>
      <c r="U70" s="1183" t="s">
        <v>93</v>
      </c>
      <c r="V70" s="1074"/>
      <c r="W70" s="1184"/>
      <c r="X70" s="1183" t="s">
        <v>94</v>
      </c>
      <c r="Y70" s="1074"/>
      <c r="Z70" s="1184"/>
      <c r="AA70" s="1183" t="s">
        <v>95</v>
      </c>
      <c r="AB70" s="1074"/>
      <c r="AC70" s="1184"/>
      <c r="AD70" s="1183" t="s">
        <v>1</v>
      </c>
      <c r="AE70" s="1170"/>
      <c r="AF70" s="56"/>
      <c r="AG70" s="1173" t="s">
        <v>7</v>
      </c>
      <c r="AH70" s="1109" t="s">
        <v>96</v>
      </c>
      <c r="AI70" s="1110"/>
      <c r="AJ70" s="1110"/>
      <c r="AK70" s="1110"/>
      <c r="AL70" s="1111"/>
      <c r="AM70" s="1169" t="s">
        <v>97</v>
      </c>
      <c r="AN70" s="1074"/>
      <c r="AO70" s="1170"/>
      <c r="AP70" s="1175" t="s">
        <v>98</v>
      </c>
      <c r="AQ70" s="1171" t="s">
        <v>193</v>
      </c>
      <c r="AR70" s="1172"/>
    </row>
    <row r="71" spans="1:44" ht="26">
      <c r="A71" s="1182"/>
      <c r="B71" s="366" t="s">
        <v>99</v>
      </c>
      <c r="C71" s="366"/>
      <c r="D71" s="366" t="s">
        <v>100</v>
      </c>
      <c r="E71" s="366" t="s">
        <v>99</v>
      </c>
      <c r="F71" s="366"/>
      <c r="G71" s="366" t="s">
        <v>100</v>
      </c>
      <c r="H71" s="366" t="s">
        <v>99</v>
      </c>
      <c r="I71" s="366"/>
      <c r="J71" s="366" t="s">
        <v>100</v>
      </c>
      <c r="K71" s="366" t="s">
        <v>99</v>
      </c>
      <c r="L71" s="366"/>
      <c r="M71" s="366" t="s">
        <v>100</v>
      </c>
      <c r="N71" s="366" t="s">
        <v>99</v>
      </c>
      <c r="O71" s="372" t="s">
        <v>100</v>
      </c>
      <c r="P71" s="44"/>
      <c r="Q71" s="1187"/>
      <c r="R71" s="366" t="s">
        <v>99</v>
      </c>
      <c r="S71" s="366"/>
      <c r="T71" s="366" t="s">
        <v>100</v>
      </c>
      <c r="U71" s="366" t="s">
        <v>99</v>
      </c>
      <c r="V71" s="366"/>
      <c r="W71" s="366" t="s">
        <v>100</v>
      </c>
      <c r="X71" s="366" t="s">
        <v>99</v>
      </c>
      <c r="Y71" s="366"/>
      <c r="Z71" s="366" t="s">
        <v>100</v>
      </c>
      <c r="AA71" s="366" t="s">
        <v>99</v>
      </c>
      <c r="AB71" s="366"/>
      <c r="AC71" s="366" t="s">
        <v>100</v>
      </c>
      <c r="AD71" s="366" t="s">
        <v>99</v>
      </c>
      <c r="AE71" s="372" t="s">
        <v>100</v>
      </c>
      <c r="AF71" s="56"/>
      <c r="AG71" s="1174"/>
      <c r="AH71" s="660" t="s">
        <v>92</v>
      </c>
      <c r="AI71" s="45" t="s">
        <v>93</v>
      </c>
      <c r="AJ71" s="45" t="s">
        <v>94</v>
      </c>
      <c r="AK71" s="45" t="s">
        <v>95</v>
      </c>
      <c r="AL71" s="47" t="s">
        <v>1</v>
      </c>
      <c r="AM71" s="660" t="s">
        <v>116</v>
      </c>
      <c r="AN71" s="45" t="s">
        <v>117</v>
      </c>
      <c r="AO71" s="47" t="s">
        <v>1</v>
      </c>
      <c r="AP71" s="1176"/>
      <c r="AQ71" s="46" t="s">
        <v>194</v>
      </c>
      <c r="AR71" s="47" t="s">
        <v>195</v>
      </c>
    </row>
    <row r="72" spans="1:44" ht="12.75" customHeight="1">
      <c r="A72" s="353" t="s">
        <v>25</v>
      </c>
      <c r="B72" s="53"/>
      <c r="C72" s="53"/>
      <c r="D72" s="53"/>
      <c r="E72" s="53"/>
      <c r="F72" s="53"/>
      <c r="G72" s="53"/>
      <c r="H72" s="51"/>
      <c r="I72" s="51"/>
      <c r="J72" s="51"/>
      <c r="K72" s="51"/>
      <c r="L72" s="51"/>
      <c r="M72" s="51"/>
      <c r="N72" s="813"/>
      <c r="O72" s="814"/>
      <c r="P72" s="52"/>
      <c r="Q72" s="353" t="s">
        <v>25</v>
      </c>
      <c r="R72" s="53"/>
      <c r="S72" s="53"/>
      <c r="T72" s="53"/>
      <c r="U72" s="53"/>
      <c r="V72" s="53"/>
      <c r="W72" s="53"/>
      <c r="X72" s="51"/>
      <c r="Y72" s="51"/>
      <c r="Z72" s="51"/>
      <c r="AA72" s="51"/>
      <c r="AB72" s="51"/>
      <c r="AC72" s="51"/>
      <c r="AD72" s="813"/>
      <c r="AE72" s="814"/>
      <c r="AF72" s="56"/>
      <c r="AG72" s="354" t="s">
        <v>25</v>
      </c>
      <c r="AH72" s="643"/>
      <c r="AI72" s="668"/>
      <c r="AJ72" s="668"/>
      <c r="AK72" s="668"/>
      <c r="AL72" s="814"/>
      <c r="AM72" s="650"/>
      <c r="AN72" s="673"/>
      <c r="AO72" s="814"/>
      <c r="AP72" s="649"/>
      <c r="AQ72" s="672"/>
      <c r="AR72" s="367"/>
    </row>
    <row r="73" spans="1:44" ht="12.75" customHeight="1">
      <c r="A73" s="352" t="s">
        <v>142</v>
      </c>
      <c r="B73" s="217">
        <v>238</v>
      </c>
      <c r="C73" s="217"/>
      <c r="D73" s="217">
        <v>128</v>
      </c>
      <c r="E73" s="217">
        <v>244</v>
      </c>
      <c r="F73" s="217"/>
      <c r="G73" s="217">
        <v>128</v>
      </c>
      <c r="H73" s="217">
        <v>233</v>
      </c>
      <c r="I73" s="217"/>
      <c r="J73" s="217">
        <v>118</v>
      </c>
      <c r="K73" s="217">
        <v>212</v>
      </c>
      <c r="L73" s="217"/>
      <c r="M73" s="217">
        <v>100</v>
      </c>
      <c r="N73" s="243">
        <f t="shared" ref="N73:N103" si="42">+B73+E73+H73+K73</f>
        <v>927</v>
      </c>
      <c r="O73" s="244">
        <f t="shared" ref="O73:O103" si="43">+D73+G73+J73+M73</f>
        <v>474</v>
      </c>
      <c r="P73" s="52"/>
      <c r="Q73" s="352" t="s">
        <v>142</v>
      </c>
      <c r="R73" s="217">
        <v>5</v>
      </c>
      <c r="S73" s="217"/>
      <c r="T73" s="217">
        <v>1</v>
      </c>
      <c r="U73" s="217">
        <v>0</v>
      </c>
      <c r="V73" s="217"/>
      <c r="W73" s="217">
        <v>0</v>
      </c>
      <c r="X73" s="217">
        <v>0</v>
      </c>
      <c r="Y73" s="217"/>
      <c r="Z73" s="217">
        <v>0</v>
      </c>
      <c r="AA73" s="217">
        <v>1</v>
      </c>
      <c r="AB73" s="217"/>
      <c r="AC73" s="217">
        <v>1</v>
      </c>
      <c r="AD73" s="243">
        <f t="shared" ref="AD73:AD75" si="44">+R73+U73+X73+AA73</f>
        <v>6</v>
      </c>
      <c r="AE73" s="244">
        <f t="shared" ref="AE73:AE75" si="45">+T73+W73+Z73+AC73</f>
        <v>2</v>
      </c>
      <c r="AF73" s="56"/>
      <c r="AG73" s="387" t="s">
        <v>142</v>
      </c>
      <c r="AH73" s="642">
        <v>4</v>
      </c>
      <c r="AI73" s="667">
        <v>4</v>
      </c>
      <c r="AJ73" s="667">
        <v>4</v>
      </c>
      <c r="AK73" s="667">
        <v>4</v>
      </c>
      <c r="AL73" s="814">
        <f>SUM(AH73:AK73)</f>
        <v>16</v>
      </c>
      <c r="AM73" s="689">
        <v>16</v>
      </c>
      <c r="AN73" s="696">
        <v>0</v>
      </c>
      <c r="AO73" s="840">
        <f>SUM(AM73:AN73)</f>
        <v>16</v>
      </c>
      <c r="AP73" s="684">
        <v>3</v>
      </c>
      <c r="AQ73" s="697">
        <v>19</v>
      </c>
      <c r="AR73" s="686">
        <v>0</v>
      </c>
    </row>
    <row r="74" spans="1:44" ht="12.75" customHeight="1">
      <c r="A74" s="352" t="s">
        <v>143</v>
      </c>
      <c r="B74" s="217">
        <v>313</v>
      </c>
      <c r="C74" s="217"/>
      <c r="D74" s="217">
        <v>165</v>
      </c>
      <c r="E74" s="217">
        <v>233</v>
      </c>
      <c r="F74" s="217"/>
      <c r="G74" s="217">
        <v>107</v>
      </c>
      <c r="H74" s="217">
        <v>221</v>
      </c>
      <c r="I74" s="217"/>
      <c r="J74" s="217">
        <v>131</v>
      </c>
      <c r="K74" s="217">
        <v>202</v>
      </c>
      <c r="L74" s="217"/>
      <c r="M74" s="217">
        <v>98</v>
      </c>
      <c r="N74" s="243">
        <f t="shared" si="42"/>
        <v>969</v>
      </c>
      <c r="O74" s="244">
        <f t="shared" si="43"/>
        <v>501</v>
      </c>
      <c r="P74" s="52"/>
      <c r="Q74" s="352" t="s">
        <v>143</v>
      </c>
      <c r="R74" s="217">
        <v>19</v>
      </c>
      <c r="S74" s="217"/>
      <c r="T74" s="217">
        <v>13</v>
      </c>
      <c r="U74" s="217">
        <v>7</v>
      </c>
      <c r="V74" s="217"/>
      <c r="W74" s="217">
        <v>2</v>
      </c>
      <c r="X74" s="217">
        <v>4</v>
      </c>
      <c r="Y74" s="217"/>
      <c r="Z74" s="217">
        <v>3</v>
      </c>
      <c r="AA74" s="217">
        <v>0</v>
      </c>
      <c r="AB74" s="217"/>
      <c r="AC74" s="217">
        <v>0</v>
      </c>
      <c r="AD74" s="243">
        <f t="shared" si="44"/>
        <v>30</v>
      </c>
      <c r="AE74" s="244">
        <f t="shared" si="45"/>
        <v>18</v>
      </c>
      <c r="AF74" s="56"/>
      <c r="AG74" s="387" t="s">
        <v>143</v>
      </c>
      <c r="AH74" s="642">
        <v>9</v>
      </c>
      <c r="AI74" s="667">
        <v>8</v>
      </c>
      <c r="AJ74" s="667">
        <v>8</v>
      </c>
      <c r="AK74" s="667">
        <v>8</v>
      </c>
      <c r="AL74" s="814">
        <f t="shared" ref="AL74:AL102" si="46">SUM(AH74:AK74)</f>
        <v>33</v>
      </c>
      <c r="AM74" s="689">
        <v>28</v>
      </c>
      <c r="AN74" s="696">
        <v>5</v>
      </c>
      <c r="AO74" s="840">
        <f t="shared" ref="AO74:AO102" si="47">SUM(AM74:AN74)</f>
        <v>33</v>
      </c>
      <c r="AP74" s="684">
        <v>7</v>
      </c>
      <c r="AQ74" s="697">
        <v>24</v>
      </c>
      <c r="AR74" s="686">
        <v>5</v>
      </c>
    </row>
    <row r="75" spans="1:44" ht="12.75" customHeight="1">
      <c r="A75" s="352" t="s">
        <v>144</v>
      </c>
      <c r="B75" s="217">
        <v>686</v>
      </c>
      <c r="C75" s="217"/>
      <c r="D75" s="217">
        <v>339</v>
      </c>
      <c r="E75" s="217">
        <v>632</v>
      </c>
      <c r="F75" s="217"/>
      <c r="G75" s="217">
        <v>312</v>
      </c>
      <c r="H75" s="217">
        <v>687</v>
      </c>
      <c r="I75" s="217"/>
      <c r="J75" s="217">
        <v>349</v>
      </c>
      <c r="K75" s="217">
        <v>565</v>
      </c>
      <c r="L75" s="217"/>
      <c r="M75" s="217">
        <v>280</v>
      </c>
      <c r="N75" s="243">
        <f t="shared" si="42"/>
        <v>2570</v>
      </c>
      <c r="O75" s="244">
        <f t="shared" si="43"/>
        <v>1280</v>
      </c>
      <c r="P75" s="52"/>
      <c r="Q75" s="352" t="s">
        <v>144</v>
      </c>
      <c r="R75" s="217">
        <v>28</v>
      </c>
      <c r="S75" s="217"/>
      <c r="T75" s="217">
        <v>13</v>
      </c>
      <c r="U75" s="217">
        <v>20</v>
      </c>
      <c r="V75" s="217"/>
      <c r="W75" s="217">
        <v>8</v>
      </c>
      <c r="X75" s="217">
        <v>19</v>
      </c>
      <c r="Y75" s="217"/>
      <c r="Z75" s="217">
        <v>11</v>
      </c>
      <c r="AA75" s="217">
        <v>99</v>
      </c>
      <c r="AB75" s="217"/>
      <c r="AC75" s="217">
        <v>61</v>
      </c>
      <c r="AD75" s="243">
        <f t="shared" si="44"/>
        <v>166</v>
      </c>
      <c r="AE75" s="244">
        <f t="shared" si="45"/>
        <v>93</v>
      </c>
      <c r="AF75" s="56"/>
      <c r="AG75" s="387" t="s">
        <v>144</v>
      </c>
      <c r="AH75" s="642">
        <v>13</v>
      </c>
      <c r="AI75" s="667">
        <v>14</v>
      </c>
      <c r="AJ75" s="667">
        <v>17</v>
      </c>
      <c r="AK75" s="667">
        <v>13</v>
      </c>
      <c r="AL75" s="814">
        <f t="shared" si="46"/>
        <v>57</v>
      </c>
      <c r="AM75" s="689">
        <v>48</v>
      </c>
      <c r="AN75" s="696">
        <v>6</v>
      </c>
      <c r="AO75" s="840">
        <f t="shared" si="47"/>
        <v>54</v>
      </c>
      <c r="AP75" s="684">
        <v>7</v>
      </c>
      <c r="AQ75" s="697">
        <v>71</v>
      </c>
      <c r="AR75" s="686">
        <v>17</v>
      </c>
    </row>
    <row r="76" spans="1:44" ht="12.75" customHeight="1">
      <c r="A76" s="353" t="s">
        <v>76</v>
      </c>
      <c r="B76" s="217"/>
      <c r="C76" s="217"/>
      <c r="D76" s="217"/>
      <c r="E76" s="217"/>
      <c r="F76" s="217"/>
      <c r="G76" s="217"/>
      <c r="H76" s="51"/>
      <c r="I76" s="51"/>
      <c r="J76" s="51"/>
      <c r="K76" s="51"/>
      <c r="L76" s="51"/>
      <c r="M76" s="51"/>
      <c r="N76" s="243"/>
      <c r="O76" s="244"/>
      <c r="P76" s="52"/>
      <c r="Q76" s="353" t="s">
        <v>76</v>
      </c>
      <c r="R76" s="217"/>
      <c r="S76" s="217"/>
      <c r="T76" s="217"/>
      <c r="U76" s="217"/>
      <c r="V76" s="217"/>
      <c r="W76" s="217"/>
      <c r="X76" s="51"/>
      <c r="Y76" s="51"/>
      <c r="Z76" s="51"/>
      <c r="AA76" s="51"/>
      <c r="AB76" s="51"/>
      <c r="AC76" s="51"/>
      <c r="AD76" s="243"/>
      <c r="AE76" s="244"/>
      <c r="AF76" s="56"/>
      <c r="AG76" s="354" t="s">
        <v>76</v>
      </c>
      <c r="AH76" s="643"/>
      <c r="AI76" s="668"/>
      <c r="AJ76" s="668"/>
      <c r="AK76" s="668"/>
      <c r="AL76" s="814"/>
      <c r="AM76" s="643"/>
      <c r="AN76" s="668"/>
      <c r="AO76" s="840"/>
      <c r="AP76" s="687"/>
      <c r="AQ76" s="698"/>
      <c r="AR76" s="688"/>
    </row>
    <row r="77" spans="1:44" ht="12.75" customHeight="1">
      <c r="A77" s="352" t="s">
        <v>145</v>
      </c>
      <c r="B77" s="217">
        <v>134</v>
      </c>
      <c r="C77" s="217"/>
      <c r="D77" s="217">
        <v>72</v>
      </c>
      <c r="E77" s="217">
        <v>62</v>
      </c>
      <c r="F77" s="217"/>
      <c r="G77" s="217">
        <v>25</v>
      </c>
      <c r="H77" s="217">
        <v>65</v>
      </c>
      <c r="I77" s="217"/>
      <c r="J77" s="217">
        <v>37</v>
      </c>
      <c r="K77" s="217">
        <v>43</v>
      </c>
      <c r="L77" s="217"/>
      <c r="M77" s="217">
        <v>24</v>
      </c>
      <c r="N77" s="243">
        <f t="shared" si="42"/>
        <v>304</v>
      </c>
      <c r="O77" s="244">
        <f t="shared" si="43"/>
        <v>158</v>
      </c>
      <c r="P77" s="52"/>
      <c r="Q77" s="352" t="s">
        <v>145</v>
      </c>
      <c r="R77" s="217">
        <v>1</v>
      </c>
      <c r="S77" s="217"/>
      <c r="T77" s="217">
        <v>1</v>
      </c>
      <c r="U77" s="217">
        <v>0</v>
      </c>
      <c r="V77" s="217"/>
      <c r="W77" s="217">
        <v>0</v>
      </c>
      <c r="X77" s="217">
        <v>3</v>
      </c>
      <c r="Y77" s="217"/>
      <c r="Z77" s="217">
        <v>3</v>
      </c>
      <c r="AA77" s="217">
        <v>1</v>
      </c>
      <c r="AB77" s="217"/>
      <c r="AC77" s="217">
        <v>1</v>
      </c>
      <c r="AD77" s="243">
        <f t="shared" ref="AD77:AD78" si="48">+R77+U77+X77+AA77</f>
        <v>5</v>
      </c>
      <c r="AE77" s="244">
        <f t="shared" ref="AE77:AE78" si="49">+T77+W77+Z77+AC77</f>
        <v>5</v>
      </c>
      <c r="AF77" s="56"/>
      <c r="AG77" s="387" t="s">
        <v>145</v>
      </c>
      <c r="AH77" s="642">
        <v>3</v>
      </c>
      <c r="AI77" s="667">
        <v>2</v>
      </c>
      <c r="AJ77" s="667">
        <v>2</v>
      </c>
      <c r="AK77" s="667">
        <v>1</v>
      </c>
      <c r="AL77" s="814">
        <f t="shared" si="46"/>
        <v>8</v>
      </c>
      <c r="AM77" s="689">
        <v>12</v>
      </c>
      <c r="AN77" s="696">
        <v>0</v>
      </c>
      <c r="AO77" s="840">
        <f t="shared" si="47"/>
        <v>12</v>
      </c>
      <c r="AP77" s="684">
        <v>3</v>
      </c>
      <c r="AQ77" s="697">
        <v>20</v>
      </c>
      <c r="AR77" s="686">
        <v>0</v>
      </c>
    </row>
    <row r="78" spans="1:44" ht="12.75" customHeight="1">
      <c r="A78" s="352" t="s">
        <v>146</v>
      </c>
      <c r="B78" s="217">
        <v>119</v>
      </c>
      <c r="C78" s="217"/>
      <c r="D78" s="217">
        <v>62</v>
      </c>
      <c r="E78" s="217">
        <v>72</v>
      </c>
      <c r="F78" s="217"/>
      <c r="G78" s="217">
        <v>42</v>
      </c>
      <c r="H78" s="217">
        <v>69</v>
      </c>
      <c r="I78" s="217"/>
      <c r="J78" s="217">
        <v>30</v>
      </c>
      <c r="K78" s="217">
        <v>48</v>
      </c>
      <c r="L78" s="217"/>
      <c r="M78" s="217">
        <v>20</v>
      </c>
      <c r="N78" s="243">
        <f t="shared" si="42"/>
        <v>308</v>
      </c>
      <c r="O78" s="244">
        <f t="shared" si="43"/>
        <v>154</v>
      </c>
      <c r="P78" s="52"/>
      <c r="Q78" s="352" t="s">
        <v>146</v>
      </c>
      <c r="R78" s="217">
        <v>12</v>
      </c>
      <c r="S78" s="217"/>
      <c r="T78" s="217">
        <v>5</v>
      </c>
      <c r="U78" s="217">
        <v>3</v>
      </c>
      <c r="V78" s="217"/>
      <c r="W78" s="217">
        <v>1</v>
      </c>
      <c r="X78" s="217">
        <v>1</v>
      </c>
      <c r="Y78" s="217"/>
      <c r="Z78" s="217">
        <v>0</v>
      </c>
      <c r="AA78" s="217">
        <v>0</v>
      </c>
      <c r="AB78" s="217"/>
      <c r="AC78" s="217">
        <v>0</v>
      </c>
      <c r="AD78" s="243">
        <f t="shared" si="48"/>
        <v>16</v>
      </c>
      <c r="AE78" s="244">
        <f t="shared" si="49"/>
        <v>6</v>
      </c>
      <c r="AF78" s="56"/>
      <c r="AG78" s="387" t="s">
        <v>146</v>
      </c>
      <c r="AH78" s="642">
        <v>2</v>
      </c>
      <c r="AI78" s="667">
        <v>2</v>
      </c>
      <c r="AJ78" s="667">
        <v>2</v>
      </c>
      <c r="AK78" s="667">
        <v>2</v>
      </c>
      <c r="AL78" s="814">
        <f t="shared" si="46"/>
        <v>8</v>
      </c>
      <c r="AM78" s="689">
        <v>8</v>
      </c>
      <c r="AN78" s="696">
        <v>0</v>
      </c>
      <c r="AO78" s="840">
        <f t="shared" si="47"/>
        <v>8</v>
      </c>
      <c r="AP78" s="684">
        <v>1</v>
      </c>
      <c r="AQ78" s="697">
        <v>13</v>
      </c>
      <c r="AR78" s="686">
        <v>3</v>
      </c>
    </row>
    <row r="79" spans="1:44" ht="12.75" customHeight="1">
      <c r="A79" s="352" t="s">
        <v>147</v>
      </c>
      <c r="B79" s="217">
        <v>0</v>
      </c>
      <c r="C79" s="217"/>
      <c r="D79" s="217">
        <v>0</v>
      </c>
      <c r="E79" s="217">
        <v>0</v>
      </c>
      <c r="F79" s="217"/>
      <c r="G79" s="217">
        <v>0</v>
      </c>
      <c r="H79" s="217">
        <v>0</v>
      </c>
      <c r="I79" s="217"/>
      <c r="J79" s="217">
        <v>0</v>
      </c>
      <c r="K79" s="217">
        <v>0</v>
      </c>
      <c r="L79" s="217"/>
      <c r="M79" s="217">
        <v>0</v>
      </c>
      <c r="N79" s="243"/>
      <c r="O79" s="244"/>
      <c r="P79" s="52"/>
      <c r="Q79" s="352" t="s">
        <v>147</v>
      </c>
      <c r="R79" s="217">
        <v>0</v>
      </c>
      <c r="S79" s="217"/>
      <c r="T79" s="217">
        <v>0</v>
      </c>
      <c r="U79" s="217">
        <v>0</v>
      </c>
      <c r="V79" s="217"/>
      <c r="W79" s="217">
        <v>0</v>
      </c>
      <c r="X79" s="217">
        <v>0</v>
      </c>
      <c r="Y79" s="217"/>
      <c r="Z79" s="217">
        <v>0</v>
      </c>
      <c r="AA79" s="217">
        <v>0</v>
      </c>
      <c r="AB79" s="217"/>
      <c r="AC79" s="217">
        <v>0</v>
      </c>
      <c r="AD79" s="243"/>
      <c r="AE79" s="244"/>
      <c r="AF79" s="56"/>
      <c r="AG79" s="387" t="s">
        <v>147</v>
      </c>
      <c r="AH79" s="671">
        <v>0</v>
      </c>
      <c r="AI79" s="665">
        <v>0</v>
      </c>
      <c r="AJ79" s="665">
        <v>0</v>
      </c>
      <c r="AK79" s="665">
        <v>0</v>
      </c>
      <c r="AL79" s="814">
        <f t="shared" si="46"/>
        <v>0</v>
      </c>
      <c r="AM79" s="671">
        <v>0</v>
      </c>
      <c r="AN79" s="665">
        <v>0</v>
      </c>
      <c r="AO79" s="840">
        <f t="shared" si="47"/>
        <v>0</v>
      </c>
      <c r="AP79" s="674">
        <v>0</v>
      </c>
      <c r="AQ79" s="670">
        <v>0</v>
      </c>
      <c r="AR79" s="686">
        <v>0</v>
      </c>
    </row>
    <row r="80" spans="1:44" ht="12.75" customHeight="1">
      <c r="A80" s="352" t="s">
        <v>148</v>
      </c>
      <c r="B80" s="217">
        <v>45</v>
      </c>
      <c r="C80" s="217"/>
      <c r="D80" s="217">
        <v>22</v>
      </c>
      <c r="E80" s="217">
        <v>49</v>
      </c>
      <c r="F80" s="217"/>
      <c r="G80" s="217">
        <v>31</v>
      </c>
      <c r="H80" s="217">
        <v>46</v>
      </c>
      <c r="I80" s="217"/>
      <c r="J80" s="217">
        <v>20</v>
      </c>
      <c r="K80" s="217">
        <v>38</v>
      </c>
      <c r="L80" s="217"/>
      <c r="M80" s="217">
        <v>19</v>
      </c>
      <c r="N80" s="243">
        <f t="shared" si="42"/>
        <v>178</v>
      </c>
      <c r="O80" s="244">
        <f t="shared" si="43"/>
        <v>92</v>
      </c>
      <c r="P80" s="52"/>
      <c r="Q80" s="352" t="s">
        <v>148</v>
      </c>
      <c r="R80" s="217">
        <v>5</v>
      </c>
      <c r="S80" s="217"/>
      <c r="T80" s="217">
        <v>1</v>
      </c>
      <c r="U80" s="217">
        <v>0</v>
      </c>
      <c r="V80" s="217"/>
      <c r="W80" s="217">
        <v>0</v>
      </c>
      <c r="X80" s="217">
        <v>0</v>
      </c>
      <c r="Y80" s="217"/>
      <c r="Z80" s="217">
        <v>0</v>
      </c>
      <c r="AA80" s="217">
        <v>0</v>
      </c>
      <c r="AB80" s="217"/>
      <c r="AC80" s="217">
        <v>0</v>
      </c>
      <c r="AD80" s="243">
        <f t="shared" ref="AD80:AD85" si="50">+R80+U80+X80+AA80</f>
        <v>5</v>
      </c>
      <c r="AE80" s="244">
        <f t="shared" ref="AE80:AE85" si="51">+T80+W80+Z80+AC80</f>
        <v>1</v>
      </c>
      <c r="AF80" s="56"/>
      <c r="AG80" s="387" t="s">
        <v>148</v>
      </c>
      <c r="AH80" s="642">
        <v>1</v>
      </c>
      <c r="AI80" s="667">
        <v>1</v>
      </c>
      <c r="AJ80" s="667">
        <v>1</v>
      </c>
      <c r="AK80" s="667">
        <v>1</v>
      </c>
      <c r="AL80" s="814">
        <f t="shared" si="46"/>
        <v>4</v>
      </c>
      <c r="AM80" s="689">
        <v>4</v>
      </c>
      <c r="AN80" s="696">
        <v>0</v>
      </c>
      <c r="AO80" s="840">
        <f t="shared" si="47"/>
        <v>4</v>
      </c>
      <c r="AP80" s="684">
        <v>1</v>
      </c>
      <c r="AQ80" s="697">
        <v>7</v>
      </c>
      <c r="AR80" s="686">
        <v>0</v>
      </c>
    </row>
    <row r="81" spans="1:44" ht="12.75" customHeight="1">
      <c r="A81" s="352" t="s">
        <v>149</v>
      </c>
      <c r="B81" s="217">
        <v>300</v>
      </c>
      <c r="C81" s="217"/>
      <c r="D81" s="217">
        <v>145</v>
      </c>
      <c r="E81" s="217">
        <v>254</v>
      </c>
      <c r="F81" s="217"/>
      <c r="G81" s="217">
        <v>144</v>
      </c>
      <c r="H81" s="217">
        <v>251</v>
      </c>
      <c r="I81" s="217"/>
      <c r="J81" s="217">
        <v>119</v>
      </c>
      <c r="K81" s="217">
        <v>235</v>
      </c>
      <c r="L81" s="217"/>
      <c r="M81" s="217">
        <v>110</v>
      </c>
      <c r="N81" s="243">
        <f t="shared" si="42"/>
        <v>1040</v>
      </c>
      <c r="O81" s="244">
        <f t="shared" si="43"/>
        <v>518</v>
      </c>
      <c r="P81" s="52"/>
      <c r="Q81" s="352" t="s">
        <v>149</v>
      </c>
      <c r="R81" s="217">
        <v>16</v>
      </c>
      <c r="S81" s="217"/>
      <c r="T81" s="217">
        <v>8</v>
      </c>
      <c r="U81" s="217">
        <v>11</v>
      </c>
      <c r="V81" s="217"/>
      <c r="W81" s="217">
        <v>7</v>
      </c>
      <c r="X81" s="217">
        <v>21</v>
      </c>
      <c r="Y81" s="217"/>
      <c r="Z81" s="217">
        <v>12</v>
      </c>
      <c r="AA81" s="217">
        <v>13</v>
      </c>
      <c r="AB81" s="217"/>
      <c r="AC81" s="217">
        <v>7</v>
      </c>
      <c r="AD81" s="243">
        <f t="shared" si="50"/>
        <v>61</v>
      </c>
      <c r="AE81" s="244">
        <f t="shared" si="51"/>
        <v>34</v>
      </c>
      <c r="AF81" s="56"/>
      <c r="AG81" s="387" t="s">
        <v>149</v>
      </c>
      <c r="AH81" s="642">
        <v>8</v>
      </c>
      <c r="AI81" s="667">
        <v>6</v>
      </c>
      <c r="AJ81" s="667">
        <v>7</v>
      </c>
      <c r="AK81" s="667">
        <v>6</v>
      </c>
      <c r="AL81" s="814">
        <f t="shared" si="46"/>
        <v>27</v>
      </c>
      <c r="AM81" s="689">
        <v>25</v>
      </c>
      <c r="AN81" s="696">
        <v>4</v>
      </c>
      <c r="AO81" s="840">
        <f t="shared" si="47"/>
        <v>29</v>
      </c>
      <c r="AP81" s="684">
        <v>6</v>
      </c>
      <c r="AQ81" s="697">
        <v>34</v>
      </c>
      <c r="AR81" s="686">
        <v>1</v>
      </c>
    </row>
    <row r="82" spans="1:44" ht="12.75" customHeight="1">
      <c r="A82" s="352" t="s">
        <v>150</v>
      </c>
      <c r="B82" s="217">
        <v>485</v>
      </c>
      <c r="C82" s="217"/>
      <c r="D82" s="217">
        <v>265</v>
      </c>
      <c r="E82" s="217">
        <v>289</v>
      </c>
      <c r="F82" s="217"/>
      <c r="G82" s="217">
        <v>146</v>
      </c>
      <c r="H82" s="217">
        <v>251</v>
      </c>
      <c r="I82" s="217"/>
      <c r="J82" s="217">
        <v>110</v>
      </c>
      <c r="K82" s="217">
        <v>176</v>
      </c>
      <c r="L82" s="217"/>
      <c r="M82" s="217">
        <v>86</v>
      </c>
      <c r="N82" s="243">
        <f t="shared" si="42"/>
        <v>1201</v>
      </c>
      <c r="O82" s="244">
        <f t="shared" si="43"/>
        <v>607</v>
      </c>
      <c r="P82" s="52"/>
      <c r="Q82" s="352" t="s">
        <v>150</v>
      </c>
      <c r="R82" s="217">
        <v>45</v>
      </c>
      <c r="S82" s="217"/>
      <c r="T82" s="217">
        <v>19</v>
      </c>
      <c r="U82" s="217">
        <v>19</v>
      </c>
      <c r="V82" s="217"/>
      <c r="W82" s="217">
        <v>8</v>
      </c>
      <c r="X82" s="217">
        <v>4</v>
      </c>
      <c r="Y82" s="217"/>
      <c r="Z82" s="217">
        <v>2</v>
      </c>
      <c r="AA82" s="217">
        <v>11</v>
      </c>
      <c r="AB82" s="217"/>
      <c r="AC82" s="217">
        <v>5</v>
      </c>
      <c r="AD82" s="243">
        <f t="shared" si="50"/>
        <v>79</v>
      </c>
      <c r="AE82" s="244">
        <f t="shared" si="51"/>
        <v>34</v>
      </c>
      <c r="AF82" s="56"/>
      <c r="AG82" s="387" t="s">
        <v>150</v>
      </c>
      <c r="AH82" s="642">
        <v>11</v>
      </c>
      <c r="AI82" s="667">
        <v>8</v>
      </c>
      <c r="AJ82" s="667">
        <v>8</v>
      </c>
      <c r="AK82" s="667">
        <v>11</v>
      </c>
      <c r="AL82" s="814">
        <f t="shared" si="46"/>
        <v>38</v>
      </c>
      <c r="AM82" s="689">
        <v>33</v>
      </c>
      <c r="AN82" s="696">
        <v>2</v>
      </c>
      <c r="AO82" s="840">
        <f t="shared" si="47"/>
        <v>35</v>
      </c>
      <c r="AP82" s="684">
        <v>8</v>
      </c>
      <c r="AQ82" s="697">
        <v>44</v>
      </c>
      <c r="AR82" s="686">
        <v>10</v>
      </c>
    </row>
    <row r="83" spans="1:44" ht="12.75" customHeight="1">
      <c r="A83" s="352" t="s">
        <v>151</v>
      </c>
      <c r="B83" s="217">
        <v>240</v>
      </c>
      <c r="C83" s="217"/>
      <c r="D83" s="217">
        <v>116</v>
      </c>
      <c r="E83" s="217">
        <v>201</v>
      </c>
      <c r="F83" s="217"/>
      <c r="G83" s="217">
        <v>106</v>
      </c>
      <c r="H83" s="217">
        <v>178</v>
      </c>
      <c r="I83" s="217"/>
      <c r="J83" s="217">
        <v>94</v>
      </c>
      <c r="K83" s="217">
        <v>164</v>
      </c>
      <c r="L83" s="217"/>
      <c r="M83" s="217">
        <v>79</v>
      </c>
      <c r="N83" s="243">
        <f t="shared" si="42"/>
        <v>783</v>
      </c>
      <c r="O83" s="244">
        <f t="shared" si="43"/>
        <v>395</v>
      </c>
      <c r="P83" s="52"/>
      <c r="Q83" s="352" t="s">
        <v>151</v>
      </c>
      <c r="R83" s="217">
        <v>13</v>
      </c>
      <c r="S83" s="217"/>
      <c r="T83" s="217">
        <v>4</v>
      </c>
      <c r="U83" s="217">
        <v>13</v>
      </c>
      <c r="V83" s="217"/>
      <c r="W83" s="217">
        <v>7</v>
      </c>
      <c r="X83" s="217">
        <v>5</v>
      </c>
      <c r="Y83" s="217"/>
      <c r="Z83" s="217">
        <v>4</v>
      </c>
      <c r="AA83" s="217">
        <v>10</v>
      </c>
      <c r="AB83" s="217"/>
      <c r="AC83" s="217">
        <v>3</v>
      </c>
      <c r="AD83" s="243">
        <f t="shared" si="50"/>
        <v>41</v>
      </c>
      <c r="AE83" s="244">
        <f t="shared" si="51"/>
        <v>18</v>
      </c>
      <c r="AF83" s="56"/>
      <c r="AG83" s="387" t="s">
        <v>151</v>
      </c>
      <c r="AH83" s="642">
        <v>4</v>
      </c>
      <c r="AI83" s="667">
        <v>4</v>
      </c>
      <c r="AJ83" s="667">
        <v>4</v>
      </c>
      <c r="AK83" s="667">
        <v>4</v>
      </c>
      <c r="AL83" s="814">
        <f t="shared" si="46"/>
        <v>16</v>
      </c>
      <c r="AM83" s="689">
        <v>12</v>
      </c>
      <c r="AN83" s="696">
        <v>2</v>
      </c>
      <c r="AO83" s="840">
        <f t="shared" si="47"/>
        <v>14</v>
      </c>
      <c r="AP83" s="684">
        <v>4</v>
      </c>
      <c r="AQ83" s="697">
        <v>25</v>
      </c>
      <c r="AR83" s="686">
        <v>0</v>
      </c>
    </row>
    <row r="84" spans="1:44" ht="12.75" customHeight="1">
      <c r="A84" s="352" t="s">
        <v>152</v>
      </c>
      <c r="B84" s="217">
        <v>1627</v>
      </c>
      <c r="C84" s="217"/>
      <c r="D84" s="217">
        <v>857</v>
      </c>
      <c r="E84" s="217">
        <v>1514</v>
      </c>
      <c r="F84" s="217"/>
      <c r="G84" s="217">
        <v>809</v>
      </c>
      <c r="H84" s="217">
        <v>1425</v>
      </c>
      <c r="I84" s="217"/>
      <c r="J84" s="217">
        <v>744</v>
      </c>
      <c r="K84" s="217">
        <v>1090</v>
      </c>
      <c r="L84" s="217"/>
      <c r="M84" s="217">
        <v>591</v>
      </c>
      <c r="N84" s="243">
        <f t="shared" si="42"/>
        <v>5656</v>
      </c>
      <c r="O84" s="244">
        <f t="shared" si="43"/>
        <v>3001</v>
      </c>
      <c r="P84" s="52"/>
      <c r="Q84" s="352" t="s">
        <v>152</v>
      </c>
      <c r="R84" s="217">
        <v>52</v>
      </c>
      <c r="S84" s="217"/>
      <c r="T84" s="217">
        <v>22</v>
      </c>
      <c r="U84" s="217">
        <v>46</v>
      </c>
      <c r="V84" s="217"/>
      <c r="W84" s="217">
        <v>33</v>
      </c>
      <c r="X84" s="217">
        <v>38</v>
      </c>
      <c r="Y84" s="217"/>
      <c r="Z84" s="217">
        <v>25</v>
      </c>
      <c r="AA84" s="217">
        <v>24</v>
      </c>
      <c r="AB84" s="217"/>
      <c r="AC84" s="217">
        <v>10</v>
      </c>
      <c r="AD84" s="243">
        <f t="shared" si="50"/>
        <v>160</v>
      </c>
      <c r="AE84" s="244">
        <f t="shared" si="51"/>
        <v>90</v>
      </c>
      <c r="AF84" s="56"/>
      <c r="AG84" s="387" t="s">
        <v>152</v>
      </c>
      <c r="AH84" s="642">
        <v>44</v>
      </c>
      <c r="AI84" s="667">
        <v>43</v>
      </c>
      <c r="AJ84" s="667">
        <v>39</v>
      </c>
      <c r="AK84" s="667">
        <v>35</v>
      </c>
      <c r="AL84" s="814">
        <f t="shared" si="46"/>
        <v>161</v>
      </c>
      <c r="AM84" s="689">
        <v>173</v>
      </c>
      <c r="AN84" s="696">
        <v>15</v>
      </c>
      <c r="AO84" s="840">
        <f t="shared" si="47"/>
        <v>188</v>
      </c>
      <c r="AP84" s="684">
        <v>32</v>
      </c>
      <c r="AQ84" s="697">
        <v>375</v>
      </c>
      <c r="AR84" s="686">
        <v>25</v>
      </c>
    </row>
    <row r="85" spans="1:44" ht="12.75" customHeight="1">
      <c r="A85" s="352" t="s">
        <v>153</v>
      </c>
      <c r="B85" s="217">
        <v>533</v>
      </c>
      <c r="C85" s="217"/>
      <c r="D85" s="217">
        <v>293</v>
      </c>
      <c r="E85" s="217">
        <v>342</v>
      </c>
      <c r="F85" s="217"/>
      <c r="G85" s="217">
        <v>174</v>
      </c>
      <c r="H85" s="217">
        <v>310</v>
      </c>
      <c r="I85" s="217"/>
      <c r="J85" s="217">
        <v>144</v>
      </c>
      <c r="K85" s="217">
        <v>242</v>
      </c>
      <c r="L85" s="217"/>
      <c r="M85" s="217">
        <v>102</v>
      </c>
      <c r="N85" s="243">
        <f t="shared" si="42"/>
        <v>1427</v>
      </c>
      <c r="O85" s="244">
        <f t="shared" si="43"/>
        <v>713</v>
      </c>
      <c r="P85" s="52"/>
      <c r="Q85" s="352" t="s">
        <v>153</v>
      </c>
      <c r="R85" s="217">
        <v>35</v>
      </c>
      <c r="S85" s="217"/>
      <c r="T85" s="217">
        <v>21</v>
      </c>
      <c r="U85" s="217">
        <v>14</v>
      </c>
      <c r="V85" s="217"/>
      <c r="W85" s="217">
        <v>10</v>
      </c>
      <c r="X85" s="217">
        <v>12</v>
      </c>
      <c r="Y85" s="217"/>
      <c r="Z85" s="217">
        <v>7</v>
      </c>
      <c r="AA85" s="217">
        <v>12</v>
      </c>
      <c r="AB85" s="217"/>
      <c r="AC85" s="217">
        <v>7</v>
      </c>
      <c r="AD85" s="243">
        <f t="shared" si="50"/>
        <v>73</v>
      </c>
      <c r="AE85" s="244">
        <f t="shared" si="51"/>
        <v>45</v>
      </c>
      <c r="AF85" s="56"/>
      <c r="AG85" s="387" t="s">
        <v>153</v>
      </c>
      <c r="AH85" s="642">
        <v>11</v>
      </c>
      <c r="AI85" s="667">
        <v>8</v>
      </c>
      <c r="AJ85" s="667">
        <v>8</v>
      </c>
      <c r="AK85" s="667">
        <v>5</v>
      </c>
      <c r="AL85" s="814">
        <f t="shared" si="46"/>
        <v>32</v>
      </c>
      <c r="AM85" s="689">
        <v>29</v>
      </c>
      <c r="AN85" s="696">
        <v>3</v>
      </c>
      <c r="AO85" s="840">
        <f t="shared" si="47"/>
        <v>32</v>
      </c>
      <c r="AP85" s="684">
        <v>9</v>
      </c>
      <c r="AQ85" s="697">
        <v>68</v>
      </c>
      <c r="AR85" s="686">
        <v>6</v>
      </c>
    </row>
    <row r="86" spans="1:44" ht="12.75" customHeight="1">
      <c r="A86" s="353" t="s">
        <v>154</v>
      </c>
      <c r="B86" s="217"/>
      <c r="C86" s="217"/>
      <c r="D86" s="217"/>
      <c r="E86" s="217"/>
      <c r="F86" s="217"/>
      <c r="G86" s="217"/>
      <c r="H86" s="51"/>
      <c r="I86" s="51"/>
      <c r="J86" s="51"/>
      <c r="K86" s="51"/>
      <c r="L86" s="51"/>
      <c r="M86" s="51"/>
      <c r="N86" s="243"/>
      <c r="O86" s="244"/>
      <c r="P86" s="52"/>
      <c r="Q86" s="353" t="s">
        <v>154</v>
      </c>
      <c r="R86" s="217"/>
      <c r="S86" s="217"/>
      <c r="T86" s="217"/>
      <c r="U86" s="217"/>
      <c r="V86" s="217"/>
      <c r="W86" s="217"/>
      <c r="X86" s="51"/>
      <c r="Y86" s="51"/>
      <c r="Z86" s="51"/>
      <c r="AA86" s="51"/>
      <c r="AB86" s="51"/>
      <c r="AC86" s="51"/>
      <c r="AD86" s="243"/>
      <c r="AE86" s="244"/>
      <c r="AF86" s="56"/>
      <c r="AG86" s="354" t="s">
        <v>154</v>
      </c>
      <c r="AH86" s="643"/>
      <c r="AI86" s="668"/>
      <c r="AJ86" s="668"/>
      <c r="AK86" s="668"/>
      <c r="AL86" s="814"/>
      <c r="AM86" s="643"/>
      <c r="AN86" s="668"/>
      <c r="AO86" s="840"/>
      <c r="AP86" s="687"/>
      <c r="AQ86" s="698"/>
      <c r="AR86" s="688"/>
    </row>
    <row r="87" spans="1:44" ht="12.75" customHeight="1">
      <c r="A87" s="352" t="s">
        <v>14</v>
      </c>
      <c r="B87" s="217">
        <v>0</v>
      </c>
      <c r="C87" s="217"/>
      <c r="D87" s="217">
        <v>0</v>
      </c>
      <c r="E87" s="217">
        <v>0</v>
      </c>
      <c r="F87" s="217"/>
      <c r="G87" s="217">
        <v>0</v>
      </c>
      <c r="H87" s="217">
        <v>0</v>
      </c>
      <c r="I87" s="217"/>
      <c r="J87" s="217">
        <v>0</v>
      </c>
      <c r="K87" s="217">
        <v>0</v>
      </c>
      <c r="L87" s="217"/>
      <c r="M87" s="217">
        <v>0</v>
      </c>
      <c r="N87" s="243">
        <f t="shared" si="42"/>
        <v>0</v>
      </c>
      <c r="O87" s="244">
        <f t="shared" si="43"/>
        <v>0</v>
      </c>
      <c r="P87" s="52"/>
      <c r="Q87" s="352" t="s">
        <v>14</v>
      </c>
      <c r="R87" s="217">
        <v>0</v>
      </c>
      <c r="S87" s="217"/>
      <c r="T87" s="217">
        <v>0</v>
      </c>
      <c r="U87" s="217">
        <v>0</v>
      </c>
      <c r="V87" s="217"/>
      <c r="W87" s="217">
        <v>0</v>
      </c>
      <c r="X87" s="217">
        <v>0</v>
      </c>
      <c r="Y87" s="217"/>
      <c r="Z87" s="217">
        <v>0</v>
      </c>
      <c r="AA87" s="217">
        <v>0</v>
      </c>
      <c r="AB87" s="217"/>
      <c r="AC87" s="217">
        <v>0</v>
      </c>
      <c r="AD87" s="243">
        <f t="shared" ref="AD87:AD91" si="52">+R87+U87+X87+AA87</f>
        <v>0</v>
      </c>
      <c r="AE87" s="244">
        <f t="shared" ref="AE87:AE91" si="53">+T87+W87+Z87+AC87</f>
        <v>0</v>
      </c>
      <c r="AF87" s="56"/>
      <c r="AG87" s="387" t="s">
        <v>14</v>
      </c>
      <c r="AH87" s="671">
        <v>0</v>
      </c>
      <c r="AI87" s="665">
        <v>0</v>
      </c>
      <c r="AJ87" s="665">
        <v>0</v>
      </c>
      <c r="AK87" s="665">
        <v>0</v>
      </c>
      <c r="AL87" s="814">
        <f t="shared" si="46"/>
        <v>0</v>
      </c>
      <c r="AM87" s="671">
        <v>0</v>
      </c>
      <c r="AN87" s="665">
        <v>0</v>
      </c>
      <c r="AO87" s="840">
        <f t="shared" si="47"/>
        <v>0</v>
      </c>
      <c r="AP87" s="674">
        <v>0</v>
      </c>
      <c r="AQ87" s="670">
        <v>0</v>
      </c>
      <c r="AR87" s="666">
        <v>0</v>
      </c>
    </row>
    <row r="88" spans="1:44" ht="12.75" customHeight="1">
      <c r="A88" s="352" t="s">
        <v>156</v>
      </c>
      <c r="B88" s="217">
        <v>384</v>
      </c>
      <c r="C88" s="217"/>
      <c r="D88" s="217">
        <v>202</v>
      </c>
      <c r="E88" s="217">
        <v>331</v>
      </c>
      <c r="F88" s="217"/>
      <c r="G88" s="217">
        <v>193</v>
      </c>
      <c r="H88" s="217">
        <v>320</v>
      </c>
      <c r="I88" s="217"/>
      <c r="J88" s="217">
        <v>172</v>
      </c>
      <c r="K88" s="217">
        <v>375</v>
      </c>
      <c r="L88" s="217"/>
      <c r="M88" s="217">
        <v>201</v>
      </c>
      <c r="N88" s="243">
        <f t="shared" si="42"/>
        <v>1410</v>
      </c>
      <c r="O88" s="244">
        <f t="shared" si="43"/>
        <v>768</v>
      </c>
      <c r="P88" s="52"/>
      <c r="Q88" s="352" t="s">
        <v>156</v>
      </c>
      <c r="R88" s="217">
        <v>53</v>
      </c>
      <c r="S88" s="217"/>
      <c r="T88" s="217">
        <v>31</v>
      </c>
      <c r="U88" s="217">
        <v>26</v>
      </c>
      <c r="V88" s="217"/>
      <c r="W88" s="217">
        <v>13</v>
      </c>
      <c r="X88" s="217">
        <v>25</v>
      </c>
      <c r="Y88" s="217"/>
      <c r="Z88" s="217">
        <v>16</v>
      </c>
      <c r="AA88" s="217">
        <v>21</v>
      </c>
      <c r="AB88" s="217"/>
      <c r="AC88" s="217">
        <v>11</v>
      </c>
      <c r="AD88" s="243">
        <f t="shared" si="52"/>
        <v>125</v>
      </c>
      <c r="AE88" s="244">
        <f t="shared" si="53"/>
        <v>71</v>
      </c>
      <c r="AF88" s="56"/>
      <c r="AG88" s="387" t="s">
        <v>156</v>
      </c>
      <c r="AH88" s="642">
        <v>11</v>
      </c>
      <c r="AI88" s="667">
        <v>10</v>
      </c>
      <c r="AJ88" s="667">
        <v>9</v>
      </c>
      <c r="AK88" s="667">
        <v>8</v>
      </c>
      <c r="AL88" s="814">
        <f t="shared" si="46"/>
        <v>38</v>
      </c>
      <c r="AM88" s="642">
        <v>38</v>
      </c>
      <c r="AN88" s="667">
        <v>0</v>
      </c>
      <c r="AO88" s="840">
        <f t="shared" si="47"/>
        <v>38</v>
      </c>
      <c r="AP88" s="684">
        <v>6</v>
      </c>
      <c r="AQ88" s="697">
        <v>73</v>
      </c>
      <c r="AR88" s="699">
        <v>10</v>
      </c>
    </row>
    <row r="89" spans="1:44" ht="12.75" customHeight="1">
      <c r="A89" s="352" t="s">
        <v>201</v>
      </c>
      <c r="B89" s="217">
        <v>0</v>
      </c>
      <c r="C89" s="217"/>
      <c r="D89" s="217">
        <v>0</v>
      </c>
      <c r="E89" s="217">
        <v>0</v>
      </c>
      <c r="F89" s="217"/>
      <c r="G89" s="217">
        <v>0</v>
      </c>
      <c r="H89" s="217">
        <v>0</v>
      </c>
      <c r="I89" s="217"/>
      <c r="J89" s="217">
        <v>0</v>
      </c>
      <c r="K89" s="217">
        <v>0</v>
      </c>
      <c r="L89" s="217"/>
      <c r="M89" s="217">
        <v>0</v>
      </c>
      <c r="N89" s="243">
        <f t="shared" si="42"/>
        <v>0</v>
      </c>
      <c r="O89" s="244">
        <f t="shared" si="43"/>
        <v>0</v>
      </c>
      <c r="P89" s="52"/>
      <c r="Q89" s="352" t="s">
        <v>201</v>
      </c>
      <c r="R89" s="217">
        <v>0</v>
      </c>
      <c r="S89" s="217"/>
      <c r="T89" s="217">
        <v>0</v>
      </c>
      <c r="U89" s="217">
        <v>0</v>
      </c>
      <c r="V89" s="217"/>
      <c r="W89" s="217">
        <v>0</v>
      </c>
      <c r="X89" s="217">
        <v>0</v>
      </c>
      <c r="Y89" s="217"/>
      <c r="Z89" s="217">
        <v>0</v>
      </c>
      <c r="AA89" s="217">
        <v>0</v>
      </c>
      <c r="AB89" s="217"/>
      <c r="AC89" s="217">
        <v>0</v>
      </c>
      <c r="AD89" s="243">
        <f t="shared" si="52"/>
        <v>0</v>
      </c>
      <c r="AE89" s="244">
        <f t="shared" si="53"/>
        <v>0</v>
      </c>
      <c r="AF89" s="56"/>
      <c r="AG89" s="387" t="s">
        <v>201</v>
      </c>
      <c r="AH89" s="671">
        <v>0</v>
      </c>
      <c r="AI89" s="665">
        <v>0</v>
      </c>
      <c r="AJ89" s="665">
        <v>0</v>
      </c>
      <c r="AK89" s="665">
        <v>0</v>
      </c>
      <c r="AL89" s="814">
        <f t="shared" si="46"/>
        <v>0</v>
      </c>
      <c r="AM89" s="671">
        <v>0</v>
      </c>
      <c r="AN89" s="665">
        <v>0</v>
      </c>
      <c r="AO89" s="840">
        <f t="shared" si="47"/>
        <v>0</v>
      </c>
      <c r="AP89" s="674">
        <v>0</v>
      </c>
      <c r="AQ89" s="670">
        <v>0</v>
      </c>
      <c r="AR89" s="666">
        <v>0</v>
      </c>
    </row>
    <row r="90" spans="1:44" ht="12.75" customHeight="1">
      <c r="A90" s="352" t="s">
        <v>158</v>
      </c>
      <c r="B90" s="217">
        <v>359</v>
      </c>
      <c r="C90" s="217"/>
      <c r="D90" s="217">
        <v>189</v>
      </c>
      <c r="E90" s="217">
        <v>325</v>
      </c>
      <c r="F90" s="217"/>
      <c r="G90" s="217">
        <v>161</v>
      </c>
      <c r="H90" s="217">
        <v>353</v>
      </c>
      <c r="I90" s="217"/>
      <c r="J90" s="217">
        <v>178</v>
      </c>
      <c r="K90" s="217">
        <v>545</v>
      </c>
      <c r="L90" s="217"/>
      <c r="M90" s="217">
        <v>238</v>
      </c>
      <c r="N90" s="243">
        <f t="shared" si="42"/>
        <v>1582</v>
      </c>
      <c r="O90" s="244">
        <f t="shared" si="43"/>
        <v>766</v>
      </c>
      <c r="P90" s="52"/>
      <c r="Q90" s="352" t="s">
        <v>158</v>
      </c>
      <c r="R90" s="217">
        <v>6</v>
      </c>
      <c r="S90" s="217"/>
      <c r="T90" s="217">
        <v>4</v>
      </c>
      <c r="U90" s="217">
        <v>7</v>
      </c>
      <c r="V90" s="217"/>
      <c r="W90" s="217">
        <v>3</v>
      </c>
      <c r="X90" s="217">
        <v>16</v>
      </c>
      <c r="Y90" s="217"/>
      <c r="Z90" s="217">
        <v>8</v>
      </c>
      <c r="AA90" s="217">
        <v>98</v>
      </c>
      <c r="AB90" s="217"/>
      <c r="AC90" s="217">
        <v>46</v>
      </c>
      <c r="AD90" s="243">
        <f t="shared" si="52"/>
        <v>127</v>
      </c>
      <c r="AE90" s="244">
        <f t="shared" si="53"/>
        <v>61</v>
      </c>
      <c r="AF90" s="56"/>
      <c r="AG90" s="387" t="s">
        <v>158</v>
      </c>
      <c r="AH90" s="642">
        <v>8</v>
      </c>
      <c r="AI90" s="667">
        <v>8</v>
      </c>
      <c r="AJ90" s="667">
        <v>8</v>
      </c>
      <c r="AK90" s="667">
        <v>10</v>
      </c>
      <c r="AL90" s="814">
        <f t="shared" si="46"/>
        <v>34</v>
      </c>
      <c r="AM90" s="642">
        <v>21</v>
      </c>
      <c r="AN90" s="667">
        <v>3</v>
      </c>
      <c r="AO90" s="840">
        <f t="shared" si="47"/>
        <v>24</v>
      </c>
      <c r="AP90" s="684">
        <v>5</v>
      </c>
      <c r="AQ90" s="697">
        <v>45</v>
      </c>
      <c r="AR90" s="699">
        <v>12</v>
      </c>
    </row>
    <row r="91" spans="1:44" ht="12.75" customHeight="1">
      <c r="A91" s="352" t="s">
        <v>53</v>
      </c>
      <c r="B91" s="217">
        <v>0</v>
      </c>
      <c r="C91" s="217"/>
      <c r="D91" s="217">
        <v>0</v>
      </c>
      <c r="E91" s="217">
        <v>0</v>
      </c>
      <c r="F91" s="217"/>
      <c r="G91" s="217">
        <v>0</v>
      </c>
      <c r="H91" s="217">
        <v>0</v>
      </c>
      <c r="I91" s="217"/>
      <c r="J91" s="217">
        <v>0</v>
      </c>
      <c r="K91" s="217">
        <v>0</v>
      </c>
      <c r="L91" s="217"/>
      <c r="M91" s="217">
        <v>0</v>
      </c>
      <c r="N91" s="243">
        <f t="shared" si="42"/>
        <v>0</v>
      </c>
      <c r="O91" s="244">
        <f t="shared" si="43"/>
        <v>0</v>
      </c>
      <c r="P91" s="52"/>
      <c r="Q91" s="352" t="s">
        <v>53</v>
      </c>
      <c r="R91" s="217">
        <v>0</v>
      </c>
      <c r="S91" s="217"/>
      <c r="T91" s="217">
        <v>0</v>
      </c>
      <c r="U91" s="217">
        <v>0</v>
      </c>
      <c r="V91" s="217"/>
      <c r="W91" s="217">
        <v>0</v>
      </c>
      <c r="X91" s="217">
        <v>0</v>
      </c>
      <c r="Y91" s="217"/>
      <c r="Z91" s="217">
        <v>0</v>
      </c>
      <c r="AA91" s="217">
        <v>0</v>
      </c>
      <c r="AB91" s="217"/>
      <c r="AC91" s="217">
        <v>0</v>
      </c>
      <c r="AD91" s="243">
        <f t="shared" si="52"/>
        <v>0</v>
      </c>
      <c r="AE91" s="244">
        <f t="shared" si="53"/>
        <v>0</v>
      </c>
      <c r="AF91" s="56"/>
      <c r="AG91" s="387" t="s">
        <v>53</v>
      </c>
      <c r="AH91" s="671">
        <v>0</v>
      </c>
      <c r="AI91" s="665">
        <v>0</v>
      </c>
      <c r="AJ91" s="665">
        <v>0</v>
      </c>
      <c r="AK91" s="665">
        <v>0</v>
      </c>
      <c r="AL91" s="814">
        <f t="shared" si="46"/>
        <v>0</v>
      </c>
      <c r="AM91" s="671">
        <v>0</v>
      </c>
      <c r="AN91" s="665">
        <v>0</v>
      </c>
      <c r="AO91" s="840">
        <f t="shared" si="47"/>
        <v>0</v>
      </c>
      <c r="AP91" s="674">
        <v>0</v>
      </c>
      <c r="AQ91" s="670">
        <v>0</v>
      </c>
      <c r="AR91" s="666">
        <v>0</v>
      </c>
    </row>
    <row r="92" spans="1:44" ht="12.75" customHeight="1">
      <c r="A92" s="353" t="s">
        <v>73</v>
      </c>
      <c r="B92" s="217"/>
      <c r="C92" s="217"/>
      <c r="D92" s="217"/>
      <c r="E92" s="217"/>
      <c r="F92" s="217"/>
      <c r="G92" s="217"/>
      <c r="H92" s="51"/>
      <c r="I92" s="51"/>
      <c r="J92" s="51"/>
      <c r="K92" s="51"/>
      <c r="L92" s="51"/>
      <c r="M92" s="51"/>
      <c r="N92" s="243"/>
      <c r="O92" s="244"/>
      <c r="P92" s="52"/>
      <c r="Q92" s="353" t="s">
        <v>73</v>
      </c>
      <c r="R92" s="217"/>
      <c r="S92" s="217"/>
      <c r="T92" s="217"/>
      <c r="U92" s="217"/>
      <c r="V92" s="217"/>
      <c r="W92" s="217"/>
      <c r="X92" s="51"/>
      <c r="Y92" s="51"/>
      <c r="Z92" s="51"/>
      <c r="AA92" s="51"/>
      <c r="AB92" s="51"/>
      <c r="AC92" s="51"/>
      <c r="AD92" s="243"/>
      <c r="AE92" s="244"/>
      <c r="AF92" s="56"/>
      <c r="AG92" s="354" t="s">
        <v>73</v>
      </c>
      <c r="AH92" s="643"/>
      <c r="AI92" s="668"/>
      <c r="AJ92" s="668"/>
      <c r="AK92" s="668"/>
      <c r="AL92" s="842"/>
      <c r="AM92" s="643"/>
      <c r="AN92" s="668"/>
      <c r="AO92" s="840"/>
      <c r="AP92" s="687"/>
      <c r="AQ92" s="698"/>
      <c r="AR92" s="700"/>
    </row>
    <row r="93" spans="1:44" ht="12.75" customHeight="1">
      <c r="A93" s="352" t="s">
        <v>160</v>
      </c>
      <c r="B93" s="217">
        <v>46</v>
      </c>
      <c r="C93" s="217"/>
      <c r="D93" s="217">
        <v>29</v>
      </c>
      <c r="E93" s="217">
        <v>29</v>
      </c>
      <c r="F93" s="217"/>
      <c r="G93" s="217">
        <v>15</v>
      </c>
      <c r="H93" s="217">
        <v>28</v>
      </c>
      <c r="I93" s="217"/>
      <c r="J93" s="217">
        <v>16</v>
      </c>
      <c r="K93" s="217">
        <v>55</v>
      </c>
      <c r="L93" s="217"/>
      <c r="M93" s="217">
        <v>25</v>
      </c>
      <c r="N93" s="243">
        <f t="shared" si="42"/>
        <v>158</v>
      </c>
      <c r="O93" s="244">
        <f t="shared" si="43"/>
        <v>85</v>
      </c>
      <c r="P93" s="52"/>
      <c r="Q93" s="352" t="s">
        <v>160</v>
      </c>
      <c r="R93" s="217">
        <v>6</v>
      </c>
      <c r="S93" s="217"/>
      <c r="T93" s="217">
        <v>3</v>
      </c>
      <c r="U93" s="217">
        <v>3</v>
      </c>
      <c r="V93" s="217"/>
      <c r="W93" s="217">
        <v>2</v>
      </c>
      <c r="X93" s="217">
        <v>0</v>
      </c>
      <c r="Y93" s="217"/>
      <c r="Z93" s="217">
        <v>0</v>
      </c>
      <c r="AA93" s="217">
        <v>0</v>
      </c>
      <c r="AB93" s="217"/>
      <c r="AC93" s="217">
        <v>0</v>
      </c>
      <c r="AD93" s="243">
        <f t="shared" ref="AD93:AD99" si="54">+R93+U93+X93+AA93</f>
        <v>9</v>
      </c>
      <c r="AE93" s="244">
        <f t="shared" ref="AE93:AE99" si="55">+T93+W93+Z93+AC93</f>
        <v>5</v>
      </c>
      <c r="AF93" s="56"/>
      <c r="AG93" s="387" t="s">
        <v>160</v>
      </c>
      <c r="AH93" s="642">
        <v>1</v>
      </c>
      <c r="AI93" s="667">
        <v>1</v>
      </c>
      <c r="AJ93" s="667">
        <v>1</v>
      </c>
      <c r="AK93" s="667">
        <v>1</v>
      </c>
      <c r="AL93" s="814">
        <f t="shared" si="46"/>
        <v>4</v>
      </c>
      <c r="AM93" s="642">
        <v>2</v>
      </c>
      <c r="AN93" s="667">
        <v>2</v>
      </c>
      <c r="AO93" s="840">
        <f t="shared" si="47"/>
        <v>4</v>
      </c>
      <c r="AP93" s="684">
        <v>1</v>
      </c>
      <c r="AQ93" s="697">
        <v>14</v>
      </c>
      <c r="AR93" s="699">
        <v>2</v>
      </c>
    </row>
    <row r="94" spans="1:44" ht="12.75" customHeight="1">
      <c r="A94" s="352" t="s">
        <v>161</v>
      </c>
      <c r="B94" s="217">
        <v>213</v>
      </c>
      <c r="C94" s="217"/>
      <c r="D94" s="217">
        <v>117</v>
      </c>
      <c r="E94" s="217">
        <v>146</v>
      </c>
      <c r="F94" s="217"/>
      <c r="G94" s="217">
        <v>82</v>
      </c>
      <c r="H94" s="217">
        <v>196</v>
      </c>
      <c r="I94" s="217"/>
      <c r="J94" s="217">
        <v>99</v>
      </c>
      <c r="K94" s="217">
        <v>204</v>
      </c>
      <c r="L94" s="217"/>
      <c r="M94" s="217">
        <v>102</v>
      </c>
      <c r="N94" s="243">
        <f t="shared" si="42"/>
        <v>759</v>
      </c>
      <c r="O94" s="244">
        <f t="shared" si="43"/>
        <v>400</v>
      </c>
      <c r="P94" s="52"/>
      <c r="Q94" s="352" t="s">
        <v>161</v>
      </c>
      <c r="R94" s="217">
        <v>16</v>
      </c>
      <c r="S94" s="217"/>
      <c r="T94" s="217">
        <v>9</v>
      </c>
      <c r="U94" s="217">
        <v>12</v>
      </c>
      <c r="V94" s="217"/>
      <c r="W94" s="217">
        <v>9</v>
      </c>
      <c r="X94" s="217">
        <v>22</v>
      </c>
      <c r="Y94" s="217"/>
      <c r="Z94" s="217">
        <v>11</v>
      </c>
      <c r="AA94" s="217">
        <v>8</v>
      </c>
      <c r="AB94" s="217"/>
      <c r="AC94" s="217">
        <v>2</v>
      </c>
      <c r="AD94" s="243">
        <f t="shared" si="54"/>
        <v>58</v>
      </c>
      <c r="AE94" s="244">
        <f t="shared" si="55"/>
        <v>31</v>
      </c>
      <c r="AF94" s="56"/>
      <c r="AG94" s="387" t="s">
        <v>161</v>
      </c>
      <c r="AH94" s="642">
        <v>4</v>
      </c>
      <c r="AI94" s="667">
        <v>4</v>
      </c>
      <c r="AJ94" s="667">
        <v>4</v>
      </c>
      <c r="AK94" s="667">
        <v>4</v>
      </c>
      <c r="AL94" s="814">
        <f t="shared" si="46"/>
        <v>16</v>
      </c>
      <c r="AM94" s="642">
        <v>18</v>
      </c>
      <c r="AN94" s="667">
        <v>0</v>
      </c>
      <c r="AO94" s="840">
        <f t="shared" si="47"/>
        <v>18</v>
      </c>
      <c r="AP94" s="684">
        <v>4</v>
      </c>
      <c r="AQ94" s="697">
        <v>39</v>
      </c>
      <c r="AR94" s="699">
        <v>5</v>
      </c>
    </row>
    <row r="95" spans="1:44" ht="12.75" customHeight="1">
      <c r="A95" s="352" t="s">
        <v>162</v>
      </c>
      <c r="B95" s="217">
        <v>16</v>
      </c>
      <c r="C95" s="217"/>
      <c r="D95" s="217">
        <v>10</v>
      </c>
      <c r="E95" s="217">
        <v>6</v>
      </c>
      <c r="F95" s="217"/>
      <c r="G95" s="217">
        <v>3</v>
      </c>
      <c r="H95" s="217">
        <v>12</v>
      </c>
      <c r="I95" s="217"/>
      <c r="J95" s="217">
        <v>3</v>
      </c>
      <c r="K95" s="217">
        <v>29</v>
      </c>
      <c r="L95" s="217"/>
      <c r="M95" s="217">
        <v>11</v>
      </c>
      <c r="N95" s="243">
        <f t="shared" si="42"/>
        <v>63</v>
      </c>
      <c r="O95" s="244">
        <f t="shared" si="43"/>
        <v>27</v>
      </c>
      <c r="P95" s="52"/>
      <c r="Q95" s="352" t="s">
        <v>162</v>
      </c>
      <c r="R95" s="217">
        <v>1</v>
      </c>
      <c r="S95" s="217"/>
      <c r="T95" s="217">
        <v>1</v>
      </c>
      <c r="U95" s="217">
        <v>0</v>
      </c>
      <c r="V95" s="217"/>
      <c r="W95" s="217">
        <v>0</v>
      </c>
      <c r="X95" s="217">
        <v>1</v>
      </c>
      <c r="Y95" s="217"/>
      <c r="Z95" s="217">
        <v>0</v>
      </c>
      <c r="AA95" s="217">
        <v>5</v>
      </c>
      <c r="AB95" s="217"/>
      <c r="AC95" s="217">
        <v>2</v>
      </c>
      <c r="AD95" s="243">
        <f t="shared" si="54"/>
        <v>7</v>
      </c>
      <c r="AE95" s="244">
        <f t="shared" si="55"/>
        <v>3</v>
      </c>
      <c r="AF95" s="56"/>
      <c r="AG95" s="387" t="s">
        <v>162</v>
      </c>
      <c r="AH95" s="642">
        <v>1</v>
      </c>
      <c r="AI95" s="667">
        <v>1</v>
      </c>
      <c r="AJ95" s="667">
        <v>1</v>
      </c>
      <c r="AK95" s="667">
        <v>1</v>
      </c>
      <c r="AL95" s="814">
        <f t="shared" si="46"/>
        <v>4</v>
      </c>
      <c r="AM95" s="642">
        <v>4</v>
      </c>
      <c r="AN95" s="667">
        <v>0</v>
      </c>
      <c r="AO95" s="840">
        <f t="shared" si="47"/>
        <v>4</v>
      </c>
      <c r="AP95" s="684">
        <v>1</v>
      </c>
      <c r="AQ95" s="697">
        <v>2</v>
      </c>
      <c r="AR95" s="699">
        <v>4</v>
      </c>
    </row>
    <row r="96" spans="1:44" ht="12.75" customHeight="1">
      <c r="A96" s="352" t="s">
        <v>163</v>
      </c>
      <c r="B96" s="217">
        <v>48</v>
      </c>
      <c r="C96" s="217"/>
      <c r="D96" s="217">
        <v>21</v>
      </c>
      <c r="E96" s="217">
        <v>45</v>
      </c>
      <c r="F96" s="217"/>
      <c r="G96" s="217">
        <v>22</v>
      </c>
      <c r="H96" s="217">
        <v>54</v>
      </c>
      <c r="I96" s="217"/>
      <c r="J96" s="217">
        <v>29</v>
      </c>
      <c r="K96" s="217">
        <v>164</v>
      </c>
      <c r="L96" s="217"/>
      <c r="M96" s="217">
        <v>84</v>
      </c>
      <c r="N96" s="243">
        <f t="shared" si="42"/>
        <v>311</v>
      </c>
      <c r="O96" s="244">
        <f t="shared" si="43"/>
        <v>156</v>
      </c>
      <c r="P96" s="52"/>
      <c r="Q96" s="352" t="s">
        <v>163</v>
      </c>
      <c r="R96" s="217">
        <v>6</v>
      </c>
      <c r="S96" s="217"/>
      <c r="T96" s="217">
        <v>3</v>
      </c>
      <c r="U96" s="217">
        <v>2</v>
      </c>
      <c r="V96" s="217"/>
      <c r="W96" s="217">
        <v>0</v>
      </c>
      <c r="X96" s="217">
        <v>5</v>
      </c>
      <c r="Y96" s="217"/>
      <c r="Z96" s="217">
        <v>2</v>
      </c>
      <c r="AA96" s="217">
        <v>36</v>
      </c>
      <c r="AB96" s="217"/>
      <c r="AC96" s="217">
        <v>24</v>
      </c>
      <c r="AD96" s="243">
        <f t="shared" si="54"/>
        <v>49</v>
      </c>
      <c r="AE96" s="244">
        <f t="shared" si="55"/>
        <v>29</v>
      </c>
      <c r="AF96" s="56"/>
      <c r="AG96" s="387" t="s">
        <v>163</v>
      </c>
      <c r="AH96" s="642">
        <v>1</v>
      </c>
      <c r="AI96" s="667">
        <v>1</v>
      </c>
      <c r="AJ96" s="667">
        <v>1</v>
      </c>
      <c r="AK96" s="667">
        <v>2</v>
      </c>
      <c r="AL96" s="814">
        <f t="shared" si="46"/>
        <v>5</v>
      </c>
      <c r="AM96" s="642">
        <v>6</v>
      </c>
      <c r="AN96" s="667">
        <v>0</v>
      </c>
      <c r="AO96" s="840">
        <f t="shared" si="47"/>
        <v>6</v>
      </c>
      <c r="AP96" s="684">
        <v>1</v>
      </c>
      <c r="AQ96" s="697">
        <v>4</v>
      </c>
      <c r="AR96" s="699">
        <v>4</v>
      </c>
    </row>
    <row r="97" spans="1:44" ht="12.75" customHeight="1">
      <c r="A97" s="352" t="s">
        <v>164</v>
      </c>
      <c r="B97" s="217">
        <v>3408</v>
      </c>
      <c r="C97" s="217"/>
      <c r="D97" s="217">
        <v>1718</v>
      </c>
      <c r="E97" s="217">
        <v>2777</v>
      </c>
      <c r="F97" s="217"/>
      <c r="G97" s="217">
        <v>1452</v>
      </c>
      <c r="H97" s="217">
        <v>2497</v>
      </c>
      <c r="I97" s="217"/>
      <c r="J97" s="217">
        <v>1323</v>
      </c>
      <c r="K97" s="217">
        <v>2578</v>
      </c>
      <c r="L97" s="217"/>
      <c r="M97" s="217">
        <v>1380</v>
      </c>
      <c r="N97" s="243">
        <f t="shared" si="42"/>
        <v>11260</v>
      </c>
      <c r="O97" s="244">
        <f t="shared" si="43"/>
        <v>5873</v>
      </c>
      <c r="P97" s="52"/>
      <c r="Q97" s="352" t="s">
        <v>164</v>
      </c>
      <c r="R97" s="217">
        <v>205</v>
      </c>
      <c r="S97" s="217"/>
      <c r="T97" s="217">
        <v>96</v>
      </c>
      <c r="U97" s="217">
        <v>159</v>
      </c>
      <c r="V97" s="217"/>
      <c r="W97" s="217">
        <v>80</v>
      </c>
      <c r="X97" s="217">
        <v>101</v>
      </c>
      <c r="Y97" s="217"/>
      <c r="Z97" s="217">
        <v>55</v>
      </c>
      <c r="AA97" s="217">
        <v>341</v>
      </c>
      <c r="AB97" s="217"/>
      <c r="AC97" s="217">
        <v>188</v>
      </c>
      <c r="AD97" s="243">
        <f t="shared" si="54"/>
        <v>806</v>
      </c>
      <c r="AE97" s="244">
        <f t="shared" si="55"/>
        <v>419</v>
      </c>
      <c r="AF97" s="56"/>
      <c r="AG97" s="387" t="s">
        <v>164</v>
      </c>
      <c r="AH97" s="642">
        <v>66</v>
      </c>
      <c r="AI97" s="667">
        <v>60</v>
      </c>
      <c r="AJ97" s="667">
        <v>54</v>
      </c>
      <c r="AK97" s="667">
        <v>55</v>
      </c>
      <c r="AL97" s="814">
        <f t="shared" si="46"/>
        <v>235</v>
      </c>
      <c r="AM97" s="642">
        <v>227</v>
      </c>
      <c r="AN97" s="667">
        <v>6</v>
      </c>
      <c r="AO97" s="840">
        <f t="shared" si="47"/>
        <v>233</v>
      </c>
      <c r="AP97" s="684">
        <v>39</v>
      </c>
      <c r="AQ97" s="697">
        <v>518</v>
      </c>
      <c r="AR97" s="699">
        <v>117</v>
      </c>
    </row>
    <row r="98" spans="1:44" ht="12.75" customHeight="1">
      <c r="A98" s="352" t="s">
        <v>165</v>
      </c>
      <c r="B98" s="217">
        <v>314</v>
      </c>
      <c r="C98" s="217"/>
      <c r="D98" s="217">
        <v>189</v>
      </c>
      <c r="E98" s="217">
        <v>218</v>
      </c>
      <c r="F98" s="217"/>
      <c r="G98" s="217">
        <v>115</v>
      </c>
      <c r="H98" s="217">
        <v>185</v>
      </c>
      <c r="I98" s="217"/>
      <c r="J98" s="217">
        <v>90</v>
      </c>
      <c r="K98" s="217">
        <v>148</v>
      </c>
      <c r="L98" s="217"/>
      <c r="M98" s="217">
        <v>80</v>
      </c>
      <c r="N98" s="243">
        <f t="shared" si="42"/>
        <v>865</v>
      </c>
      <c r="O98" s="244">
        <f t="shared" si="43"/>
        <v>474</v>
      </c>
      <c r="P98" s="52"/>
      <c r="Q98" s="352" t="s">
        <v>165</v>
      </c>
      <c r="R98" s="217">
        <v>36</v>
      </c>
      <c r="S98" s="217"/>
      <c r="T98" s="217">
        <v>21</v>
      </c>
      <c r="U98" s="217">
        <v>11</v>
      </c>
      <c r="V98" s="217"/>
      <c r="W98" s="217">
        <v>8</v>
      </c>
      <c r="X98" s="217">
        <v>7</v>
      </c>
      <c r="Y98" s="217"/>
      <c r="Z98" s="217">
        <v>3</v>
      </c>
      <c r="AA98" s="217">
        <v>39</v>
      </c>
      <c r="AB98" s="217"/>
      <c r="AC98" s="217">
        <v>18</v>
      </c>
      <c r="AD98" s="243">
        <f t="shared" si="54"/>
        <v>93</v>
      </c>
      <c r="AE98" s="244">
        <f t="shared" si="55"/>
        <v>50</v>
      </c>
      <c r="AF98" s="56"/>
      <c r="AG98" s="387" t="s">
        <v>165</v>
      </c>
      <c r="AH98" s="642">
        <v>7</v>
      </c>
      <c r="AI98" s="667">
        <v>6</v>
      </c>
      <c r="AJ98" s="667">
        <v>6</v>
      </c>
      <c r="AK98" s="667">
        <v>5</v>
      </c>
      <c r="AL98" s="814">
        <f t="shared" si="46"/>
        <v>24</v>
      </c>
      <c r="AM98" s="642">
        <v>25</v>
      </c>
      <c r="AN98" s="667">
        <v>0</v>
      </c>
      <c r="AO98" s="840">
        <f t="shared" si="47"/>
        <v>25</v>
      </c>
      <c r="AP98" s="684">
        <v>6</v>
      </c>
      <c r="AQ98" s="697">
        <v>41</v>
      </c>
      <c r="AR98" s="699">
        <v>8</v>
      </c>
    </row>
    <row r="99" spans="1:44" ht="12.75" customHeight="1">
      <c r="A99" s="352" t="s">
        <v>166</v>
      </c>
      <c r="B99" s="217">
        <v>253</v>
      </c>
      <c r="C99" s="217"/>
      <c r="D99" s="217">
        <v>127</v>
      </c>
      <c r="E99" s="217">
        <v>254</v>
      </c>
      <c r="F99" s="217"/>
      <c r="G99" s="217">
        <v>124</v>
      </c>
      <c r="H99" s="217">
        <v>274</v>
      </c>
      <c r="I99" s="217"/>
      <c r="J99" s="217">
        <v>153</v>
      </c>
      <c r="K99" s="217">
        <v>345</v>
      </c>
      <c r="L99" s="217"/>
      <c r="M99" s="217">
        <v>191</v>
      </c>
      <c r="N99" s="243">
        <f t="shared" si="42"/>
        <v>1126</v>
      </c>
      <c r="O99" s="244">
        <f t="shared" si="43"/>
        <v>595</v>
      </c>
      <c r="P99" s="52"/>
      <c r="Q99" s="352" t="s">
        <v>166</v>
      </c>
      <c r="R99" s="217">
        <v>16</v>
      </c>
      <c r="S99" s="217"/>
      <c r="T99" s="217">
        <v>6</v>
      </c>
      <c r="U99" s="217">
        <v>8</v>
      </c>
      <c r="V99" s="217"/>
      <c r="W99" s="217">
        <v>3</v>
      </c>
      <c r="X99" s="217">
        <v>13</v>
      </c>
      <c r="Y99" s="217"/>
      <c r="Z99" s="217">
        <v>7</v>
      </c>
      <c r="AA99" s="217">
        <v>14</v>
      </c>
      <c r="AB99" s="217"/>
      <c r="AC99" s="217">
        <v>10</v>
      </c>
      <c r="AD99" s="243">
        <f t="shared" si="54"/>
        <v>51</v>
      </c>
      <c r="AE99" s="244">
        <f t="shared" si="55"/>
        <v>26</v>
      </c>
      <c r="AF99" s="56"/>
      <c r="AG99" s="387" t="s">
        <v>166</v>
      </c>
      <c r="AH99" s="642">
        <v>8</v>
      </c>
      <c r="AI99" s="667">
        <v>9</v>
      </c>
      <c r="AJ99" s="667">
        <v>8</v>
      </c>
      <c r="AK99" s="667">
        <v>8</v>
      </c>
      <c r="AL99" s="814">
        <f t="shared" si="46"/>
        <v>33</v>
      </c>
      <c r="AM99" s="642">
        <v>25</v>
      </c>
      <c r="AN99" s="667">
        <v>12</v>
      </c>
      <c r="AO99" s="840">
        <f t="shared" si="47"/>
        <v>37</v>
      </c>
      <c r="AP99" s="684">
        <v>7</v>
      </c>
      <c r="AQ99" s="697">
        <v>45</v>
      </c>
      <c r="AR99" s="699">
        <v>5</v>
      </c>
    </row>
    <row r="100" spans="1:44" ht="12.75" customHeight="1">
      <c r="A100" s="354" t="s">
        <v>66</v>
      </c>
      <c r="B100" s="359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243"/>
      <c r="O100" s="244"/>
      <c r="P100" s="52"/>
      <c r="Q100" s="353" t="s">
        <v>66</v>
      </c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2"/>
      <c r="AC100" s="382"/>
      <c r="AD100" s="243"/>
      <c r="AE100" s="244"/>
      <c r="AF100" s="56"/>
      <c r="AG100" s="354" t="s">
        <v>66</v>
      </c>
      <c r="AH100" s="643"/>
      <c r="AI100" s="668"/>
      <c r="AJ100" s="668"/>
      <c r="AK100" s="668"/>
      <c r="AL100" s="842"/>
      <c r="AM100" s="643"/>
      <c r="AN100" s="668"/>
      <c r="AO100" s="840"/>
      <c r="AP100" s="687"/>
      <c r="AQ100" s="698"/>
      <c r="AR100" s="700"/>
    </row>
    <row r="101" spans="1:44" ht="12.75" customHeight="1">
      <c r="A101" s="352" t="s">
        <v>67</v>
      </c>
      <c r="B101" s="217">
        <v>0</v>
      </c>
      <c r="C101" s="217"/>
      <c r="D101" s="217">
        <v>0</v>
      </c>
      <c r="E101" s="217">
        <v>0</v>
      </c>
      <c r="F101" s="217"/>
      <c r="G101" s="217">
        <v>0</v>
      </c>
      <c r="H101" s="217">
        <v>0</v>
      </c>
      <c r="I101" s="217"/>
      <c r="J101" s="217">
        <v>0</v>
      </c>
      <c r="K101" s="217">
        <v>0</v>
      </c>
      <c r="L101" s="217"/>
      <c r="M101" s="217">
        <v>0</v>
      </c>
      <c r="N101" s="243">
        <f t="shared" si="42"/>
        <v>0</v>
      </c>
      <c r="O101" s="244">
        <f t="shared" si="43"/>
        <v>0</v>
      </c>
      <c r="P101" s="52"/>
      <c r="Q101" s="352" t="s">
        <v>67</v>
      </c>
      <c r="R101" s="217">
        <v>0</v>
      </c>
      <c r="S101" s="217"/>
      <c r="T101" s="217">
        <v>0</v>
      </c>
      <c r="U101" s="217">
        <v>0</v>
      </c>
      <c r="V101" s="217"/>
      <c r="W101" s="217">
        <v>0</v>
      </c>
      <c r="X101" s="217">
        <v>0</v>
      </c>
      <c r="Y101" s="217"/>
      <c r="Z101" s="217">
        <v>0</v>
      </c>
      <c r="AA101" s="217">
        <v>0</v>
      </c>
      <c r="AB101" s="217"/>
      <c r="AC101" s="217">
        <v>0</v>
      </c>
      <c r="AD101" s="243">
        <f t="shared" ref="AD101:AD103" si="56">+R101+U101+X101+AA101</f>
        <v>0</v>
      </c>
      <c r="AE101" s="244">
        <f t="shared" ref="AE101:AE103" si="57">+T101+W101+Z101+AC101</f>
        <v>0</v>
      </c>
      <c r="AF101" s="56"/>
      <c r="AG101" s="387" t="s">
        <v>67</v>
      </c>
      <c r="AH101" s="671">
        <v>0</v>
      </c>
      <c r="AI101" s="665">
        <v>0</v>
      </c>
      <c r="AJ101" s="665">
        <v>0</v>
      </c>
      <c r="AK101" s="665">
        <v>0</v>
      </c>
      <c r="AL101" s="814">
        <f t="shared" si="46"/>
        <v>0</v>
      </c>
      <c r="AM101" s="671">
        <v>0</v>
      </c>
      <c r="AN101" s="665">
        <v>0</v>
      </c>
      <c r="AO101" s="840">
        <f t="shared" si="47"/>
        <v>0</v>
      </c>
      <c r="AP101" s="674">
        <v>0</v>
      </c>
      <c r="AQ101" s="670">
        <v>0</v>
      </c>
      <c r="AR101" s="666">
        <v>0</v>
      </c>
    </row>
    <row r="102" spans="1:44" ht="12.75" customHeight="1">
      <c r="A102" s="352" t="s">
        <v>168</v>
      </c>
      <c r="B102" s="217">
        <v>412</v>
      </c>
      <c r="C102" s="217"/>
      <c r="D102" s="217">
        <v>213</v>
      </c>
      <c r="E102" s="217">
        <v>322</v>
      </c>
      <c r="F102" s="217"/>
      <c r="G102" s="217">
        <v>164</v>
      </c>
      <c r="H102" s="217">
        <v>295</v>
      </c>
      <c r="I102" s="217"/>
      <c r="J102" s="217">
        <v>153</v>
      </c>
      <c r="K102" s="217">
        <v>175</v>
      </c>
      <c r="L102" s="217"/>
      <c r="M102" s="217">
        <v>94</v>
      </c>
      <c r="N102" s="243">
        <f t="shared" si="42"/>
        <v>1204</v>
      </c>
      <c r="O102" s="244">
        <f t="shared" si="43"/>
        <v>624</v>
      </c>
      <c r="P102" s="52"/>
      <c r="Q102" s="352" t="s">
        <v>168</v>
      </c>
      <c r="R102" s="217">
        <v>37</v>
      </c>
      <c r="S102" s="217"/>
      <c r="T102" s="217">
        <v>19</v>
      </c>
      <c r="U102" s="217">
        <v>14</v>
      </c>
      <c r="V102" s="217"/>
      <c r="W102" s="217">
        <v>7</v>
      </c>
      <c r="X102" s="217">
        <v>5</v>
      </c>
      <c r="Y102" s="217"/>
      <c r="Z102" s="217">
        <v>1</v>
      </c>
      <c r="AA102" s="217">
        <v>27</v>
      </c>
      <c r="AB102" s="217"/>
      <c r="AC102" s="217">
        <v>13</v>
      </c>
      <c r="AD102" s="243">
        <f t="shared" si="56"/>
        <v>83</v>
      </c>
      <c r="AE102" s="244">
        <f t="shared" si="57"/>
        <v>40</v>
      </c>
      <c r="AF102" s="56"/>
      <c r="AG102" s="669" t="s">
        <v>168</v>
      </c>
      <c r="AH102" s="642">
        <v>13</v>
      </c>
      <c r="AI102" s="667">
        <v>11</v>
      </c>
      <c r="AJ102" s="667">
        <v>11</v>
      </c>
      <c r="AK102" s="667">
        <v>8</v>
      </c>
      <c r="AL102" s="814">
        <f t="shared" si="46"/>
        <v>43</v>
      </c>
      <c r="AM102" s="642">
        <v>40</v>
      </c>
      <c r="AN102" s="667">
        <v>4</v>
      </c>
      <c r="AO102" s="840">
        <f t="shared" si="47"/>
        <v>44</v>
      </c>
      <c r="AP102" s="684">
        <v>11</v>
      </c>
      <c r="AQ102" s="697">
        <v>56</v>
      </c>
      <c r="AR102" s="699">
        <v>10</v>
      </c>
    </row>
    <row r="103" spans="1:44" ht="12.75" customHeight="1" thickBot="1">
      <c r="A103" s="355" t="s">
        <v>169</v>
      </c>
      <c r="B103" s="378">
        <v>143</v>
      </c>
      <c r="C103" s="378"/>
      <c r="D103" s="378">
        <v>68</v>
      </c>
      <c r="E103" s="378">
        <v>129</v>
      </c>
      <c r="F103" s="378"/>
      <c r="G103" s="378">
        <v>66</v>
      </c>
      <c r="H103" s="378">
        <v>143</v>
      </c>
      <c r="I103" s="378"/>
      <c r="J103" s="378">
        <v>65</v>
      </c>
      <c r="K103" s="378">
        <v>218</v>
      </c>
      <c r="L103" s="378"/>
      <c r="M103" s="378">
        <v>104</v>
      </c>
      <c r="N103" s="811">
        <f t="shared" si="42"/>
        <v>633</v>
      </c>
      <c r="O103" s="812">
        <f t="shared" si="43"/>
        <v>303</v>
      </c>
      <c r="P103" s="52"/>
      <c r="Q103" s="355" t="s">
        <v>169</v>
      </c>
      <c r="R103" s="378">
        <v>29</v>
      </c>
      <c r="S103" s="378"/>
      <c r="T103" s="378">
        <v>10</v>
      </c>
      <c r="U103" s="378">
        <v>6</v>
      </c>
      <c r="V103" s="378"/>
      <c r="W103" s="378">
        <v>4</v>
      </c>
      <c r="X103" s="378">
        <v>8</v>
      </c>
      <c r="Y103" s="378"/>
      <c r="Z103" s="378">
        <v>6</v>
      </c>
      <c r="AA103" s="378">
        <v>61</v>
      </c>
      <c r="AB103" s="378"/>
      <c r="AC103" s="378">
        <v>35</v>
      </c>
      <c r="AD103" s="811">
        <f t="shared" si="56"/>
        <v>104</v>
      </c>
      <c r="AE103" s="812">
        <f t="shared" si="57"/>
        <v>55</v>
      </c>
      <c r="AF103" s="56"/>
      <c r="AG103" s="418" t="s">
        <v>169</v>
      </c>
      <c r="AH103" s="646">
        <v>4</v>
      </c>
      <c r="AI103" s="370">
        <v>4</v>
      </c>
      <c r="AJ103" s="370">
        <v>5</v>
      </c>
      <c r="AK103" s="370">
        <v>5</v>
      </c>
      <c r="AL103" s="841">
        <f>SUM(AH103:AK103)</f>
        <v>18</v>
      </c>
      <c r="AM103" s="646">
        <v>19</v>
      </c>
      <c r="AN103" s="370">
        <v>2</v>
      </c>
      <c r="AO103" s="845">
        <f>SUM(AM103:AN103)</f>
        <v>21</v>
      </c>
      <c r="AP103" s="654">
        <v>4</v>
      </c>
      <c r="AQ103" s="694">
        <v>29</v>
      </c>
      <c r="AR103" s="695">
        <v>3</v>
      </c>
    </row>
    <row r="104" spans="1:44" ht="15" customHeight="1">
      <c r="A104" s="1180" t="s">
        <v>188</v>
      </c>
      <c r="B104" s="1180"/>
      <c r="C104" s="1180"/>
      <c r="D104" s="1180"/>
      <c r="E104" s="1180"/>
      <c r="F104" s="1180"/>
      <c r="G104" s="1180"/>
      <c r="H104" s="1180"/>
      <c r="I104" s="1180"/>
      <c r="J104" s="1180"/>
      <c r="K104" s="1180"/>
      <c r="L104" s="1180"/>
      <c r="M104" s="1180"/>
      <c r="N104" s="1180"/>
      <c r="O104" s="1180"/>
      <c r="P104" s="331"/>
      <c r="Q104" s="1180" t="s">
        <v>199</v>
      </c>
      <c r="R104" s="1180"/>
      <c r="S104" s="1180"/>
      <c r="T104" s="1180"/>
      <c r="U104" s="1180"/>
      <c r="V104" s="1180"/>
      <c r="W104" s="1180"/>
      <c r="X104" s="1180"/>
      <c r="Y104" s="1180"/>
      <c r="Z104" s="1180"/>
      <c r="AA104" s="1180"/>
      <c r="AB104" s="1180"/>
      <c r="AC104" s="1180"/>
      <c r="AD104" s="1180"/>
      <c r="AE104" s="1180"/>
      <c r="AF104" s="56"/>
      <c r="AG104" s="1185" t="s">
        <v>482</v>
      </c>
      <c r="AH104" s="1185"/>
      <c r="AI104" s="1185"/>
      <c r="AJ104" s="1185"/>
      <c r="AK104" s="1185"/>
      <c r="AL104" s="1185"/>
      <c r="AM104" s="1185"/>
      <c r="AN104" s="1185"/>
      <c r="AO104" s="1185"/>
      <c r="AP104" s="1185"/>
      <c r="AQ104" s="1185"/>
      <c r="AR104" s="1185"/>
    </row>
    <row r="105" spans="1:44">
      <c r="A105" s="1186" t="s">
        <v>187</v>
      </c>
      <c r="B105" s="1186"/>
      <c r="C105" s="1186"/>
      <c r="D105" s="1186"/>
      <c r="E105" s="1186"/>
      <c r="F105" s="1186"/>
      <c r="G105" s="1186"/>
      <c r="H105" s="1186"/>
      <c r="I105" s="1186"/>
      <c r="J105" s="1186"/>
      <c r="K105" s="1186"/>
      <c r="L105" s="1186"/>
      <c r="M105" s="1186"/>
      <c r="N105" s="1186"/>
      <c r="O105" s="1186"/>
      <c r="P105" s="329"/>
      <c r="Q105" s="1186" t="s">
        <v>187</v>
      </c>
      <c r="R105" s="1186"/>
      <c r="S105" s="1186"/>
      <c r="T105" s="1186"/>
      <c r="U105" s="1186"/>
      <c r="V105" s="1186"/>
      <c r="W105" s="1186"/>
      <c r="X105" s="1186"/>
      <c r="Y105" s="1186"/>
      <c r="Z105" s="1186"/>
      <c r="AA105" s="1186"/>
      <c r="AB105" s="1186"/>
      <c r="AC105" s="1186"/>
      <c r="AD105" s="1186"/>
      <c r="AE105" s="1186"/>
      <c r="AF105" s="56"/>
      <c r="AG105" s="1177" t="s">
        <v>187</v>
      </c>
      <c r="AH105" s="1177"/>
      <c r="AI105" s="1177"/>
      <c r="AJ105" s="1177"/>
      <c r="AK105" s="1177"/>
      <c r="AL105" s="1177"/>
      <c r="AM105" s="1177"/>
      <c r="AN105" s="1177"/>
      <c r="AO105" s="1177"/>
      <c r="AP105" s="1177"/>
      <c r="AQ105" s="1177"/>
      <c r="AR105" s="1177"/>
    </row>
    <row r="106" spans="1:44" ht="15" thickBot="1">
      <c r="A106" s="329"/>
      <c r="B106" s="329"/>
      <c r="C106" s="977"/>
      <c r="D106" s="329"/>
      <c r="E106" s="329"/>
      <c r="F106" s="977"/>
      <c r="G106" s="329"/>
      <c r="H106" s="329"/>
      <c r="I106" s="977"/>
      <c r="J106" s="329"/>
      <c r="K106" s="329"/>
      <c r="L106" s="977"/>
      <c r="M106" s="329"/>
      <c r="N106" s="774"/>
      <c r="O106" s="774"/>
      <c r="P106" s="329"/>
      <c r="Q106" s="329"/>
      <c r="R106" s="329"/>
      <c r="S106" s="977"/>
      <c r="T106" s="329"/>
      <c r="U106" s="329"/>
      <c r="V106" s="977"/>
      <c r="W106" s="329"/>
      <c r="X106" s="329"/>
      <c r="Y106" s="977"/>
      <c r="Z106" s="329"/>
      <c r="AA106" s="329"/>
      <c r="AB106" s="977"/>
      <c r="AC106" s="329"/>
      <c r="AD106" s="774"/>
      <c r="AE106" s="774"/>
      <c r="AF106" s="56"/>
      <c r="AG106" s="365"/>
      <c r="AH106" s="365"/>
      <c r="AI106" s="365"/>
      <c r="AJ106" s="365"/>
      <c r="AK106" s="365"/>
      <c r="AL106" s="365"/>
      <c r="AM106" s="365"/>
      <c r="AN106" s="365"/>
      <c r="AO106" s="365"/>
      <c r="AP106" s="365"/>
      <c r="AQ106" s="365"/>
      <c r="AR106" s="365"/>
    </row>
    <row r="107" spans="1:44">
      <c r="A107" s="1181" t="s">
        <v>7</v>
      </c>
      <c r="B107" s="1183" t="s">
        <v>92</v>
      </c>
      <c r="C107" s="1074"/>
      <c r="D107" s="1184"/>
      <c r="E107" s="1183" t="s">
        <v>93</v>
      </c>
      <c r="F107" s="1074"/>
      <c r="G107" s="1184"/>
      <c r="H107" s="1183" t="s">
        <v>94</v>
      </c>
      <c r="I107" s="1074"/>
      <c r="J107" s="1184"/>
      <c r="K107" s="1183" t="s">
        <v>95</v>
      </c>
      <c r="L107" s="1074"/>
      <c r="M107" s="1184"/>
      <c r="N107" s="1183" t="s">
        <v>1</v>
      </c>
      <c r="O107" s="1170"/>
      <c r="P107" s="331"/>
      <c r="Q107" s="1181" t="s">
        <v>7</v>
      </c>
      <c r="R107" s="1183" t="s">
        <v>92</v>
      </c>
      <c r="S107" s="1074"/>
      <c r="T107" s="1184"/>
      <c r="U107" s="1183" t="s">
        <v>93</v>
      </c>
      <c r="V107" s="1074"/>
      <c r="W107" s="1184"/>
      <c r="X107" s="1183" t="s">
        <v>94</v>
      </c>
      <c r="Y107" s="1074"/>
      <c r="Z107" s="1184"/>
      <c r="AA107" s="1183" t="s">
        <v>95</v>
      </c>
      <c r="AB107" s="1074"/>
      <c r="AC107" s="1184"/>
      <c r="AD107" s="1183" t="s">
        <v>1</v>
      </c>
      <c r="AE107" s="1170"/>
      <c r="AF107" s="56"/>
      <c r="AG107" s="1173" t="s">
        <v>7</v>
      </c>
      <c r="AH107" s="1109" t="s">
        <v>96</v>
      </c>
      <c r="AI107" s="1110"/>
      <c r="AJ107" s="1110"/>
      <c r="AK107" s="1110"/>
      <c r="AL107" s="1111"/>
      <c r="AM107" s="1169" t="s">
        <v>97</v>
      </c>
      <c r="AN107" s="1074"/>
      <c r="AO107" s="1170"/>
      <c r="AP107" s="1175" t="s">
        <v>98</v>
      </c>
      <c r="AQ107" s="1171" t="s">
        <v>193</v>
      </c>
      <c r="AR107" s="1172"/>
    </row>
    <row r="108" spans="1:44" ht="26">
      <c r="A108" s="1182"/>
      <c r="B108" s="366" t="s">
        <v>99</v>
      </c>
      <c r="C108" s="366"/>
      <c r="D108" s="366" t="s">
        <v>100</v>
      </c>
      <c r="E108" s="366" t="s">
        <v>99</v>
      </c>
      <c r="F108" s="366"/>
      <c r="G108" s="366" t="s">
        <v>100</v>
      </c>
      <c r="H108" s="366" t="s">
        <v>99</v>
      </c>
      <c r="I108" s="366"/>
      <c r="J108" s="366" t="s">
        <v>100</v>
      </c>
      <c r="K108" s="366" t="s">
        <v>99</v>
      </c>
      <c r="L108" s="366"/>
      <c r="M108" s="366" t="s">
        <v>100</v>
      </c>
      <c r="N108" s="366" t="s">
        <v>99</v>
      </c>
      <c r="O108" s="372" t="s">
        <v>100</v>
      </c>
      <c r="P108" s="44"/>
      <c r="Q108" s="1187"/>
      <c r="R108" s="366" t="s">
        <v>99</v>
      </c>
      <c r="S108" s="366"/>
      <c r="T108" s="366" t="s">
        <v>100</v>
      </c>
      <c r="U108" s="366" t="s">
        <v>99</v>
      </c>
      <c r="V108" s="366"/>
      <c r="W108" s="366" t="s">
        <v>100</v>
      </c>
      <c r="X108" s="366" t="s">
        <v>99</v>
      </c>
      <c r="Y108" s="366"/>
      <c r="Z108" s="366" t="s">
        <v>100</v>
      </c>
      <c r="AA108" s="366" t="s">
        <v>99</v>
      </c>
      <c r="AB108" s="366"/>
      <c r="AC108" s="366" t="s">
        <v>100</v>
      </c>
      <c r="AD108" s="366" t="s">
        <v>99</v>
      </c>
      <c r="AE108" s="372" t="s">
        <v>100</v>
      </c>
      <c r="AF108" s="56"/>
      <c r="AG108" s="1174"/>
      <c r="AH108" s="448" t="s">
        <v>92</v>
      </c>
      <c r="AI108" s="45" t="s">
        <v>93</v>
      </c>
      <c r="AJ108" s="45" t="s">
        <v>94</v>
      </c>
      <c r="AK108" s="45" t="s">
        <v>95</v>
      </c>
      <c r="AL108" s="47" t="s">
        <v>1</v>
      </c>
      <c r="AM108" s="448" t="s">
        <v>116</v>
      </c>
      <c r="AN108" s="45" t="s">
        <v>117</v>
      </c>
      <c r="AO108" s="47" t="s">
        <v>1</v>
      </c>
      <c r="AP108" s="1176"/>
      <c r="AQ108" s="46" t="s">
        <v>194</v>
      </c>
      <c r="AR108" s="47" t="s">
        <v>195</v>
      </c>
    </row>
    <row r="109" spans="1:44" ht="12.75" customHeight="1">
      <c r="A109" s="353" t="s">
        <v>56</v>
      </c>
      <c r="B109" s="53"/>
      <c r="C109" s="53"/>
      <c r="D109" s="53"/>
      <c r="E109" s="53"/>
      <c r="F109" s="53"/>
      <c r="G109" s="53"/>
      <c r="H109" s="51"/>
      <c r="I109" s="51"/>
      <c r="J109" s="51"/>
      <c r="K109" s="51"/>
      <c r="L109" s="51"/>
      <c r="M109" s="51"/>
      <c r="N109" s="813"/>
      <c r="O109" s="814"/>
      <c r="P109" s="52"/>
      <c r="Q109" s="353" t="s">
        <v>56</v>
      </c>
      <c r="R109" s="53"/>
      <c r="S109" s="53"/>
      <c r="T109" s="53"/>
      <c r="U109" s="53"/>
      <c r="V109" s="53"/>
      <c r="W109" s="53"/>
      <c r="X109" s="51"/>
      <c r="Y109" s="51"/>
      <c r="Z109" s="51"/>
      <c r="AA109" s="51"/>
      <c r="AB109" s="51"/>
      <c r="AC109" s="51"/>
      <c r="AD109" s="813"/>
      <c r="AE109" s="814"/>
      <c r="AF109" s="56"/>
      <c r="AG109" s="354" t="s">
        <v>56</v>
      </c>
      <c r="AH109" s="653"/>
      <c r="AI109" s="53"/>
      <c r="AJ109" s="53"/>
      <c r="AK109" s="53"/>
      <c r="AL109" s="814"/>
      <c r="AM109" s="653"/>
      <c r="AN109" s="53"/>
      <c r="AO109" s="814"/>
      <c r="AP109" s="649"/>
      <c r="AQ109" s="647"/>
      <c r="AR109" s="367"/>
    </row>
    <row r="110" spans="1:44" ht="12.75" customHeight="1">
      <c r="A110" s="352" t="s">
        <v>59</v>
      </c>
      <c r="B110" s="217">
        <f>616+36</f>
        <v>652</v>
      </c>
      <c r="C110" s="217"/>
      <c r="D110" s="217">
        <f>286+19</f>
        <v>305</v>
      </c>
      <c r="E110" s="217">
        <f>511+31</f>
        <v>542</v>
      </c>
      <c r="F110" s="217"/>
      <c r="G110" s="217">
        <f>251+14</f>
        <v>265</v>
      </c>
      <c r="H110" s="217">
        <v>539</v>
      </c>
      <c r="I110" s="217"/>
      <c r="J110" s="217">
        <v>250</v>
      </c>
      <c r="K110" s="217">
        <v>553</v>
      </c>
      <c r="L110" s="217"/>
      <c r="M110" s="217">
        <v>243</v>
      </c>
      <c r="N110" s="243">
        <f t="shared" ref="N110:N146" si="58">+B110+E110+H110+K110</f>
        <v>2286</v>
      </c>
      <c r="O110" s="244">
        <f t="shared" ref="O110:O146" si="59">+D110+G110+J110+M110</f>
        <v>1063</v>
      </c>
      <c r="P110" s="52"/>
      <c r="Q110" s="352" t="s">
        <v>59</v>
      </c>
      <c r="R110" s="217">
        <v>31</v>
      </c>
      <c r="S110" s="217"/>
      <c r="T110" s="217">
        <v>19</v>
      </c>
      <c r="U110" s="217">
        <f>7+2</f>
        <v>9</v>
      </c>
      <c r="V110" s="217"/>
      <c r="W110" s="217">
        <v>5</v>
      </c>
      <c r="X110" s="217">
        <v>25</v>
      </c>
      <c r="Y110" s="217"/>
      <c r="Z110" s="217">
        <v>10</v>
      </c>
      <c r="AA110" s="217">
        <v>80</v>
      </c>
      <c r="AB110" s="217"/>
      <c r="AC110" s="217">
        <v>32</v>
      </c>
      <c r="AD110" s="243">
        <f t="shared" ref="AD110:AD115" si="60">+R110+U110+X110+AA110</f>
        <v>145</v>
      </c>
      <c r="AE110" s="244">
        <f t="shared" ref="AE110:AE115" si="61">+T110+W110+Z110+AC110</f>
        <v>66</v>
      </c>
      <c r="AF110" s="56"/>
      <c r="AG110" s="387" t="s">
        <v>59</v>
      </c>
      <c r="AH110" s="642">
        <f>18+1</f>
        <v>19</v>
      </c>
      <c r="AI110" s="368">
        <f>17+1</f>
        <v>18</v>
      </c>
      <c r="AJ110" s="368">
        <v>17</v>
      </c>
      <c r="AK110" s="368">
        <v>17</v>
      </c>
      <c r="AL110" s="814">
        <f t="shared" ref="AL110:AL115" si="62">SUM(AH110:AK110)</f>
        <v>71</v>
      </c>
      <c r="AM110" s="642">
        <f>54+1</f>
        <v>55</v>
      </c>
      <c r="AN110" s="368">
        <v>13</v>
      </c>
      <c r="AO110" s="840">
        <f t="shared" ref="AO110:AO145" si="63">SUM(AM110:AN110)</f>
        <v>68</v>
      </c>
      <c r="AP110" s="684">
        <v>14</v>
      </c>
      <c r="AQ110" s="685">
        <v>80</v>
      </c>
      <c r="AR110" s="686">
        <v>13</v>
      </c>
    </row>
    <row r="111" spans="1:44" ht="12.75" customHeight="1">
      <c r="A111" s="352" t="s">
        <v>57</v>
      </c>
      <c r="B111" s="217">
        <v>3930</v>
      </c>
      <c r="C111" s="217"/>
      <c r="D111" s="217">
        <v>2026</v>
      </c>
      <c r="E111" s="217">
        <v>3342</v>
      </c>
      <c r="F111" s="217"/>
      <c r="G111" s="217">
        <v>1744</v>
      </c>
      <c r="H111" s="217">
        <v>2951</v>
      </c>
      <c r="I111" s="217"/>
      <c r="J111" s="217">
        <v>1543</v>
      </c>
      <c r="K111" s="217">
        <v>2931</v>
      </c>
      <c r="L111" s="217"/>
      <c r="M111" s="217">
        <v>1533</v>
      </c>
      <c r="N111" s="243">
        <f t="shared" si="58"/>
        <v>13154</v>
      </c>
      <c r="O111" s="244">
        <f t="shared" si="59"/>
        <v>6846</v>
      </c>
      <c r="P111" s="52"/>
      <c r="Q111" s="352" t="s">
        <v>57</v>
      </c>
      <c r="R111" s="217">
        <v>339</v>
      </c>
      <c r="S111" s="217"/>
      <c r="T111" s="217">
        <v>133</v>
      </c>
      <c r="U111" s="217">
        <v>277</v>
      </c>
      <c r="V111" s="217"/>
      <c r="W111" s="217">
        <v>145</v>
      </c>
      <c r="X111" s="217">
        <v>160</v>
      </c>
      <c r="Y111" s="217"/>
      <c r="Z111" s="217">
        <v>79</v>
      </c>
      <c r="AA111" s="217">
        <v>409</v>
      </c>
      <c r="AB111" s="217"/>
      <c r="AC111" s="217">
        <v>215</v>
      </c>
      <c r="AD111" s="243">
        <f t="shared" si="60"/>
        <v>1185</v>
      </c>
      <c r="AE111" s="244">
        <f t="shared" si="61"/>
        <v>572</v>
      </c>
      <c r="AF111" s="56"/>
      <c r="AG111" s="387" t="s">
        <v>57</v>
      </c>
      <c r="AH111" s="642">
        <v>90</v>
      </c>
      <c r="AI111" s="368">
        <v>83</v>
      </c>
      <c r="AJ111" s="368">
        <v>77</v>
      </c>
      <c r="AK111" s="368">
        <v>72</v>
      </c>
      <c r="AL111" s="814">
        <f t="shared" si="62"/>
        <v>322</v>
      </c>
      <c r="AM111" s="642">
        <f>311+12</f>
        <v>323</v>
      </c>
      <c r="AN111" s="368">
        <v>19</v>
      </c>
      <c r="AO111" s="840">
        <f t="shared" si="63"/>
        <v>342</v>
      </c>
      <c r="AP111" s="684">
        <v>62</v>
      </c>
      <c r="AQ111" s="685">
        <v>546</v>
      </c>
      <c r="AR111" s="686">
        <v>82</v>
      </c>
    </row>
    <row r="112" spans="1:44" ht="12.75" customHeight="1">
      <c r="A112" s="352" t="s">
        <v>58</v>
      </c>
      <c r="B112" s="217">
        <f>199+16</f>
        <v>215</v>
      </c>
      <c r="C112" s="217"/>
      <c r="D112" s="217">
        <f>91+7</f>
        <v>98</v>
      </c>
      <c r="E112" s="217">
        <f>165+12</f>
        <v>177</v>
      </c>
      <c r="F112" s="217"/>
      <c r="G112" s="217">
        <f>86+10</f>
        <v>96</v>
      </c>
      <c r="H112" s="217">
        <v>120</v>
      </c>
      <c r="I112" s="217"/>
      <c r="J112" s="217">
        <v>63</v>
      </c>
      <c r="K112" s="217">
        <v>144</v>
      </c>
      <c r="L112" s="217"/>
      <c r="M112" s="217">
        <v>65</v>
      </c>
      <c r="N112" s="243">
        <f t="shared" si="58"/>
        <v>656</v>
      </c>
      <c r="O112" s="244">
        <f t="shared" si="59"/>
        <v>322</v>
      </c>
      <c r="P112" s="52"/>
      <c r="Q112" s="352" t="s">
        <v>58</v>
      </c>
      <c r="R112" s="217">
        <v>27</v>
      </c>
      <c r="S112" s="217"/>
      <c r="T112" s="217">
        <v>6</v>
      </c>
      <c r="U112" s="217">
        <v>5</v>
      </c>
      <c r="V112" s="217"/>
      <c r="W112" s="217">
        <v>3</v>
      </c>
      <c r="X112" s="217">
        <v>8</v>
      </c>
      <c r="Y112" s="217"/>
      <c r="Z112" s="217">
        <v>4</v>
      </c>
      <c r="AA112" s="217">
        <v>42</v>
      </c>
      <c r="AB112" s="217"/>
      <c r="AC112" s="217">
        <v>19</v>
      </c>
      <c r="AD112" s="243">
        <f t="shared" si="60"/>
        <v>82</v>
      </c>
      <c r="AE112" s="244">
        <f t="shared" si="61"/>
        <v>32</v>
      </c>
      <c r="AF112" s="56"/>
      <c r="AG112" s="387" t="s">
        <v>58</v>
      </c>
      <c r="AH112" s="642">
        <v>6</v>
      </c>
      <c r="AI112" s="368">
        <v>4</v>
      </c>
      <c r="AJ112" s="368">
        <v>3</v>
      </c>
      <c r="AK112" s="368">
        <v>5</v>
      </c>
      <c r="AL112" s="814">
        <f t="shared" si="62"/>
        <v>18</v>
      </c>
      <c r="AM112" s="642">
        <f>18+2</f>
        <v>20</v>
      </c>
      <c r="AN112" s="368">
        <v>0</v>
      </c>
      <c r="AO112" s="840">
        <f t="shared" si="63"/>
        <v>20</v>
      </c>
      <c r="AP112" s="684">
        <f>3+1</f>
        <v>4</v>
      </c>
      <c r="AQ112" s="685">
        <f>23+1</f>
        <v>24</v>
      </c>
      <c r="AR112" s="686">
        <v>1</v>
      </c>
    </row>
    <row r="113" spans="1:44" ht="12.75" customHeight="1">
      <c r="A113" s="352" t="s">
        <v>68</v>
      </c>
      <c r="B113" s="217">
        <v>298</v>
      </c>
      <c r="C113" s="217"/>
      <c r="D113" s="217">
        <v>137</v>
      </c>
      <c r="E113" s="217">
        <v>331</v>
      </c>
      <c r="F113" s="217"/>
      <c r="G113" s="217">
        <v>180</v>
      </c>
      <c r="H113" s="217">
        <v>305</v>
      </c>
      <c r="I113" s="217"/>
      <c r="J113" s="217">
        <v>151</v>
      </c>
      <c r="K113" s="217">
        <v>421</v>
      </c>
      <c r="L113" s="217"/>
      <c r="M113" s="217">
        <v>195</v>
      </c>
      <c r="N113" s="243">
        <f t="shared" si="58"/>
        <v>1355</v>
      </c>
      <c r="O113" s="244">
        <f t="shared" si="59"/>
        <v>663</v>
      </c>
      <c r="P113" s="52"/>
      <c r="Q113" s="352" t="s">
        <v>68</v>
      </c>
      <c r="R113" s="217">
        <v>11</v>
      </c>
      <c r="S113" s="217"/>
      <c r="T113" s="217">
        <v>7</v>
      </c>
      <c r="U113" s="217">
        <v>7</v>
      </c>
      <c r="V113" s="217"/>
      <c r="W113" s="217">
        <v>4</v>
      </c>
      <c r="X113" s="217">
        <v>13</v>
      </c>
      <c r="Y113" s="217"/>
      <c r="Z113" s="217">
        <v>4</v>
      </c>
      <c r="AA113" s="217">
        <v>88</v>
      </c>
      <c r="AB113" s="217"/>
      <c r="AC113" s="217">
        <v>46</v>
      </c>
      <c r="AD113" s="243">
        <f t="shared" si="60"/>
        <v>119</v>
      </c>
      <c r="AE113" s="244">
        <f t="shared" si="61"/>
        <v>61</v>
      </c>
      <c r="AF113" s="56"/>
      <c r="AG113" s="387" t="s">
        <v>68</v>
      </c>
      <c r="AH113" s="642">
        <v>11</v>
      </c>
      <c r="AI113" s="368">
        <v>12</v>
      </c>
      <c r="AJ113" s="368">
        <v>10</v>
      </c>
      <c r="AK113" s="368">
        <v>13</v>
      </c>
      <c r="AL113" s="814">
        <f t="shared" si="62"/>
        <v>46</v>
      </c>
      <c r="AM113" s="642">
        <f>41+3</f>
        <v>44</v>
      </c>
      <c r="AN113" s="368">
        <v>12</v>
      </c>
      <c r="AO113" s="840">
        <f t="shared" si="63"/>
        <v>56</v>
      </c>
      <c r="AP113" s="684">
        <v>11</v>
      </c>
      <c r="AQ113" s="685">
        <v>76</v>
      </c>
      <c r="AR113" s="686">
        <v>9</v>
      </c>
    </row>
    <row r="114" spans="1:44" ht="12.75" customHeight="1">
      <c r="A114" s="352" t="s">
        <v>69</v>
      </c>
      <c r="B114" s="217">
        <v>263</v>
      </c>
      <c r="C114" s="217"/>
      <c r="D114" s="217">
        <v>140</v>
      </c>
      <c r="E114" s="217">
        <v>218</v>
      </c>
      <c r="F114" s="217"/>
      <c r="G114" s="217">
        <v>133</v>
      </c>
      <c r="H114" s="217">
        <v>154</v>
      </c>
      <c r="I114" s="217"/>
      <c r="J114" s="217">
        <v>76</v>
      </c>
      <c r="K114" s="217">
        <v>117</v>
      </c>
      <c r="L114" s="217"/>
      <c r="M114" s="217">
        <v>54</v>
      </c>
      <c r="N114" s="243">
        <f t="shared" si="58"/>
        <v>752</v>
      </c>
      <c r="O114" s="244">
        <f t="shared" si="59"/>
        <v>403</v>
      </c>
      <c r="P114" s="52"/>
      <c r="Q114" s="352" t="s">
        <v>69</v>
      </c>
      <c r="R114" s="217">
        <v>69</v>
      </c>
      <c r="S114" s="217"/>
      <c r="T114" s="217">
        <v>42</v>
      </c>
      <c r="U114" s="217">
        <v>45</v>
      </c>
      <c r="V114" s="217"/>
      <c r="W114" s="217">
        <v>27</v>
      </c>
      <c r="X114" s="217">
        <v>16</v>
      </c>
      <c r="Y114" s="217"/>
      <c r="Z114" s="217">
        <v>8</v>
      </c>
      <c r="AA114" s="217">
        <v>3</v>
      </c>
      <c r="AB114" s="217"/>
      <c r="AC114" s="217">
        <v>0</v>
      </c>
      <c r="AD114" s="243">
        <f t="shared" si="60"/>
        <v>133</v>
      </c>
      <c r="AE114" s="244">
        <f t="shared" si="61"/>
        <v>77</v>
      </c>
      <c r="AF114" s="56"/>
      <c r="AG114" s="387" t="s">
        <v>69</v>
      </c>
      <c r="AH114" s="642">
        <v>8</v>
      </c>
      <c r="AI114" s="368">
        <v>7</v>
      </c>
      <c r="AJ114" s="368">
        <v>5</v>
      </c>
      <c r="AK114" s="368">
        <v>5</v>
      </c>
      <c r="AL114" s="814">
        <f t="shared" si="62"/>
        <v>25</v>
      </c>
      <c r="AM114" s="642">
        <v>20</v>
      </c>
      <c r="AN114" s="368">
        <v>4</v>
      </c>
      <c r="AO114" s="840">
        <f t="shared" si="63"/>
        <v>24</v>
      </c>
      <c r="AP114" s="684">
        <v>6</v>
      </c>
      <c r="AQ114" s="685">
        <v>39</v>
      </c>
      <c r="AR114" s="686">
        <v>3</v>
      </c>
    </row>
    <row r="115" spans="1:44" ht="12.75" customHeight="1">
      <c r="A115" s="352" t="s">
        <v>72</v>
      </c>
      <c r="B115" s="217">
        <v>22</v>
      </c>
      <c r="C115" s="217"/>
      <c r="D115" s="217">
        <v>11</v>
      </c>
      <c r="E115" s="217">
        <v>16</v>
      </c>
      <c r="F115" s="217"/>
      <c r="G115" s="217">
        <v>6</v>
      </c>
      <c r="H115" s="217">
        <v>10</v>
      </c>
      <c r="I115" s="217"/>
      <c r="J115" s="217">
        <v>4</v>
      </c>
      <c r="K115" s="217">
        <v>7</v>
      </c>
      <c r="L115" s="217"/>
      <c r="M115" s="217">
        <v>3</v>
      </c>
      <c r="N115" s="243">
        <f t="shared" si="58"/>
        <v>55</v>
      </c>
      <c r="O115" s="244">
        <f t="shared" si="59"/>
        <v>24</v>
      </c>
      <c r="P115" s="52"/>
      <c r="Q115" s="352" t="s">
        <v>72</v>
      </c>
      <c r="R115" s="217">
        <v>0</v>
      </c>
      <c r="S115" s="217"/>
      <c r="T115" s="217">
        <v>0</v>
      </c>
      <c r="U115" s="217">
        <v>0</v>
      </c>
      <c r="V115" s="217"/>
      <c r="W115" s="217">
        <v>0</v>
      </c>
      <c r="X115" s="217">
        <v>0</v>
      </c>
      <c r="Y115" s="217"/>
      <c r="Z115" s="217">
        <v>0</v>
      </c>
      <c r="AA115" s="217">
        <v>0</v>
      </c>
      <c r="AB115" s="217"/>
      <c r="AC115" s="217">
        <v>0</v>
      </c>
      <c r="AD115" s="243">
        <f t="shared" si="60"/>
        <v>0</v>
      </c>
      <c r="AE115" s="244">
        <f t="shared" si="61"/>
        <v>0</v>
      </c>
      <c r="AF115" s="56"/>
      <c r="AG115" s="387" t="s">
        <v>72</v>
      </c>
      <c r="AH115" s="642">
        <v>1</v>
      </c>
      <c r="AI115" s="368">
        <v>1</v>
      </c>
      <c r="AJ115" s="368">
        <v>1</v>
      </c>
      <c r="AK115" s="368">
        <v>1</v>
      </c>
      <c r="AL115" s="814">
        <f t="shared" si="62"/>
        <v>4</v>
      </c>
      <c r="AM115" s="642">
        <v>4</v>
      </c>
      <c r="AN115" s="368">
        <v>0</v>
      </c>
      <c r="AO115" s="840">
        <f t="shared" si="63"/>
        <v>4</v>
      </c>
      <c r="AP115" s="684">
        <v>1</v>
      </c>
      <c r="AQ115" s="685">
        <v>5</v>
      </c>
      <c r="AR115" s="686">
        <v>0</v>
      </c>
    </row>
    <row r="116" spans="1:44" ht="12.75" customHeight="1">
      <c r="A116" s="353" t="s">
        <v>20</v>
      </c>
      <c r="B116" s="217"/>
      <c r="C116" s="217"/>
      <c r="D116" s="217"/>
      <c r="E116" s="217"/>
      <c r="F116" s="217"/>
      <c r="G116" s="217"/>
      <c r="H116" s="51"/>
      <c r="I116" s="51"/>
      <c r="J116" s="51"/>
      <c r="K116" s="51"/>
      <c r="L116" s="51"/>
      <c r="M116" s="51"/>
      <c r="N116" s="243"/>
      <c r="O116" s="244"/>
      <c r="P116" s="52"/>
      <c r="Q116" s="353" t="s">
        <v>20</v>
      </c>
      <c r="R116" s="217"/>
      <c r="S116" s="217"/>
      <c r="T116" s="217"/>
      <c r="U116" s="217"/>
      <c r="V116" s="217"/>
      <c r="W116" s="217"/>
      <c r="X116" s="51"/>
      <c r="Y116" s="51"/>
      <c r="Z116" s="51"/>
      <c r="AA116" s="51"/>
      <c r="AB116" s="51"/>
      <c r="AC116" s="51"/>
      <c r="AD116" s="243"/>
      <c r="AE116" s="244"/>
      <c r="AF116" s="56"/>
      <c r="AG116" s="354" t="s">
        <v>20</v>
      </c>
      <c r="AH116" s="643"/>
      <c r="AI116" s="369"/>
      <c r="AJ116" s="369"/>
      <c r="AK116" s="369"/>
      <c r="AL116" s="814"/>
      <c r="AM116" s="643"/>
      <c r="AN116" s="369"/>
      <c r="AO116" s="840"/>
      <c r="AP116" s="687"/>
      <c r="AQ116" s="428"/>
      <c r="AR116" s="688"/>
    </row>
    <row r="117" spans="1:44" ht="12.75" customHeight="1">
      <c r="A117" s="352" t="s">
        <v>21</v>
      </c>
      <c r="B117" s="217">
        <v>386</v>
      </c>
      <c r="C117" s="217"/>
      <c r="D117" s="217">
        <v>198</v>
      </c>
      <c r="E117" s="217">
        <v>309</v>
      </c>
      <c r="F117" s="217"/>
      <c r="G117" s="217">
        <v>178</v>
      </c>
      <c r="H117" s="217">
        <v>258</v>
      </c>
      <c r="I117" s="217"/>
      <c r="J117" s="217">
        <v>128</v>
      </c>
      <c r="K117" s="217">
        <v>262</v>
      </c>
      <c r="L117" s="217"/>
      <c r="M117" s="217">
        <v>131</v>
      </c>
      <c r="N117" s="243">
        <f t="shared" si="58"/>
        <v>1215</v>
      </c>
      <c r="O117" s="244">
        <f t="shared" si="59"/>
        <v>635</v>
      </c>
      <c r="P117" s="52"/>
      <c r="Q117" s="352" t="s">
        <v>21</v>
      </c>
      <c r="R117" s="217">
        <v>31</v>
      </c>
      <c r="S117" s="217"/>
      <c r="T117" s="217">
        <v>15</v>
      </c>
      <c r="U117" s="217">
        <v>28</v>
      </c>
      <c r="V117" s="217"/>
      <c r="W117" s="217">
        <v>12</v>
      </c>
      <c r="X117" s="217">
        <v>18</v>
      </c>
      <c r="Y117" s="217"/>
      <c r="Z117" s="217">
        <v>8</v>
      </c>
      <c r="AA117" s="217">
        <v>56</v>
      </c>
      <c r="AB117" s="217"/>
      <c r="AC117" s="217">
        <v>30</v>
      </c>
      <c r="AD117" s="243">
        <f t="shared" ref="AD117:AD118" si="64">+R117+U117+X117+AA117</f>
        <v>133</v>
      </c>
      <c r="AE117" s="244">
        <f t="shared" ref="AE117:AE118" si="65">+T117+W117+Z117+AC117</f>
        <v>65</v>
      </c>
      <c r="AF117" s="56"/>
      <c r="AG117" s="387" t="s">
        <v>21</v>
      </c>
      <c r="AH117" s="642">
        <v>10</v>
      </c>
      <c r="AI117" s="368">
        <v>8</v>
      </c>
      <c r="AJ117" s="368">
        <v>8</v>
      </c>
      <c r="AK117" s="368">
        <v>9</v>
      </c>
      <c r="AL117" s="814">
        <f t="shared" ref="AL117:AL118" si="66">SUM(AH117:AK117)</f>
        <v>35</v>
      </c>
      <c r="AM117" s="689">
        <v>35</v>
      </c>
      <c r="AN117" s="690">
        <v>8</v>
      </c>
      <c r="AO117" s="840">
        <f t="shared" si="63"/>
        <v>43</v>
      </c>
      <c r="AP117" s="684">
        <v>8</v>
      </c>
      <c r="AQ117" s="685">
        <v>50</v>
      </c>
      <c r="AR117" s="686">
        <v>3</v>
      </c>
    </row>
    <row r="118" spans="1:44" ht="12.75" customHeight="1">
      <c r="A118" s="352" t="s">
        <v>24</v>
      </c>
      <c r="B118" s="217">
        <v>2286</v>
      </c>
      <c r="C118" s="217"/>
      <c r="D118" s="217">
        <v>1165</v>
      </c>
      <c r="E118" s="217">
        <v>1917</v>
      </c>
      <c r="F118" s="217"/>
      <c r="G118" s="217">
        <v>974</v>
      </c>
      <c r="H118" s="217">
        <v>1624</v>
      </c>
      <c r="I118" s="217"/>
      <c r="J118" s="217">
        <v>821</v>
      </c>
      <c r="K118" s="217">
        <v>1467</v>
      </c>
      <c r="L118" s="217"/>
      <c r="M118" s="217">
        <v>794</v>
      </c>
      <c r="N118" s="243">
        <f t="shared" si="58"/>
        <v>7294</v>
      </c>
      <c r="O118" s="244">
        <f t="shared" si="59"/>
        <v>3754</v>
      </c>
      <c r="P118" s="52"/>
      <c r="Q118" s="352" t="s">
        <v>24</v>
      </c>
      <c r="R118" s="217">
        <v>198</v>
      </c>
      <c r="S118" s="217"/>
      <c r="T118" s="217">
        <v>92</v>
      </c>
      <c r="U118" s="217">
        <v>127</v>
      </c>
      <c r="V118" s="217"/>
      <c r="W118" s="217">
        <v>73</v>
      </c>
      <c r="X118" s="217">
        <v>62</v>
      </c>
      <c r="Y118" s="217"/>
      <c r="Z118" s="217">
        <v>33</v>
      </c>
      <c r="AA118" s="217">
        <v>153</v>
      </c>
      <c r="AB118" s="217"/>
      <c r="AC118" s="217">
        <v>91</v>
      </c>
      <c r="AD118" s="243">
        <f t="shared" si="64"/>
        <v>540</v>
      </c>
      <c r="AE118" s="244">
        <f t="shared" si="65"/>
        <v>289</v>
      </c>
      <c r="AF118" s="56"/>
      <c r="AG118" s="387" t="s">
        <v>24</v>
      </c>
      <c r="AH118" s="642">
        <v>49</v>
      </c>
      <c r="AI118" s="368">
        <v>45</v>
      </c>
      <c r="AJ118" s="368">
        <v>40</v>
      </c>
      <c r="AK118" s="368">
        <v>34</v>
      </c>
      <c r="AL118" s="814">
        <f t="shared" si="66"/>
        <v>168</v>
      </c>
      <c r="AM118" s="689">
        <f>148+7</f>
        <v>155</v>
      </c>
      <c r="AN118" s="690">
        <v>16</v>
      </c>
      <c r="AO118" s="840">
        <f t="shared" si="63"/>
        <v>171</v>
      </c>
      <c r="AP118" s="684">
        <v>32</v>
      </c>
      <c r="AQ118" s="685">
        <v>236</v>
      </c>
      <c r="AR118" s="686">
        <v>9</v>
      </c>
    </row>
    <row r="119" spans="1:44" ht="12.75" customHeight="1">
      <c r="A119" s="353" t="s">
        <v>26</v>
      </c>
      <c r="B119" s="217"/>
      <c r="C119" s="217"/>
      <c r="D119" s="217"/>
      <c r="E119" s="217"/>
      <c r="F119" s="217"/>
      <c r="G119" s="217"/>
      <c r="H119" s="51"/>
      <c r="I119" s="51"/>
      <c r="J119" s="51"/>
      <c r="K119" s="51"/>
      <c r="L119" s="51"/>
      <c r="M119" s="51"/>
      <c r="N119" s="243"/>
      <c r="O119" s="244"/>
      <c r="P119" s="52"/>
      <c r="Q119" s="353" t="s">
        <v>26</v>
      </c>
      <c r="R119" s="217"/>
      <c r="S119" s="217"/>
      <c r="T119" s="217"/>
      <c r="U119" s="217"/>
      <c r="V119" s="217"/>
      <c r="W119" s="217"/>
      <c r="X119" s="51"/>
      <c r="Y119" s="51"/>
      <c r="Z119" s="51"/>
      <c r="AA119" s="51"/>
      <c r="AB119" s="51"/>
      <c r="AC119" s="51"/>
      <c r="AD119" s="243"/>
      <c r="AE119" s="244"/>
      <c r="AF119" s="56"/>
      <c r="AG119" s="354" t="s">
        <v>26</v>
      </c>
      <c r="AH119" s="643"/>
      <c r="AI119" s="369"/>
      <c r="AJ119" s="369"/>
      <c r="AK119" s="369"/>
      <c r="AL119" s="814"/>
      <c r="AM119" s="643"/>
      <c r="AN119" s="369"/>
      <c r="AO119" s="840"/>
      <c r="AP119" s="687"/>
      <c r="AQ119" s="428"/>
      <c r="AR119" s="688"/>
    </row>
    <row r="120" spans="1:44" ht="12.75" customHeight="1">
      <c r="A120" s="352" t="s">
        <v>28</v>
      </c>
      <c r="B120" s="217">
        <f>1299+24</f>
        <v>1323</v>
      </c>
      <c r="C120" s="217"/>
      <c r="D120" s="217">
        <f>670+14</f>
        <v>684</v>
      </c>
      <c r="E120" s="217">
        <v>1457</v>
      </c>
      <c r="F120" s="217"/>
      <c r="G120" s="217">
        <v>756</v>
      </c>
      <c r="H120" s="217">
        <v>1284</v>
      </c>
      <c r="I120" s="217"/>
      <c r="J120" s="217">
        <v>641</v>
      </c>
      <c r="K120" s="217">
        <v>1474</v>
      </c>
      <c r="L120" s="217"/>
      <c r="M120" s="217">
        <v>729</v>
      </c>
      <c r="N120" s="243">
        <f t="shared" si="58"/>
        <v>5538</v>
      </c>
      <c r="O120" s="244">
        <f t="shared" si="59"/>
        <v>2810</v>
      </c>
      <c r="P120" s="52"/>
      <c r="Q120" s="352" t="s">
        <v>28</v>
      </c>
      <c r="R120" s="217">
        <v>125</v>
      </c>
      <c r="S120" s="217"/>
      <c r="T120" s="217">
        <v>69</v>
      </c>
      <c r="U120" s="217">
        <v>66</v>
      </c>
      <c r="V120" s="217"/>
      <c r="W120" s="217">
        <v>37</v>
      </c>
      <c r="X120" s="217">
        <v>61</v>
      </c>
      <c r="Y120" s="217"/>
      <c r="Z120" s="217">
        <v>29</v>
      </c>
      <c r="AA120" s="217">
        <v>183</v>
      </c>
      <c r="AB120" s="217"/>
      <c r="AC120" s="217">
        <v>92</v>
      </c>
      <c r="AD120" s="243">
        <f t="shared" ref="AD120:AD124" si="67">+R120+U120+X120+AA120</f>
        <v>435</v>
      </c>
      <c r="AE120" s="244">
        <f t="shared" ref="AE120:AE124" si="68">+T120+W120+Z120+AC120</f>
        <v>227</v>
      </c>
      <c r="AF120" s="56"/>
      <c r="AG120" s="387" t="s">
        <v>28</v>
      </c>
      <c r="AH120" s="642">
        <f>31+1</f>
        <v>32</v>
      </c>
      <c r="AI120" s="368">
        <v>28</v>
      </c>
      <c r="AJ120" s="368">
        <v>26</v>
      </c>
      <c r="AK120" s="368">
        <v>28</v>
      </c>
      <c r="AL120" s="814">
        <f t="shared" ref="AL120:AL124" si="69">SUM(AH120:AK120)</f>
        <v>114</v>
      </c>
      <c r="AM120" s="689">
        <f>130+1</f>
        <v>131</v>
      </c>
      <c r="AN120" s="690">
        <v>7</v>
      </c>
      <c r="AO120" s="840">
        <f t="shared" si="63"/>
        <v>138</v>
      </c>
      <c r="AP120" s="684">
        <f>24+1</f>
        <v>25</v>
      </c>
      <c r="AQ120" s="685">
        <f>139+2</f>
        <v>141</v>
      </c>
      <c r="AR120" s="686">
        <v>9</v>
      </c>
    </row>
    <row r="121" spans="1:44" ht="12.75" customHeight="1">
      <c r="A121" s="352" t="s">
        <v>29</v>
      </c>
      <c r="B121" s="217">
        <v>1487</v>
      </c>
      <c r="C121" s="217"/>
      <c r="D121" s="217">
        <v>831</v>
      </c>
      <c r="E121" s="217">
        <v>1361</v>
      </c>
      <c r="F121" s="217"/>
      <c r="G121" s="217">
        <v>713</v>
      </c>
      <c r="H121" s="217">
        <v>1036</v>
      </c>
      <c r="I121" s="217"/>
      <c r="J121" s="217">
        <v>532</v>
      </c>
      <c r="K121" s="217">
        <v>1138</v>
      </c>
      <c r="L121" s="217"/>
      <c r="M121" s="217">
        <v>570</v>
      </c>
      <c r="N121" s="243">
        <f t="shared" si="58"/>
        <v>5022</v>
      </c>
      <c r="O121" s="244">
        <f t="shared" si="59"/>
        <v>2646</v>
      </c>
      <c r="P121" s="52"/>
      <c r="Q121" s="352" t="s">
        <v>29</v>
      </c>
      <c r="R121" s="217">
        <v>113</v>
      </c>
      <c r="S121" s="217"/>
      <c r="T121" s="217">
        <v>67</v>
      </c>
      <c r="U121" s="217">
        <v>70</v>
      </c>
      <c r="V121" s="217"/>
      <c r="W121" s="217">
        <v>35</v>
      </c>
      <c r="X121" s="217">
        <v>61</v>
      </c>
      <c r="Y121" s="217"/>
      <c r="Z121" s="217">
        <v>34</v>
      </c>
      <c r="AA121" s="217">
        <v>140</v>
      </c>
      <c r="AB121" s="217"/>
      <c r="AC121" s="217">
        <v>69</v>
      </c>
      <c r="AD121" s="243">
        <f t="shared" si="67"/>
        <v>384</v>
      </c>
      <c r="AE121" s="244">
        <f t="shared" si="68"/>
        <v>205</v>
      </c>
      <c r="AF121" s="56"/>
      <c r="AG121" s="387" t="s">
        <v>29</v>
      </c>
      <c r="AH121" s="642">
        <v>28</v>
      </c>
      <c r="AI121" s="368">
        <v>27</v>
      </c>
      <c r="AJ121" s="368">
        <v>27</v>
      </c>
      <c r="AK121" s="368">
        <v>26</v>
      </c>
      <c r="AL121" s="814">
        <f t="shared" si="69"/>
        <v>108</v>
      </c>
      <c r="AM121" s="689">
        <v>92</v>
      </c>
      <c r="AN121" s="690">
        <v>14</v>
      </c>
      <c r="AO121" s="840">
        <f t="shared" si="63"/>
        <v>106</v>
      </c>
      <c r="AP121" s="684">
        <v>25</v>
      </c>
      <c r="AQ121" s="685">
        <v>165</v>
      </c>
      <c r="AR121" s="686">
        <v>20</v>
      </c>
    </row>
    <row r="122" spans="1:44" ht="12.75" customHeight="1">
      <c r="A122" s="352" t="s">
        <v>170</v>
      </c>
      <c r="B122" s="217">
        <v>2103</v>
      </c>
      <c r="C122" s="217"/>
      <c r="D122" s="217">
        <v>1089</v>
      </c>
      <c r="E122" s="217">
        <v>1763</v>
      </c>
      <c r="F122" s="217"/>
      <c r="G122" s="217">
        <v>969</v>
      </c>
      <c r="H122" s="217">
        <v>1584</v>
      </c>
      <c r="I122" s="217"/>
      <c r="J122" s="217">
        <v>840</v>
      </c>
      <c r="K122" s="217">
        <v>1471</v>
      </c>
      <c r="L122" s="217"/>
      <c r="M122" s="217">
        <v>815</v>
      </c>
      <c r="N122" s="243">
        <f t="shared" si="58"/>
        <v>6921</v>
      </c>
      <c r="O122" s="244">
        <f t="shared" si="59"/>
        <v>3713</v>
      </c>
      <c r="P122" s="52"/>
      <c r="Q122" s="352" t="s">
        <v>170</v>
      </c>
      <c r="R122" s="217">
        <v>264</v>
      </c>
      <c r="S122" s="217"/>
      <c r="T122" s="217">
        <v>134</v>
      </c>
      <c r="U122" s="217">
        <v>126</v>
      </c>
      <c r="V122" s="217"/>
      <c r="W122" s="217">
        <v>72</v>
      </c>
      <c r="X122" s="217">
        <v>92</v>
      </c>
      <c r="Y122" s="217"/>
      <c r="Z122" s="217">
        <v>42</v>
      </c>
      <c r="AA122" s="217">
        <v>63</v>
      </c>
      <c r="AB122" s="217"/>
      <c r="AC122" s="217">
        <v>36</v>
      </c>
      <c r="AD122" s="243">
        <f t="shared" si="67"/>
        <v>545</v>
      </c>
      <c r="AE122" s="244">
        <f t="shared" si="68"/>
        <v>284</v>
      </c>
      <c r="AF122" s="56"/>
      <c r="AG122" s="387" t="s">
        <v>170</v>
      </c>
      <c r="AH122" s="642">
        <v>48</v>
      </c>
      <c r="AI122" s="368">
        <v>42</v>
      </c>
      <c r="AJ122" s="368">
        <v>39</v>
      </c>
      <c r="AK122" s="368">
        <v>40</v>
      </c>
      <c r="AL122" s="814">
        <f t="shared" si="69"/>
        <v>169</v>
      </c>
      <c r="AM122" s="689">
        <v>157</v>
      </c>
      <c r="AN122" s="690">
        <v>9</v>
      </c>
      <c r="AO122" s="840">
        <f t="shared" si="63"/>
        <v>166</v>
      </c>
      <c r="AP122" s="684">
        <f>30+1</f>
        <v>31</v>
      </c>
      <c r="AQ122" s="685">
        <f>291+2</f>
        <v>293</v>
      </c>
      <c r="AR122" s="686">
        <v>32</v>
      </c>
    </row>
    <row r="123" spans="1:44" ht="12.75" customHeight="1">
      <c r="A123" s="352" t="s">
        <v>27</v>
      </c>
      <c r="B123" s="217">
        <v>379</v>
      </c>
      <c r="C123" s="217"/>
      <c r="D123" s="217">
        <v>208</v>
      </c>
      <c r="E123" s="217">
        <v>348</v>
      </c>
      <c r="F123" s="217"/>
      <c r="G123" s="217">
        <v>159</v>
      </c>
      <c r="H123" s="217">
        <v>307</v>
      </c>
      <c r="I123" s="217"/>
      <c r="J123" s="217">
        <v>169</v>
      </c>
      <c r="K123" s="217">
        <v>247</v>
      </c>
      <c r="L123" s="217"/>
      <c r="M123" s="217">
        <v>106</v>
      </c>
      <c r="N123" s="243">
        <f t="shared" si="58"/>
        <v>1281</v>
      </c>
      <c r="O123" s="244">
        <f t="shared" si="59"/>
        <v>642</v>
      </c>
      <c r="P123" s="52"/>
      <c r="Q123" s="352" t="s">
        <v>27</v>
      </c>
      <c r="R123" s="217">
        <v>48</v>
      </c>
      <c r="S123" s="217"/>
      <c r="T123" s="217">
        <v>30</v>
      </c>
      <c r="U123" s="217">
        <v>13</v>
      </c>
      <c r="V123" s="217"/>
      <c r="W123" s="217">
        <v>3</v>
      </c>
      <c r="X123" s="217">
        <v>21</v>
      </c>
      <c r="Y123" s="217"/>
      <c r="Z123" s="217">
        <v>11</v>
      </c>
      <c r="AA123" s="217">
        <v>62</v>
      </c>
      <c r="AB123" s="217"/>
      <c r="AC123" s="217">
        <v>38</v>
      </c>
      <c r="AD123" s="243">
        <f t="shared" si="67"/>
        <v>144</v>
      </c>
      <c r="AE123" s="244">
        <f t="shared" si="68"/>
        <v>82</v>
      </c>
      <c r="AF123" s="56"/>
      <c r="AG123" s="387" t="s">
        <v>27</v>
      </c>
      <c r="AH123" s="642">
        <v>13</v>
      </c>
      <c r="AI123" s="368">
        <v>11</v>
      </c>
      <c r="AJ123" s="368">
        <v>11</v>
      </c>
      <c r="AK123" s="368">
        <v>8</v>
      </c>
      <c r="AL123" s="814">
        <f t="shared" si="69"/>
        <v>43</v>
      </c>
      <c r="AM123" s="689">
        <v>24</v>
      </c>
      <c r="AN123" s="690">
        <v>17</v>
      </c>
      <c r="AO123" s="840">
        <f t="shared" si="63"/>
        <v>41</v>
      </c>
      <c r="AP123" s="684">
        <v>12</v>
      </c>
      <c r="AQ123" s="685">
        <v>53</v>
      </c>
      <c r="AR123" s="686">
        <v>2</v>
      </c>
    </row>
    <row r="124" spans="1:44" ht="12.75" customHeight="1">
      <c r="A124" s="352" t="s">
        <v>33</v>
      </c>
      <c r="B124" s="217">
        <v>901</v>
      </c>
      <c r="C124" s="217"/>
      <c r="D124" s="217">
        <v>483</v>
      </c>
      <c r="E124" s="217">
        <v>822</v>
      </c>
      <c r="F124" s="217"/>
      <c r="G124" s="217">
        <v>467</v>
      </c>
      <c r="H124" s="217">
        <v>762</v>
      </c>
      <c r="I124" s="217"/>
      <c r="J124" s="217">
        <v>436</v>
      </c>
      <c r="K124" s="217">
        <v>851</v>
      </c>
      <c r="L124" s="217"/>
      <c r="M124" s="217">
        <v>454</v>
      </c>
      <c r="N124" s="243">
        <f t="shared" si="58"/>
        <v>3336</v>
      </c>
      <c r="O124" s="244">
        <f t="shared" si="59"/>
        <v>1840</v>
      </c>
      <c r="P124" s="52"/>
      <c r="Q124" s="352" t="s">
        <v>33</v>
      </c>
      <c r="R124" s="217">
        <v>147</v>
      </c>
      <c r="S124" s="217"/>
      <c r="T124" s="217">
        <v>80</v>
      </c>
      <c r="U124" s="217">
        <v>65</v>
      </c>
      <c r="V124" s="217"/>
      <c r="W124" s="217">
        <v>40</v>
      </c>
      <c r="X124" s="217">
        <v>75</v>
      </c>
      <c r="Y124" s="217"/>
      <c r="Z124" s="217">
        <v>50</v>
      </c>
      <c r="AA124" s="217">
        <v>145</v>
      </c>
      <c r="AB124" s="217"/>
      <c r="AC124" s="217">
        <v>76</v>
      </c>
      <c r="AD124" s="243">
        <f t="shared" si="67"/>
        <v>432</v>
      </c>
      <c r="AE124" s="244">
        <f t="shared" si="68"/>
        <v>246</v>
      </c>
      <c r="AF124" s="56"/>
      <c r="AG124" s="387" t="s">
        <v>33</v>
      </c>
      <c r="AH124" s="642">
        <v>18</v>
      </c>
      <c r="AI124" s="368">
        <v>18</v>
      </c>
      <c r="AJ124" s="368">
        <v>17</v>
      </c>
      <c r="AK124" s="368">
        <v>19</v>
      </c>
      <c r="AL124" s="814">
        <f t="shared" si="69"/>
        <v>72</v>
      </c>
      <c r="AM124" s="689">
        <v>71</v>
      </c>
      <c r="AN124" s="690">
        <v>2</v>
      </c>
      <c r="AO124" s="840">
        <f t="shared" si="63"/>
        <v>73</v>
      </c>
      <c r="AP124" s="684">
        <v>13</v>
      </c>
      <c r="AQ124" s="685">
        <v>88</v>
      </c>
      <c r="AR124" s="686">
        <v>5</v>
      </c>
    </row>
    <row r="125" spans="1:44" ht="12.75" customHeight="1">
      <c r="A125" s="353" t="s">
        <v>36</v>
      </c>
      <c r="B125" s="217"/>
      <c r="C125" s="217"/>
      <c r="D125" s="217"/>
      <c r="E125" s="217"/>
      <c r="F125" s="217"/>
      <c r="G125" s="217"/>
      <c r="H125" s="51"/>
      <c r="I125" s="51"/>
      <c r="J125" s="51"/>
      <c r="K125" s="51"/>
      <c r="L125" s="51"/>
      <c r="M125" s="51"/>
      <c r="N125" s="243"/>
      <c r="O125" s="244"/>
      <c r="P125" s="52"/>
      <c r="Q125" s="353" t="s">
        <v>36</v>
      </c>
      <c r="R125" s="217"/>
      <c r="S125" s="217"/>
      <c r="T125" s="217"/>
      <c r="U125" s="217"/>
      <c r="V125" s="217"/>
      <c r="W125" s="217"/>
      <c r="X125" s="51"/>
      <c r="Y125" s="51"/>
      <c r="Z125" s="51"/>
      <c r="AA125" s="51"/>
      <c r="AB125" s="51"/>
      <c r="AC125" s="51"/>
      <c r="AD125" s="243"/>
      <c r="AE125" s="244"/>
      <c r="AF125" s="56"/>
      <c r="AG125" s="354" t="s">
        <v>36</v>
      </c>
      <c r="AH125" s="643"/>
      <c r="AI125" s="369"/>
      <c r="AJ125" s="369"/>
      <c r="AK125" s="369"/>
      <c r="AL125" s="814"/>
      <c r="AM125" s="643"/>
      <c r="AN125" s="369"/>
      <c r="AO125" s="840"/>
      <c r="AP125" s="687"/>
      <c r="AQ125" s="428"/>
      <c r="AR125" s="688"/>
    </row>
    <row r="126" spans="1:44" ht="12.75" customHeight="1">
      <c r="A126" s="352" t="s">
        <v>9</v>
      </c>
      <c r="B126" s="217">
        <v>360</v>
      </c>
      <c r="C126" s="217"/>
      <c r="D126" s="217">
        <v>201</v>
      </c>
      <c r="E126" s="217">
        <v>297</v>
      </c>
      <c r="F126" s="217"/>
      <c r="G126" s="217">
        <v>148</v>
      </c>
      <c r="H126" s="217">
        <v>318</v>
      </c>
      <c r="I126" s="217"/>
      <c r="J126" s="217">
        <v>166</v>
      </c>
      <c r="K126" s="217">
        <v>309</v>
      </c>
      <c r="L126" s="217"/>
      <c r="M126" s="217">
        <v>181</v>
      </c>
      <c r="N126" s="243">
        <f t="shared" si="58"/>
        <v>1284</v>
      </c>
      <c r="O126" s="244">
        <f t="shared" si="59"/>
        <v>696</v>
      </c>
      <c r="P126" s="52"/>
      <c r="Q126" s="352" t="s">
        <v>9</v>
      </c>
      <c r="R126" s="217">
        <v>28</v>
      </c>
      <c r="S126" s="217"/>
      <c r="T126" s="217">
        <v>11</v>
      </c>
      <c r="U126" s="217">
        <v>31</v>
      </c>
      <c r="V126" s="217"/>
      <c r="W126" s="217">
        <v>13</v>
      </c>
      <c r="X126" s="217">
        <v>15</v>
      </c>
      <c r="Y126" s="217"/>
      <c r="Z126" s="217">
        <v>5</v>
      </c>
      <c r="AA126" s="217">
        <v>28</v>
      </c>
      <c r="AB126" s="217"/>
      <c r="AC126" s="217">
        <v>17</v>
      </c>
      <c r="AD126" s="243">
        <f t="shared" ref="AD126:AD132" si="70">+R126+U126+X126+AA126</f>
        <v>102</v>
      </c>
      <c r="AE126" s="244">
        <f t="shared" ref="AE126:AE132" si="71">+T126+W126+Z126+AC126</f>
        <v>46</v>
      </c>
      <c r="AF126" s="56"/>
      <c r="AG126" s="387" t="s">
        <v>9</v>
      </c>
      <c r="AH126" s="642">
        <v>12</v>
      </c>
      <c r="AI126" s="368">
        <v>11</v>
      </c>
      <c r="AJ126" s="368">
        <v>10</v>
      </c>
      <c r="AK126" s="368">
        <v>9</v>
      </c>
      <c r="AL126" s="814">
        <f t="shared" ref="AL126:AL132" si="72">SUM(AH126:AK126)</f>
        <v>42</v>
      </c>
      <c r="AM126" s="642">
        <f>41+11</f>
        <v>52</v>
      </c>
      <c r="AN126" s="368">
        <v>1</v>
      </c>
      <c r="AO126" s="840">
        <f t="shared" si="63"/>
        <v>53</v>
      </c>
      <c r="AP126" s="684">
        <v>10</v>
      </c>
      <c r="AQ126" s="685">
        <v>64</v>
      </c>
      <c r="AR126" s="686">
        <v>3</v>
      </c>
    </row>
    <row r="127" spans="1:44" ht="12.75" customHeight="1">
      <c r="A127" s="352" t="s">
        <v>41</v>
      </c>
      <c r="B127" s="217">
        <v>95</v>
      </c>
      <c r="C127" s="217"/>
      <c r="D127" s="217">
        <v>55</v>
      </c>
      <c r="E127" s="217">
        <v>92</v>
      </c>
      <c r="F127" s="217"/>
      <c r="G127" s="217">
        <v>50</v>
      </c>
      <c r="H127" s="217">
        <v>99</v>
      </c>
      <c r="I127" s="217"/>
      <c r="J127" s="217">
        <v>54</v>
      </c>
      <c r="K127" s="217">
        <v>41</v>
      </c>
      <c r="L127" s="217"/>
      <c r="M127" s="217">
        <v>22</v>
      </c>
      <c r="N127" s="243">
        <f t="shared" si="58"/>
        <v>327</v>
      </c>
      <c r="O127" s="244">
        <f t="shared" si="59"/>
        <v>181</v>
      </c>
      <c r="P127" s="52"/>
      <c r="Q127" s="352" t="s">
        <v>41</v>
      </c>
      <c r="R127" s="217">
        <v>17</v>
      </c>
      <c r="S127" s="217"/>
      <c r="T127" s="217">
        <v>13</v>
      </c>
      <c r="U127" s="217">
        <v>9</v>
      </c>
      <c r="V127" s="217"/>
      <c r="W127" s="217">
        <v>4</v>
      </c>
      <c r="X127" s="217">
        <v>15</v>
      </c>
      <c r="Y127" s="217"/>
      <c r="Z127" s="217">
        <v>10</v>
      </c>
      <c r="AA127" s="217">
        <v>4</v>
      </c>
      <c r="AB127" s="217"/>
      <c r="AC127" s="217">
        <v>1</v>
      </c>
      <c r="AD127" s="243">
        <f t="shared" si="70"/>
        <v>45</v>
      </c>
      <c r="AE127" s="244">
        <f t="shared" si="71"/>
        <v>28</v>
      </c>
      <c r="AF127" s="56"/>
      <c r="AG127" s="387" t="s">
        <v>41</v>
      </c>
      <c r="AH127" s="642">
        <v>3</v>
      </c>
      <c r="AI127" s="368">
        <v>3</v>
      </c>
      <c r="AJ127" s="368">
        <v>3</v>
      </c>
      <c r="AK127" s="368">
        <v>1</v>
      </c>
      <c r="AL127" s="814">
        <f t="shared" si="72"/>
        <v>10</v>
      </c>
      <c r="AM127" s="642">
        <v>11</v>
      </c>
      <c r="AN127" s="368">
        <v>0</v>
      </c>
      <c r="AO127" s="840">
        <f t="shared" si="63"/>
        <v>11</v>
      </c>
      <c r="AP127" s="684">
        <v>2</v>
      </c>
      <c r="AQ127" s="685">
        <v>14</v>
      </c>
      <c r="AR127" s="686">
        <v>2</v>
      </c>
    </row>
    <row r="128" spans="1:44" ht="12.75" customHeight="1">
      <c r="A128" s="352" t="s">
        <v>37</v>
      </c>
      <c r="B128" s="217">
        <v>2028</v>
      </c>
      <c r="C128" s="217"/>
      <c r="D128" s="217">
        <v>1059</v>
      </c>
      <c r="E128" s="217">
        <v>1802</v>
      </c>
      <c r="F128" s="217"/>
      <c r="G128" s="217">
        <v>955</v>
      </c>
      <c r="H128" s="217">
        <v>1735</v>
      </c>
      <c r="I128" s="217"/>
      <c r="J128" s="217">
        <v>911</v>
      </c>
      <c r="K128" s="217">
        <v>1949</v>
      </c>
      <c r="L128" s="217"/>
      <c r="M128" s="217">
        <v>1055</v>
      </c>
      <c r="N128" s="243">
        <f t="shared" si="58"/>
        <v>7514</v>
      </c>
      <c r="O128" s="244">
        <f t="shared" si="59"/>
        <v>3980</v>
      </c>
      <c r="P128" s="52"/>
      <c r="Q128" s="352" t="s">
        <v>37</v>
      </c>
      <c r="R128" s="217">
        <v>138</v>
      </c>
      <c r="S128" s="217"/>
      <c r="T128" s="217">
        <v>57</v>
      </c>
      <c r="U128" s="217">
        <v>108</v>
      </c>
      <c r="V128" s="217"/>
      <c r="W128" s="217">
        <v>34</v>
      </c>
      <c r="X128" s="217">
        <v>89</v>
      </c>
      <c r="Y128" s="217"/>
      <c r="Z128" s="217">
        <v>32</v>
      </c>
      <c r="AA128" s="217">
        <v>275</v>
      </c>
      <c r="AB128" s="217"/>
      <c r="AC128" s="217">
        <v>152</v>
      </c>
      <c r="AD128" s="243">
        <f t="shared" si="70"/>
        <v>610</v>
      </c>
      <c r="AE128" s="244">
        <f t="shared" si="71"/>
        <v>275</v>
      </c>
      <c r="AF128" s="56"/>
      <c r="AG128" s="387" t="s">
        <v>37</v>
      </c>
      <c r="AH128" s="642">
        <v>64</v>
      </c>
      <c r="AI128" s="368">
        <v>56</v>
      </c>
      <c r="AJ128" s="368">
        <v>58</v>
      </c>
      <c r="AK128" s="368">
        <v>54</v>
      </c>
      <c r="AL128" s="814">
        <f t="shared" si="72"/>
        <v>232</v>
      </c>
      <c r="AM128" s="642">
        <f>247+4</f>
        <v>251</v>
      </c>
      <c r="AN128" s="368">
        <v>20</v>
      </c>
      <c r="AO128" s="840">
        <f t="shared" si="63"/>
        <v>271</v>
      </c>
      <c r="AP128" s="684">
        <v>43</v>
      </c>
      <c r="AQ128" s="685">
        <v>379</v>
      </c>
      <c r="AR128" s="686">
        <v>46</v>
      </c>
    </row>
    <row r="129" spans="1:44" ht="12.75" customHeight="1">
      <c r="A129" s="352" t="s">
        <v>48</v>
      </c>
      <c r="B129" s="217">
        <v>102</v>
      </c>
      <c r="C129" s="217"/>
      <c r="D129" s="217">
        <v>54</v>
      </c>
      <c r="E129" s="217">
        <v>88</v>
      </c>
      <c r="F129" s="217"/>
      <c r="G129" s="217">
        <v>47</v>
      </c>
      <c r="H129" s="217">
        <v>71</v>
      </c>
      <c r="I129" s="217"/>
      <c r="J129" s="217">
        <v>40</v>
      </c>
      <c r="K129" s="217">
        <v>75</v>
      </c>
      <c r="L129" s="217"/>
      <c r="M129" s="217">
        <v>49</v>
      </c>
      <c r="N129" s="243">
        <f t="shared" si="58"/>
        <v>336</v>
      </c>
      <c r="O129" s="244">
        <f t="shared" si="59"/>
        <v>190</v>
      </c>
      <c r="P129" s="52"/>
      <c r="Q129" s="352" t="s">
        <v>48</v>
      </c>
      <c r="R129" s="217">
        <v>11</v>
      </c>
      <c r="S129" s="217"/>
      <c r="T129" s="217">
        <v>6</v>
      </c>
      <c r="U129" s="217">
        <v>2</v>
      </c>
      <c r="V129" s="217"/>
      <c r="W129" s="217">
        <v>1</v>
      </c>
      <c r="X129" s="217">
        <v>1</v>
      </c>
      <c r="Y129" s="217"/>
      <c r="Z129" s="217">
        <v>0</v>
      </c>
      <c r="AA129" s="217">
        <v>13</v>
      </c>
      <c r="AB129" s="217"/>
      <c r="AC129" s="217">
        <v>7</v>
      </c>
      <c r="AD129" s="243">
        <f t="shared" si="70"/>
        <v>27</v>
      </c>
      <c r="AE129" s="244">
        <f t="shared" si="71"/>
        <v>14</v>
      </c>
      <c r="AF129" s="56"/>
      <c r="AG129" s="387" t="s">
        <v>48</v>
      </c>
      <c r="AH129" s="642">
        <v>3</v>
      </c>
      <c r="AI129" s="368">
        <v>2</v>
      </c>
      <c r="AJ129" s="368">
        <v>2</v>
      </c>
      <c r="AK129" s="368">
        <v>2</v>
      </c>
      <c r="AL129" s="814">
        <f t="shared" si="72"/>
        <v>9</v>
      </c>
      <c r="AM129" s="642">
        <v>9</v>
      </c>
      <c r="AN129" s="368">
        <v>0</v>
      </c>
      <c r="AO129" s="840">
        <f t="shared" si="63"/>
        <v>9</v>
      </c>
      <c r="AP129" s="684">
        <v>2</v>
      </c>
      <c r="AQ129" s="685">
        <v>8</v>
      </c>
      <c r="AR129" s="686">
        <v>1</v>
      </c>
    </row>
    <row r="130" spans="1:44" ht="12.75" customHeight="1">
      <c r="A130" s="352" t="s">
        <v>54</v>
      </c>
      <c r="B130" s="217">
        <v>464</v>
      </c>
      <c r="C130" s="217"/>
      <c r="D130" s="217">
        <v>233</v>
      </c>
      <c r="E130" s="217">
        <v>410</v>
      </c>
      <c r="F130" s="217"/>
      <c r="G130" s="217">
        <v>227</v>
      </c>
      <c r="H130" s="217">
        <v>349</v>
      </c>
      <c r="I130" s="217"/>
      <c r="J130" s="217">
        <v>179</v>
      </c>
      <c r="K130" s="217">
        <v>310</v>
      </c>
      <c r="L130" s="217"/>
      <c r="M130" s="217">
        <v>181</v>
      </c>
      <c r="N130" s="243">
        <f t="shared" si="58"/>
        <v>1533</v>
      </c>
      <c r="O130" s="244">
        <f t="shared" si="59"/>
        <v>820</v>
      </c>
      <c r="P130" s="52"/>
      <c r="Q130" s="352" t="s">
        <v>54</v>
      </c>
      <c r="R130" s="217">
        <v>71</v>
      </c>
      <c r="S130" s="217"/>
      <c r="T130" s="217">
        <v>36</v>
      </c>
      <c r="U130" s="217">
        <v>70</v>
      </c>
      <c r="V130" s="217"/>
      <c r="W130" s="217">
        <v>38</v>
      </c>
      <c r="X130" s="217">
        <v>37</v>
      </c>
      <c r="Y130" s="217"/>
      <c r="Z130" s="217">
        <v>17</v>
      </c>
      <c r="AA130" s="217">
        <v>56</v>
      </c>
      <c r="AB130" s="217"/>
      <c r="AC130" s="217">
        <v>35</v>
      </c>
      <c r="AD130" s="243">
        <f t="shared" si="70"/>
        <v>234</v>
      </c>
      <c r="AE130" s="244">
        <f t="shared" si="71"/>
        <v>126</v>
      </c>
      <c r="AF130" s="56"/>
      <c r="AG130" s="387" t="s">
        <v>54</v>
      </c>
      <c r="AH130" s="642">
        <v>10</v>
      </c>
      <c r="AI130" s="368">
        <v>10</v>
      </c>
      <c r="AJ130" s="368">
        <v>7</v>
      </c>
      <c r="AK130" s="368">
        <v>7</v>
      </c>
      <c r="AL130" s="814">
        <f t="shared" si="72"/>
        <v>34</v>
      </c>
      <c r="AM130" s="642">
        <v>26</v>
      </c>
      <c r="AN130" s="368">
        <v>6</v>
      </c>
      <c r="AO130" s="840">
        <f t="shared" si="63"/>
        <v>32</v>
      </c>
      <c r="AP130" s="684">
        <v>6</v>
      </c>
      <c r="AQ130" s="685">
        <v>57</v>
      </c>
      <c r="AR130" s="686">
        <v>0</v>
      </c>
    </row>
    <row r="131" spans="1:44" ht="12.75" customHeight="1">
      <c r="A131" s="352" t="s">
        <v>171</v>
      </c>
      <c r="B131" s="217">
        <v>504</v>
      </c>
      <c r="C131" s="217"/>
      <c r="D131" s="217">
        <v>293</v>
      </c>
      <c r="E131" s="217">
        <v>414</v>
      </c>
      <c r="F131" s="217"/>
      <c r="G131" s="217">
        <v>240</v>
      </c>
      <c r="H131" s="217">
        <v>380</v>
      </c>
      <c r="I131" s="217"/>
      <c r="J131" s="217">
        <v>207</v>
      </c>
      <c r="K131" s="217">
        <v>497</v>
      </c>
      <c r="L131" s="217"/>
      <c r="M131" s="217">
        <v>270</v>
      </c>
      <c r="N131" s="243">
        <f t="shared" si="58"/>
        <v>1795</v>
      </c>
      <c r="O131" s="244">
        <f t="shared" si="59"/>
        <v>1010</v>
      </c>
      <c r="P131" s="52"/>
      <c r="Q131" s="352" t="s">
        <v>171</v>
      </c>
      <c r="R131" s="217">
        <v>63</v>
      </c>
      <c r="S131" s="217"/>
      <c r="T131" s="217">
        <v>35</v>
      </c>
      <c r="U131" s="217">
        <v>39</v>
      </c>
      <c r="V131" s="217"/>
      <c r="W131" s="217">
        <v>24</v>
      </c>
      <c r="X131" s="217">
        <v>25</v>
      </c>
      <c r="Y131" s="217"/>
      <c r="Z131" s="217">
        <v>13</v>
      </c>
      <c r="AA131" s="217">
        <v>166</v>
      </c>
      <c r="AB131" s="217"/>
      <c r="AC131" s="217">
        <v>101</v>
      </c>
      <c r="AD131" s="243">
        <f t="shared" si="70"/>
        <v>293</v>
      </c>
      <c r="AE131" s="244">
        <f t="shared" si="71"/>
        <v>173</v>
      </c>
      <c r="AF131" s="56"/>
      <c r="AG131" s="387" t="s">
        <v>320</v>
      </c>
      <c r="AH131" s="642">
        <v>12</v>
      </c>
      <c r="AI131" s="368">
        <v>10</v>
      </c>
      <c r="AJ131" s="368">
        <v>10</v>
      </c>
      <c r="AK131" s="368">
        <v>10</v>
      </c>
      <c r="AL131" s="814">
        <f t="shared" si="72"/>
        <v>42</v>
      </c>
      <c r="AM131" s="642">
        <v>41</v>
      </c>
      <c r="AN131" s="368">
        <v>4</v>
      </c>
      <c r="AO131" s="840">
        <f t="shared" si="63"/>
        <v>45</v>
      </c>
      <c r="AP131" s="684">
        <v>10</v>
      </c>
      <c r="AQ131" s="685">
        <v>65</v>
      </c>
      <c r="AR131" s="686">
        <v>5</v>
      </c>
    </row>
    <row r="132" spans="1:44" ht="12.75" customHeight="1">
      <c r="A132" s="352" t="s">
        <v>55</v>
      </c>
      <c r="B132" s="217">
        <f>732+30</f>
        <v>762</v>
      </c>
      <c r="C132" s="217"/>
      <c r="D132" s="217">
        <f>386+13</f>
        <v>399</v>
      </c>
      <c r="E132" s="217">
        <f>563+23</f>
        <v>586</v>
      </c>
      <c r="F132" s="217"/>
      <c r="G132" s="217">
        <f>318+5</f>
        <v>323</v>
      </c>
      <c r="H132" s="217">
        <v>458</v>
      </c>
      <c r="I132" s="217"/>
      <c r="J132" s="217">
        <v>254</v>
      </c>
      <c r="K132" s="217">
        <v>530</v>
      </c>
      <c r="L132" s="217"/>
      <c r="M132" s="217">
        <v>295</v>
      </c>
      <c r="N132" s="243">
        <f t="shared" si="58"/>
        <v>2336</v>
      </c>
      <c r="O132" s="244">
        <f t="shared" si="59"/>
        <v>1271</v>
      </c>
      <c r="P132" s="52"/>
      <c r="Q132" s="352" t="s">
        <v>55</v>
      </c>
      <c r="R132" s="217">
        <f>74+2</f>
        <v>76</v>
      </c>
      <c r="S132" s="217"/>
      <c r="T132" s="217">
        <f>45+2</f>
        <v>47</v>
      </c>
      <c r="U132" s="217">
        <v>47</v>
      </c>
      <c r="V132" s="217"/>
      <c r="W132" s="217">
        <v>31</v>
      </c>
      <c r="X132" s="217">
        <v>33</v>
      </c>
      <c r="Y132" s="217"/>
      <c r="Z132" s="217">
        <v>22</v>
      </c>
      <c r="AA132" s="217">
        <v>148</v>
      </c>
      <c r="AB132" s="217"/>
      <c r="AC132" s="217">
        <v>85</v>
      </c>
      <c r="AD132" s="243">
        <f t="shared" si="70"/>
        <v>304</v>
      </c>
      <c r="AE132" s="244">
        <f t="shared" si="71"/>
        <v>185</v>
      </c>
      <c r="AF132" s="56"/>
      <c r="AG132" s="387" t="s">
        <v>55</v>
      </c>
      <c r="AH132" s="642">
        <v>17</v>
      </c>
      <c r="AI132" s="368">
        <v>15</v>
      </c>
      <c r="AJ132" s="368">
        <v>12</v>
      </c>
      <c r="AK132" s="368">
        <v>14</v>
      </c>
      <c r="AL132" s="814">
        <f t="shared" si="72"/>
        <v>58</v>
      </c>
      <c r="AM132" s="642">
        <f>35+2</f>
        <v>37</v>
      </c>
      <c r="AN132" s="368">
        <v>24</v>
      </c>
      <c r="AO132" s="840">
        <f t="shared" si="63"/>
        <v>61</v>
      </c>
      <c r="AP132" s="684">
        <v>11</v>
      </c>
      <c r="AQ132" s="685">
        <v>91</v>
      </c>
      <c r="AR132" s="686">
        <v>9</v>
      </c>
    </row>
    <row r="133" spans="1:44" ht="12.75" customHeight="1">
      <c r="A133" s="353" t="s">
        <v>43</v>
      </c>
      <c r="B133" s="217"/>
      <c r="C133" s="217"/>
      <c r="D133" s="217"/>
      <c r="E133" s="217"/>
      <c r="F133" s="217"/>
      <c r="G133" s="217"/>
      <c r="H133" s="51"/>
      <c r="I133" s="51"/>
      <c r="J133" s="51"/>
      <c r="K133" s="51"/>
      <c r="L133" s="51"/>
      <c r="M133" s="51"/>
      <c r="N133" s="243"/>
      <c r="O133" s="244"/>
      <c r="P133" s="52"/>
      <c r="Q133" s="353" t="s">
        <v>43</v>
      </c>
      <c r="R133" s="217"/>
      <c r="S133" s="217"/>
      <c r="T133" s="217"/>
      <c r="U133" s="217"/>
      <c r="V133" s="217"/>
      <c r="W133" s="217"/>
      <c r="X133" s="51"/>
      <c r="Y133" s="51"/>
      <c r="Z133" s="51"/>
      <c r="AA133" s="51"/>
      <c r="AB133" s="51"/>
      <c r="AC133" s="51"/>
      <c r="AD133" s="243"/>
      <c r="AE133" s="244"/>
      <c r="AF133" s="56"/>
      <c r="AG133" s="354" t="s">
        <v>43</v>
      </c>
      <c r="AH133" s="643"/>
      <c r="AI133" s="369"/>
      <c r="AJ133" s="369"/>
      <c r="AK133" s="369"/>
      <c r="AL133" s="814"/>
      <c r="AM133" s="643"/>
      <c r="AN133" s="369"/>
      <c r="AO133" s="840"/>
      <c r="AP133" s="687"/>
      <c r="AQ133" s="428"/>
      <c r="AR133" s="688"/>
    </row>
    <row r="134" spans="1:44" ht="12.75" customHeight="1">
      <c r="A134" s="352" t="s">
        <v>45</v>
      </c>
      <c r="B134" s="217">
        <v>0</v>
      </c>
      <c r="C134" s="217"/>
      <c r="D134" s="217">
        <v>0</v>
      </c>
      <c r="E134" s="217">
        <v>0</v>
      </c>
      <c r="F134" s="217"/>
      <c r="G134" s="217">
        <v>0</v>
      </c>
      <c r="H134" s="217">
        <v>0</v>
      </c>
      <c r="I134" s="217"/>
      <c r="J134" s="217">
        <v>0</v>
      </c>
      <c r="K134" s="217">
        <v>0</v>
      </c>
      <c r="L134" s="217"/>
      <c r="M134" s="217">
        <v>0</v>
      </c>
      <c r="N134" s="243">
        <f t="shared" si="58"/>
        <v>0</v>
      </c>
      <c r="O134" s="244">
        <f t="shared" si="59"/>
        <v>0</v>
      </c>
      <c r="P134" s="52"/>
      <c r="Q134" s="352" t="s">
        <v>45</v>
      </c>
      <c r="R134" s="217">
        <v>0</v>
      </c>
      <c r="S134" s="217"/>
      <c r="T134" s="217">
        <v>0</v>
      </c>
      <c r="U134" s="217">
        <v>0</v>
      </c>
      <c r="V134" s="217"/>
      <c r="W134" s="217">
        <v>0</v>
      </c>
      <c r="X134" s="217">
        <v>0</v>
      </c>
      <c r="Y134" s="217"/>
      <c r="Z134" s="217">
        <v>0</v>
      </c>
      <c r="AA134" s="217">
        <v>0</v>
      </c>
      <c r="AB134" s="217"/>
      <c r="AC134" s="217">
        <v>0</v>
      </c>
      <c r="AD134" s="243">
        <f t="shared" ref="AD134:AD136" si="73">+R134+U134+X134+AA134</f>
        <v>0</v>
      </c>
      <c r="AE134" s="244">
        <f t="shared" ref="AE134:AE136" si="74">+T134+W134+Z134+AC134</f>
        <v>0</v>
      </c>
      <c r="AF134" s="56"/>
      <c r="AG134" s="387" t="s">
        <v>45</v>
      </c>
      <c r="AH134" s="642">
        <v>0</v>
      </c>
      <c r="AI134" s="368">
        <v>0</v>
      </c>
      <c r="AJ134" s="368">
        <v>0</v>
      </c>
      <c r="AK134" s="368">
        <v>0</v>
      </c>
      <c r="AL134" s="814">
        <v>0</v>
      </c>
      <c r="AM134" s="642">
        <v>0</v>
      </c>
      <c r="AN134" s="368">
        <v>0</v>
      </c>
      <c r="AO134" s="840">
        <v>0</v>
      </c>
      <c r="AP134" s="701">
        <v>0</v>
      </c>
      <c r="AQ134" s="685">
        <v>0</v>
      </c>
      <c r="AR134" s="686">
        <v>0</v>
      </c>
    </row>
    <row r="135" spans="1:44" ht="12.75" customHeight="1">
      <c r="A135" s="352" t="s">
        <v>47</v>
      </c>
      <c r="B135" s="217">
        <v>1073</v>
      </c>
      <c r="C135" s="217"/>
      <c r="D135" s="217">
        <v>557</v>
      </c>
      <c r="E135" s="217">
        <v>909</v>
      </c>
      <c r="F135" s="217"/>
      <c r="G135" s="217">
        <v>470</v>
      </c>
      <c r="H135" s="217">
        <v>824</v>
      </c>
      <c r="I135" s="217"/>
      <c r="J135" s="217">
        <v>402</v>
      </c>
      <c r="K135" s="217">
        <v>649</v>
      </c>
      <c r="L135" s="217"/>
      <c r="M135" s="217">
        <v>333</v>
      </c>
      <c r="N135" s="243">
        <f t="shared" si="58"/>
        <v>3455</v>
      </c>
      <c r="O135" s="244">
        <f t="shared" si="59"/>
        <v>1762</v>
      </c>
      <c r="P135" s="52"/>
      <c r="Q135" s="352" t="s">
        <v>47</v>
      </c>
      <c r="R135" s="217">
        <v>76</v>
      </c>
      <c r="S135" s="217"/>
      <c r="T135" s="217">
        <v>39</v>
      </c>
      <c r="U135" s="217">
        <v>27</v>
      </c>
      <c r="V135" s="217"/>
      <c r="W135" s="217">
        <v>15</v>
      </c>
      <c r="X135" s="217">
        <v>33</v>
      </c>
      <c r="Y135" s="217"/>
      <c r="Z135" s="217">
        <v>13</v>
      </c>
      <c r="AA135" s="217">
        <v>42</v>
      </c>
      <c r="AB135" s="217"/>
      <c r="AC135" s="217">
        <v>26</v>
      </c>
      <c r="AD135" s="243">
        <f t="shared" si="73"/>
        <v>178</v>
      </c>
      <c r="AE135" s="244">
        <f t="shared" si="74"/>
        <v>93</v>
      </c>
      <c r="AF135" s="56"/>
      <c r="AG135" s="387" t="s">
        <v>47</v>
      </c>
      <c r="AH135" s="642">
        <v>23</v>
      </c>
      <c r="AI135" s="368">
        <v>21</v>
      </c>
      <c r="AJ135" s="368">
        <v>22</v>
      </c>
      <c r="AK135" s="368">
        <v>18</v>
      </c>
      <c r="AL135" s="814">
        <f t="shared" ref="AL135:AL136" si="75">SUM(AH135:AK135)</f>
        <v>84</v>
      </c>
      <c r="AM135" s="642">
        <f>87+2</f>
        <v>89</v>
      </c>
      <c r="AN135" s="368">
        <v>2</v>
      </c>
      <c r="AO135" s="840">
        <f t="shared" si="63"/>
        <v>91</v>
      </c>
      <c r="AP135" s="684">
        <v>18</v>
      </c>
      <c r="AQ135" s="685">
        <v>137</v>
      </c>
      <c r="AR135" s="686">
        <v>17</v>
      </c>
    </row>
    <row r="136" spans="1:44" ht="12.75" customHeight="1">
      <c r="A136" s="352" t="s">
        <v>50</v>
      </c>
      <c r="B136" s="217">
        <v>28</v>
      </c>
      <c r="C136" s="217"/>
      <c r="D136" s="217">
        <v>10</v>
      </c>
      <c r="E136" s="217">
        <v>40</v>
      </c>
      <c r="F136" s="217"/>
      <c r="G136" s="217">
        <v>24</v>
      </c>
      <c r="H136" s="217">
        <v>0</v>
      </c>
      <c r="I136" s="217"/>
      <c r="J136" s="217">
        <v>0</v>
      </c>
      <c r="K136" s="217">
        <v>0</v>
      </c>
      <c r="L136" s="217"/>
      <c r="M136" s="217">
        <v>0</v>
      </c>
      <c r="N136" s="243">
        <f t="shared" si="58"/>
        <v>68</v>
      </c>
      <c r="O136" s="244">
        <f t="shared" si="59"/>
        <v>34</v>
      </c>
      <c r="P136" s="52"/>
      <c r="Q136" s="352" t="s">
        <v>50</v>
      </c>
      <c r="R136" s="217">
        <v>0</v>
      </c>
      <c r="S136" s="217"/>
      <c r="T136" s="217">
        <v>0</v>
      </c>
      <c r="U136" s="217">
        <v>0</v>
      </c>
      <c r="V136" s="217"/>
      <c r="W136" s="217">
        <v>0</v>
      </c>
      <c r="X136" s="217">
        <v>0</v>
      </c>
      <c r="Y136" s="217"/>
      <c r="Z136" s="217">
        <v>0</v>
      </c>
      <c r="AA136" s="217">
        <v>0</v>
      </c>
      <c r="AB136" s="217"/>
      <c r="AC136" s="217">
        <v>0</v>
      </c>
      <c r="AD136" s="243">
        <f t="shared" si="73"/>
        <v>0</v>
      </c>
      <c r="AE136" s="244">
        <f t="shared" si="74"/>
        <v>0</v>
      </c>
      <c r="AF136" s="56"/>
      <c r="AG136" s="387" t="s">
        <v>50</v>
      </c>
      <c r="AH136" s="642">
        <v>1</v>
      </c>
      <c r="AI136" s="368">
        <v>1</v>
      </c>
      <c r="AJ136" s="368">
        <v>0</v>
      </c>
      <c r="AK136" s="368">
        <v>0</v>
      </c>
      <c r="AL136" s="814">
        <f t="shared" si="75"/>
        <v>2</v>
      </c>
      <c r="AM136" s="642">
        <v>0</v>
      </c>
      <c r="AN136" s="368">
        <v>2</v>
      </c>
      <c r="AO136" s="840">
        <f t="shared" si="63"/>
        <v>2</v>
      </c>
      <c r="AP136" s="684">
        <v>1</v>
      </c>
      <c r="AQ136" s="685">
        <v>4</v>
      </c>
      <c r="AR136" s="686">
        <v>1</v>
      </c>
    </row>
    <row r="137" spans="1:44" ht="12.75" customHeight="1">
      <c r="A137" s="353" t="s">
        <v>16</v>
      </c>
      <c r="B137" s="217"/>
      <c r="C137" s="217"/>
      <c r="D137" s="217"/>
      <c r="E137" s="217"/>
      <c r="F137" s="217"/>
      <c r="G137" s="217"/>
      <c r="H137" s="51"/>
      <c r="I137" s="51"/>
      <c r="J137" s="51"/>
      <c r="K137" s="51"/>
      <c r="L137" s="51"/>
      <c r="M137" s="51"/>
      <c r="N137" s="243"/>
      <c r="O137" s="244"/>
      <c r="P137" s="52"/>
      <c r="Q137" s="353" t="s">
        <v>16</v>
      </c>
      <c r="R137" s="217"/>
      <c r="S137" s="217"/>
      <c r="T137" s="217"/>
      <c r="U137" s="217"/>
      <c r="V137" s="217"/>
      <c r="W137" s="217"/>
      <c r="X137" s="51"/>
      <c r="Y137" s="51"/>
      <c r="Z137" s="51"/>
      <c r="AA137" s="51"/>
      <c r="AB137" s="51"/>
      <c r="AC137" s="51"/>
      <c r="AD137" s="243"/>
      <c r="AE137" s="244"/>
      <c r="AF137" s="56"/>
      <c r="AG137" s="354" t="s">
        <v>16</v>
      </c>
      <c r="AH137" s="643"/>
      <c r="AI137" s="369"/>
      <c r="AJ137" s="369"/>
      <c r="AK137" s="369"/>
      <c r="AL137" s="814"/>
      <c r="AM137" s="643"/>
      <c r="AN137" s="369"/>
      <c r="AO137" s="840"/>
      <c r="AP137" s="687"/>
      <c r="AQ137" s="428"/>
      <c r="AR137" s="688"/>
    </row>
    <row r="138" spans="1:44" ht="12.75" customHeight="1">
      <c r="A138" s="352" t="s">
        <v>173</v>
      </c>
      <c r="B138" s="217">
        <v>1962</v>
      </c>
      <c r="C138" s="217"/>
      <c r="D138" s="217">
        <v>1003</v>
      </c>
      <c r="E138" s="217">
        <v>1637</v>
      </c>
      <c r="F138" s="217"/>
      <c r="G138" s="217">
        <v>829</v>
      </c>
      <c r="H138" s="217">
        <v>1403</v>
      </c>
      <c r="I138" s="217"/>
      <c r="J138" s="217">
        <v>744</v>
      </c>
      <c r="K138" s="217">
        <v>1284</v>
      </c>
      <c r="L138" s="217"/>
      <c r="M138" s="217">
        <v>706</v>
      </c>
      <c r="N138" s="243">
        <f t="shared" si="58"/>
        <v>6286</v>
      </c>
      <c r="O138" s="244">
        <f t="shared" si="59"/>
        <v>3282</v>
      </c>
      <c r="P138" s="52"/>
      <c r="Q138" s="352" t="s">
        <v>173</v>
      </c>
      <c r="R138" s="217">
        <v>182</v>
      </c>
      <c r="S138" s="217"/>
      <c r="T138" s="217">
        <v>88</v>
      </c>
      <c r="U138" s="217">
        <v>112</v>
      </c>
      <c r="V138" s="217"/>
      <c r="W138" s="217">
        <v>53</v>
      </c>
      <c r="X138" s="217">
        <v>90</v>
      </c>
      <c r="Y138" s="217"/>
      <c r="Z138" s="217">
        <v>54</v>
      </c>
      <c r="AA138" s="217">
        <v>201</v>
      </c>
      <c r="AB138" s="217"/>
      <c r="AC138" s="217">
        <v>123</v>
      </c>
      <c r="AD138" s="243">
        <f t="shared" ref="AD138:AD140" si="76">+R138+U138+X138+AA138</f>
        <v>585</v>
      </c>
      <c r="AE138" s="244">
        <f t="shared" ref="AE138:AE140" si="77">+T138+W138+Z138+AC138</f>
        <v>318</v>
      </c>
      <c r="AF138" s="56"/>
      <c r="AG138" s="387" t="s">
        <v>321</v>
      </c>
      <c r="AH138" s="642">
        <v>46</v>
      </c>
      <c r="AI138" s="368">
        <v>43</v>
      </c>
      <c r="AJ138" s="368">
        <v>39</v>
      </c>
      <c r="AK138" s="368">
        <v>38</v>
      </c>
      <c r="AL138" s="814">
        <f t="shared" ref="AL138:AL140" si="78">SUM(AH138:AK138)</f>
        <v>166</v>
      </c>
      <c r="AM138" s="689">
        <f>154+4</f>
        <v>158</v>
      </c>
      <c r="AN138" s="690">
        <v>16</v>
      </c>
      <c r="AO138" s="840">
        <f t="shared" si="63"/>
        <v>174</v>
      </c>
      <c r="AP138" s="684">
        <v>36</v>
      </c>
      <c r="AQ138" s="685">
        <v>241</v>
      </c>
      <c r="AR138" s="686">
        <v>15</v>
      </c>
    </row>
    <row r="139" spans="1:44" ht="12.75" customHeight="1">
      <c r="A139" s="352" t="s">
        <v>23</v>
      </c>
      <c r="B139" s="217">
        <v>1794</v>
      </c>
      <c r="C139" s="217"/>
      <c r="D139" s="217">
        <v>923</v>
      </c>
      <c r="E139" s="217">
        <v>1387</v>
      </c>
      <c r="F139" s="217"/>
      <c r="G139" s="217">
        <v>742</v>
      </c>
      <c r="H139" s="217">
        <v>1248</v>
      </c>
      <c r="I139" s="217"/>
      <c r="J139" s="217">
        <v>658</v>
      </c>
      <c r="K139" s="217">
        <v>1122</v>
      </c>
      <c r="L139" s="217"/>
      <c r="M139" s="217">
        <v>588</v>
      </c>
      <c r="N139" s="243">
        <f t="shared" si="58"/>
        <v>5551</v>
      </c>
      <c r="O139" s="244">
        <f t="shared" si="59"/>
        <v>2911</v>
      </c>
      <c r="P139" s="52"/>
      <c r="Q139" s="352" t="s">
        <v>23</v>
      </c>
      <c r="R139" s="217">
        <v>113</v>
      </c>
      <c r="S139" s="217"/>
      <c r="T139" s="217">
        <v>43</v>
      </c>
      <c r="U139" s="217">
        <v>74</v>
      </c>
      <c r="V139" s="217"/>
      <c r="W139" s="217">
        <v>41</v>
      </c>
      <c r="X139" s="217">
        <v>59</v>
      </c>
      <c r="Y139" s="217"/>
      <c r="Z139" s="217">
        <v>27</v>
      </c>
      <c r="AA139" s="217">
        <v>145</v>
      </c>
      <c r="AB139" s="217"/>
      <c r="AC139" s="217">
        <v>88</v>
      </c>
      <c r="AD139" s="243">
        <f t="shared" si="76"/>
        <v>391</v>
      </c>
      <c r="AE139" s="244">
        <f t="shared" si="77"/>
        <v>199</v>
      </c>
      <c r="AF139" s="56"/>
      <c r="AG139" s="387" t="s">
        <v>23</v>
      </c>
      <c r="AH139" s="642">
        <v>46</v>
      </c>
      <c r="AI139" s="368">
        <v>42</v>
      </c>
      <c r="AJ139" s="368">
        <v>40</v>
      </c>
      <c r="AK139" s="368">
        <v>34</v>
      </c>
      <c r="AL139" s="814">
        <f t="shared" si="78"/>
        <v>162</v>
      </c>
      <c r="AM139" s="689">
        <v>163</v>
      </c>
      <c r="AN139" s="690">
        <v>19</v>
      </c>
      <c r="AO139" s="840">
        <f t="shared" si="63"/>
        <v>182</v>
      </c>
      <c r="AP139" s="684">
        <v>36</v>
      </c>
      <c r="AQ139" s="685">
        <v>241</v>
      </c>
      <c r="AR139" s="686">
        <v>26</v>
      </c>
    </row>
    <row r="140" spans="1:44" ht="12.75" customHeight="1">
      <c r="A140" s="352" t="s">
        <v>12</v>
      </c>
      <c r="B140" s="217">
        <v>1003</v>
      </c>
      <c r="C140" s="217"/>
      <c r="D140" s="217">
        <v>518</v>
      </c>
      <c r="E140" s="217">
        <v>764</v>
      </c>
      <c r="F140" s="217"/>
      <c r="G140" s="217">
        <v>395</v>
      </c>
      <c r="H140" s="217">
        <v>640</v>
      </c>
      <c r="I140" s="217"/>
      <c r="J140" s="217">
        <v>338</v>
      </c>
      <c r="K140" s="217">
        <v>710</v>
      </c>
      <c r="L140" s="217"/>
      <c r="M140" s="217">
        <v>372</v>
      </c>
      <c r="N140" s="243">
        <f t="shared" si="58"/>
        <v>3117</v>
      </c>
      <c r="O140" s="244">
        <f t="shared" si="59"/>
        <v>1623</v>
      </c>
      <c r="P140" s="52"/>
      <c r="Q140" s="352" t="s">
        <v>12</v>
      </c>
      <c r="R140" s="217">
        <v>101</v>
      </c>
      <c r="S140" s="217"/>
      <c r="T140" s="217">
        <v>50</v>
      </c>
      <c r="U140" s="217">
        <v>44</v>
      </c>
      <c r="V140" s="217"/>
      <c r="W140" s="217">
        <v>26</v>
      </c>
      <c r="X140" s="217">
        <v>38</v>
      </c>
      <c r="Y140" s="217"/>
      <c r="Z140" s="217">
        <v>16</v>
      </c>
      <c r="AA140" s="217">
        <v>125</v>
      </c>
      <c r="AB140" s="217"/>
      <c r="AC140" s="217">
        <v>66</v>
      </c>
      <c r="AD140" s="243">
        <f t="shared" si="76"/>
        <v>308</v>
      </c>
      <c r="AE140" s="244">
        <f t="shared" si="77"/>
        <v>158</v>
      </c>
      <c r="AF140" s="56"/>
      <c r="AG140" s="387" t="s">
        <v>12</v>
      </c>
      <c r="AH140" s="642">
        <v>31</v>
      </c>
      <c r="AI140" s="368">
        <v>28</v>
      </c>
      <c r="AJ140" s="368">
        <v>25</v>
      </c>
      <c r="AK140" s="368">
        <v>24</v>
      </c>
      <c r="AL140" s="814">
        <f t="shared" si="78"/>
        <v>108</v>
      </c>
      <c r="AM140" s="689">
        <f>88+5</f>
        <v>93</v>
      </c>
      <c r="AN140" s="690">
        <v>17</v>
      </c>
      <c r="AO140" s="840">
        <f t="shared" si="63"/>
        <v>110</v>
      </c>
      <c r="AP140" s="684">
        <v>26</v>
      </c>
      <c r="AQ140" s="685">
        <v>144</v>
      </c>
      <c r="AR140" s="686">
        <v>19</v>
      </c>
    </row>
    <row r="141" spans="1:44" ht="12.75" customHeight="1">
      <c r="A141" s="353" t="s">
        <v>60</v>
      </c>
      <c r="B141" s="217"/>
      <c r="C141" s="217"/>
      <c r="D141" s="217"/>
      <c r="E141" s="217"/>
      <c r="F141" s="217"/>
      <c r="G141" s="217"/>
      <c r="H141" s="51"/>
      <c r="I141" s="51"/>
      <c r="J141" s="51"/>
      <c r="K141" s="51"/>
      <c r="L141" s="51"/>
      <c r="M141" s="51"/>
      <c r="N141" s="243"/>
      <c r="O141" s="244"/>
      <c r="P141" s="52"/>
      <c r="Q141" s="357" t="s">
        <v>60</v>
      </c>
      <c r="R141" s="217"/>
      <c r="S141" s="217"/>
      <c r="T141" s="217"/>
      <c r="U141" s="217"/>
      <c r="V141" s="217"/>
      <c r="W141" s="217"/>
      <c r="X141" s="51"/>
      <c r="Y141" s="51"/>
      <c r="Z141" s="51"/>
      <c r="AA141" s="51"/>
      <c r="AB141" s="51"/>
      <c r="AC141" s="51"/>
      <c r="AD141" s="243"/>
      <c r="AE141" s="244"/>
      <c r="AF141" s="56"/>
      <c r="AG141" s="354" t="s">
        <v>60</v>
      </c>
      <c r="AH141" s="643"/>
      <c r="AI141" s="369"/>
      <c r="AJ141" s="369"/>
      <c r="AK141" s="369"/>
      <c r="AL141" s="814"/>
      <c r="AM141" s="643"/>
      <c r="AN141" s="369"/>
      <c r="AO141" s="840"/>
      <c r="AP141" s="687"/>
      <c r="AQ141" s="428"/>
      <c r="AR141" s="688"/>
    </row>
    <row r="142" spans="1:44" ht="12.75" customHeight="1">
      <c r="A142" s="352" t="s">
        <v>49</v>
      </c>
      <c r="B142" s="217">
        <v>0</v>
      </c>
      <c r="C142" s="217"/>
      <c r="D142" s="217">
        <v>0</v>
      </c>
      <c r="E142" s="217">
        <v>0</v>
      </c>
      <c r="F142" s="217"/>
      <c r="G142" s="217">
        <v>0</v>
      </c>
      <c r="H142" s="217">
        <v>0</v>
      </c>
      <c r="I142" s="217"/>
      <c r="J142" s="217">
        <v>0</v>
      </c>
      <c r="K142" s="217">
        <v>0</v>
      </c>
      <c r="L142" s="217"/>
      <c r="M142" s="217">
        <v>0</v>
      </c>
      <c r="N142" s="243">
        <f t="shared" si="58"/>
        <v>0</v>
      </c>
      <c r="O142" s="244">
        <f t="shared" si="59"/>
        <v>0</v>
      </c>
      <c r="P142" s="52"/>
      <c r="Q142" s="383" t="s">
        <v>49</v>
      </c>
      <c r="R142" s="217">
        <v>0</v>
      </c>
      <c r="S142" s="217"/>
      <c r="T142" s="217">
        <v>0</v>
      </c>
      <c r="U142" s="217">
        <v>0</v>
      </c>
      <c r="V142" s="217"/>
      <c r="W142" s="217">
        <v>0</v>
      </c>
      <c r="X142" s="217">
        <v>0</v>
      </c>
      <c r="Y142" s="217"/>
      <c r="Z142" s="217">
        <v>0</v>
      </c>
      <c r="AA142" s="217">
        <v>0</v>
      </c>
      <c r="AB142" s="217"/>
      <c r="AC142" s="217">
        <v>0</v>
      </c>
      <c r="AD142" s="243">
        <f t="shared" ref="AD142:AD146" si="79">+R142+U142+X142+AA142</f>
        <v>0</v>
      </c>
      <c r="AE142" s="244">
        <f t="shared" ref="AE142:AE146" si="80">+T142+W142+Z142+AC142</f>
        <v>0</v>
      </c>
      <c r="AF142" s="56"/>
      <c r="AG142" s="651" t="s">
        <v>49</v>
      </c>
      <c r="AH142" s="642">
        <v>0</v>
      </c>
      <c r="AI142" s="368">
        <v>0</v>
      </c>
      <c r="AJ142" s="368">
        <v>0</v>
      </c>
      <c r="AK142" s="368">
        <v>0</v>
      </c>
      <c r="AL142" s="814">
        <f t="shared" ref="AL142:AL145" si="81">SUM(AH142:AK142)</f>
        <v>0</v>
      </c>
      <c r="AM142" s="642">
        <v>0</v>
      </c>
      <c r="AN142" s="368">
        <v>0</v>
      </c>
      <c r="AO142" s="840">
        <f t="shared" si="63"/>
        <v>0</v>
      </c>
      <c r="AP142" s="684">
        <v>0</v>
      </c>
      <c r="AQ142" s="685">
        <v>0</v>
      </c>
      <c r="AR142" s="686">
        <v>0</v>
      </c>
    </row>
    <row r="143" spans="1:44" ht="12.75" customHeight="1">
      <c r="A143" s="352" t="s">
        <v>63</v>
      </c>
      <c r="B143" s="217">
        <v>69</v>
      </c>
      <c r="C143" s="217"/>
      <c r="D143" s="217">
        <v>43</v>
      </c>
      <c r="E143" s="217">
        <v>56</v>
      </c>
      <c r="F143" s="217"/>
      <c r="G143" s="217">
        <v>37</v>
      </c>
      <c r="H143" s="217">
        <v>42</v>
      </c>
      <c r="I143" s="217"/>
      <c r="J143" s="217">
        <v>24</v>
      </c>
      <c r="K143" s="217">
        <v>36</v>
      </c>
      <c r="L143" s="217"/>
      <c r="M143" s="217">
        <v>15</v>
      </c>
      <c r="N143" s="243">
        <f t="shared" si="58"/>
        <v>203</v>
      </c>
      <c r="O143" s="244">
        <f t="shared" si="59"/>
        <v>119</v>
      </c>
      <c r="P143" s="52"/>
      <c r="Q143" s="383" t="s">
        <v>63</v>
      </c>
      <c r="R143" s="217">
        <v>7</v>
      </c>
      <c r="S143" s="217"/>
      <c r="T143" s="217">
        <v>6</v>
      </c>
      <c r="U143" s="217">
        <v>7</v>
      </c>
      <c r="V143" s="217"/>
      <c r="W143" s="217">
        <v>4</v>
      </c>
      <c r="X143" s="217">
        <v>6</v>
      </c>
      <c r="Y143" s="217"/>
      <c r="Z143" s="217">
        <v>2</v>
      </c>
      <c r="AA143" s="217">
        <v>12</v>
      </c>
      <c r="AB143" s="217"/>
      <c r="AC143" s="217">
        <v>4</v>
      </c>
      <c r="AD143" s="243">
        <f t="shared" si="79"/>
        <v>32</v>
      </c>
      <c r="AE143" s="244">
        <f t="shared" si="80"/>
        <v>16</v>
      </c>
      <c r="AF143" s="56"/>
      <c r="AG143" s="651" t="s">
        <v>63</v>
      </c>
      <c r="AH143" s="642">
        <v>2</v>
      </c>
      <c r="AI143" s="368">
        <v>2</v>
      </c>
      <c r="AJ143" s="368">
        <v>2</v>
      </c>
      <c r="AK143" s="368">
        <v>1</v>
      </c>
      <c r="AL143" s="814">
        <f t="shared" si="81"/>
        <v>7</v>
      </c>
      <c r="AM143" s="642">
        <v>7</v>
      </c>
      <c r="AN143" s="368">
        <v>0</v>
      </c>
      <c r="AO143" s="840">
        <f t="shared" si="63"/>
        <v>7</v>
      </c>
      <c r="AP143" s="684">
        <v>1</v>
      </c>
      <c r="AQ143" s="685">
        <v>11</v>
      </c>
      <c r="AR143" s="686">
        <v>1</v>
      </c>
    </row>
    <row r="144" spans="1:44" ht="12.75" customHeight="1">
      <c r="A144" s="683" t="s">
        <v>65</v>
      </c>
      <c r="B144" s="217">
        <v>41</v>
      </c>
      <c r="C144" s="217"/>
      <c r="D144" s="217">
        <v>20</v>
      </c>
      <c r="E144" s="217">
        <v>46</v>
      </c>
      <c r="F144" s="217"/>
      <c r="G144" s="217">
        <v>26</v>
      </c>
      <c r="H144" s="217">
        <v>60</v>
      </c>
      <c r="I144" s="217"/>
      <c r="J144" s="217">
        <v>36</v>
      </c>
      <c r="K144" s="217">
        <v>38</v>
      </c>
      <c r="L144" s="217"/>
      <c r="M144" s="217">
        <v>20</v>
      </c>
      <c r="N144" s="243">
        <f t="shared" si="58"/>
        <v>185</v>
      </c>
      <c r="O144" s="244">
        <f t="shared" si="59"/>
        <v>102</v>
      </c>
      <c r="P144" s="52"/>
      <c r="Q144" s="383" t="s">
        <v>65</v>
      </c>
      <c r="R144" s="217">
        <v>0</v>
      </c>
      <c r="S144" s="217"/>
      <c r="T144" s="217">
        <v>0</v>
      </c>
      <c r="U144" s="217">
        <v>0</v>
      </c>
      <c r="V144" s="217"/>
      <c r="W144" s="217">
        <v>0</v>
      </c>
      <c r="X144" s="217">
        <v>2</v>
      </c>
      <c r="Y144" s="217"/>
      <c r="Z144" s="217">
        <v>1</v>
      </c>
      <c r="AA144" s="217">
        <v>9</v>
      </c>
      <c r="AB144" s="217"/>
      <c r="AC144" s="217">
        <v>6</v>
      </c>
      <c r="AD144" s="243">
        <f t="shared" si="79"/>
        <v>11</v>
      </c>
      <c r="AE144" s="244">
        <f t="shared" si="80"/>
        <v>7</v>
      </c>
      <c r="AF144" s="56"/>
      <c r="AG144" s="651" t="s">
        <v>65</v>
      </c>
      <c r="AH144" s="642">
        <v>2</v>
      </c>
      <c r="AI144" s="368">
        <v>2</v>
      </c>
      <c r="AJ144" s="368">
        <v>2</v>
      </c>
      <c r="AK144" s="368">
        <v>1</v>
      </c>
      <c r="AL144" s="814">
        <f t="shared" si="81"/>
        <v>7</v>
      </c>
      <c r="AM144" s="642">
        <v>8</v>
      </c>
      <c r="AN144" s="368">
        <v>0</v>
      </c>
      <c r="AO144" s="840">
        <f t="shared" si="63"/>
        <v>8</v>
      </c>
      <c r="AP144" s="684">
        <v>1</v>
      </c>
      <c r="AQ144" s="685">
        <v>4</v>
      </c>
      <c r="AR144" s="686">
        <v>1</v>
      </c>
    </row>
    <row r="145" spans="1:44" ht="12.75" customHeight="1">
      <c r="A145" s="383" t="s">
        <v>174</v>
      </c>
      <c r="B145" s="217">
        <f>81+2</f>
        <v>83</v>
      </c>
      <c r="C145" s="217"/>
      <c r="D145" s="217">
        <v>33</v>
      </c>
      <c r="E145" s="217">
        <v>58</v>
      </c>
      <c r="F145" s="217"/>
      <c r="G145" s="217">
        <v>35</v>
      </c>
      <c r="H145" s="217">
        <v>60</v>
      </c>
      <c r="I145" s="217"/>
      <c r="J145" s="217">
        <v>39</v>
      </c>
      <c r="K145" s="217">
        <v>51</v>
      </c>
      <c r="L145" s="217"/>
      <c r="M145" s="217">
        <v>27</v>
      </c>
      <c r="N145" s="243">
        <f t="shared" si="58"/>
        <v>252</v>
      </c>
      <c r="O145" s="244">
        <f t="shared" si="59"/>
        <v>134</v>
      </c>
      <c r="P145" s="52"/>
      <c r="Q145" s="383" t="s">
        <v>174</v>
      </c>
      <c r="R145" s="217">
        <v>4</v>
      </c>
      <c r="S145" s="217"/>
      <c r="T145" s="217">
        <v>2</v>
      </c>
      <c r="U145" s="217">
        <v>2</v>
      </c>
      <c r="V145" s="217"/>
      <c r="W145" s="217">
        <v>2</v>
      </c>
      <c r="X145" s="217">
        <v>0</v>
      </c>
      <c r="Y145" s="217"/>
      <c r="Z145" s="217">
        <v>0</v>
      </c>
      <c r="AA145" s="217">
        <v>6</v>
      </c>
      <c r="AB145" s="217"/>
      <c r="AC145" s="217">
        <v>4</v>
      </c>
      <c r="AD145" s="243">
        <f t="shared" si="79"/>
        <v>12</v>
      </c>
      <c r="AE145" s="244">
        <f t="shared" si="80"/>
        <v>8</v>
      </c>
      <c r="AF145" s="56"/>
      <c r="AG145" s="652" t="s">
        <v>174</v>
      </c>
      <c r="AH145" s="645">
        <v>2</v>
      </c>
      <c r="AI145" s="417">
        <v>2</v>
      </c>
      <c r="AJ145" s="417">
        <v>1</v>
      </c>
      <c r="AK145" s="417">
        <v>1</v>
      </c>
      <c r="AL145" s="814">
        <f t="shared" si="81"/>
        <v>6</v>
      </c>
      <c r="AM145" s="645">
        <v>7</v>
      </c>
      <c r="AN145" s="417">
        <v>2</v>
      </c>
      <c r="AO145" s="840">
        <f t="shared" si="63"/>
        <v>9</v>
      </c>
      <c r="AP145" s="691">
        <f>2+1</f>
        <v>3</v>
      </c>
      <c r="AQ145" s="692">
        <f>20+2</f>
        <v>22</v>
      </c>
      <c r="AR145" s="693">
        <v>3</v>
      </c>
    </row>
    <row r="146" spans="1:44" ht="12.75" customHeight="1" thickBot="1">
      <c r="A146" s="379" t="s">
        <v>70</v>
      </c>
      <c r="B146" s="378">
        <v>33</v>
      </c>
      <c r="C146" s="378"/>
      <c r="D146" s="378">
        <v>16</v>
      </c>
      <c r="E146" s="378">
        <v>19</v>
      </c>
      <c r="F146" s="378"/>
      <c r="G146" s="378">
        <v>9</v>
      </c>
      <c r="H146" s="378">
        <v>0</v>
      </c>
      <c r="I146" s="378"/>
      <c r="J146" s="378">
        <v>0</v>
      </c>
      <c r="K146" s="378">
        <v>0</v>
      </c>
      <c r="L146" s="378"/>
      <c r="M146" s="378">
        <v>0</v>
      </c>
      <c r="N146" s="811">
        <f t="shared" si="58"/>
        <v>52</v>
      </c>
      <c r="O146" s="812">
        <f t="shared" si="59"/>
        <v>25</v>
      </c>
      <c r="P146" s="52"/>
      <c r="Q146" s="379" t="s">
        <v>70</v>
      </c>
      <c r="R146" s="378">
        <v>0</v>
      </c>
      <c r="S146" s="378"/>
      <c r="T146" s="378">
        <v>0</v>
      </c>
      <c r="U146" s="378">
        <v>0</v>
      </c>
      <c r="V146" s="378"/>
      <c r="W146" s="378">
        <v>0</v>
      </c>
      <c r="X146" s="378">
        <v>0</v>
      </c>
      <c r="Y146" s="378"/>
      <c r="Z146" s="378">
        <v>0</v>
      </c>
      <c r="AA146" s="378">
        <v>0</v>
      </c>
      <c r="AB146" s="378"/>
      <c r="AC146" s="378">
        <v>0</v>
      </c>
      <c r="AD146" s="811">
        <f t="shared" si="79"/>
        <v>0</v>
      </c>
      <c r="AE146" s="812">
        <f t="shared" si="80"/>
        <v>0</v>
      </c>
      <c r="AF146" s="56"/>
      <c r="AG146" s="418" t="s">
        <v>70</v>
      </c>
      <c r="AH146" s="646">
        <v>1</v>
      </c>
      <c r="AI146" s="370">
        <v>1</v>
      </c>
      <c r="AJ146" s="370">
        <v>0</v>
      </c>
      <c r="AK146" s="370">
        <v>0</v>
      </c>
      <c r="AL146" s="841">
        <f>SUM(AH146:AK146)</f>
        <v>2</v>
      </c>
      <c r="AM146" s="646">
        <v>4</v>
      </c>
      <c r="AN146" s="370">
        <v>0</v>
      </c>
      <c r="AO146" s="845">
        <f>SUM(AM146:AN146)</f>
        <v>4</v>
      </c>
      <c r="AP146" s="654">
        <v>1</v>
      </c>
      <c r="AQ146" s="694">
        <v>3</v>
      </c>
      <c r="AR146" s="695">
        <v>0</v>
      </c>
    </row>
    <row r="147" spans="1:44" ht="15" customHeight="1">
      <c r="A147" s="1180" t="s">
        <v>200</v>
      </c>
      <c r="B147" s="1180"/>
      <c r="C147" s="1180"/>
      <c r="D147" s="1180"/>
      <c r="E147" s="1180"/>
      <c r="F147" s="1180"/>
      <c r="G147" s="1180"/>
      <c r="H147" s="1180"/>
      <c r="I147" s="1180"/>
      <c r="J147" s="1180"/>
      <c r="K147" s="1180"/>
      <c r="L147" s="1180"/>
      <c r="M147" s="1180"/>
      <c r="N147" s="1180"/>
      <c r="O147" s="1180"/>
      <c r="P147" s="331"/>
      <c r="Q147" s="1180" t="s">
        <v>197</v>
      </c>
      <c r="R147" s="1180"/>
      <c r="S147" s="1180"/>
      <c r="T147" s="1180"/>
      <c r="U147" s="1180"/>
      <c r="V147" s="1180"/>
      <c r="W147" s="1180"/>
      <c r="X147" s="1180"/>
      <c r="Y147" s="1180"/>
      <c r="Z147" s="1180"/>
      <c r="AA147" s="1180"/>
      <c r="AB147" s="1180"/>
      <c r="AC147" s="1180"/>
      <c r="AD147" s="1180"/>
      <c r="AE147" s="1180"/>
      <c r="AF147" s="56"/>
      <c r="AG147" s="1185" t="s">
        <v>482</v>
      </c>
      <c r="AH147" s="1185"/>
      <c r="AI147" s="1185"/>
      <c r="AJ147" s="1185"/>
      <c r="AK147" s="1185"/>
      <c r="AL147" s="1185"/>
      <c r="AM147" s="1185"/>
      <c r="AN147" s="1185"/>
      <c r="AO147" s="1185"/>
      <c r="AP147" s="1185"/>
      <c r="AQ147" s="1185"/>
      <c r="AR147" s="1185"/>
    </row>
    <row r="148" spans="1:44" s="334" customFormat="1">
      <c r="A148" s="1177" t="s">
        <v>187</v>
      </c>
      <c r="B148" s="1177"/>
      <c r="C148" s="1177"/>
      <c r="D148" s="1177"/>
      <c r="E148" s="1177"/>
      <c r="F148" s="1177"/>
      <c r="G148" s="1177"/>
      <c r="H148" s="1177"/>
      <c r="I148" s="1177"/>
      <c r="J148" s="1177"/>
      <c r="K148" s="1177"/>
      <c r="L148" s="1177"/>
      <c r="M148" s="1177"/>
      <c r="N148" s="1177"/>
      <c r="O148" s="1177"/>
      <c r="P148" s="48"/>
      <c r="Q148" s="1177" t="s">
        <v>187</v>
      </c>
      <c r="R148" s="1177"/>
      <c r="S148" s="1177"/>
      <c r="T148" s="1177"/>
      <c r="U148" s="1177"/>
      <c r="V148" s="1177"/>
      <c r="W148" s="1177"/>
      <c r="X148" s="1177"/>
      <c r="Y148" s="1177"/>
      <c r="Z148" s="1177"/>
      <c r="AA148" s="1177"/>
      <c r="AB148" s="1177"/>
      <c r="AC148" s="1177"/>
      <c r="AD148" s="1177"/>
      <c r="AE148" s="1177"/>
      <c r="AF148" s="56"/>
      <c r="AG148" s="1177" t="s">
        <v>187</v>
      </c>
      <c r="AH148" s="1177"/>
      <c r="AI148" s="1177"/>
      <c r="AJ148" s="1177"/>
      <c r="AK148" s="1177"/>
      <c r="AL148" s="1177"/>
      <c r="AM148" s="1177"/>
      <c r="AN148" s="1177"/>
      <c r="AO148" s="1177"/>
      <c r="AP148" s="1177"/>
      <c r="AQ148" s="1177"/>
      <c r="AR148" s="1177"/>
    </row>
    <row r="149" spans="1:44" s="334" customFormat="1" ht="15" thickBot="1">
      <c r="A149" s="48"/>
      <c r="B149" s="659"/>
      <c r="C149" s="976"/>
      <c r="D149" s="48"/>
      <c r="E149" s="48"/>
      <c r="F149" s="976"/>
      <c r="G149" s="48"/>
      <c r="H149" s="48"/>
      <c r="I149" s="976"/>
      <c r="J149" s="48"/>
      <c r="K149" s="48"/>
      <c r="L149" s="976"/>
      <c r="M149" s="48"/>
      <c r="N149" s="775"/>
      <c r="O149" s="775"/>
      <c r="P149" s="48"/>
      <c r="Q149" s="48"/>
      <c r="R149" s="48"/>
      <c r="S149" s="976"/>
      <c r="T149" s="48"/>
      <c r="U149" s="48"/>
      <c r="V149" s="976"/>
      <c r="W149" s="48"/>
      <c r="X149" s="48"/>
      <c r="Y149" s="976"/>
      <c r="Z149" s="48"/>
      <c r="AA149" s="48"/>
      <c r="AB149" s="976"/>
      <c r="AC149" s="48"/>
      <c r="AD149" s="775"/>
      <c r="AE149" s="775"/>
      <c r="AF149" s="56"/>
      <c r="AG149" s="48"/>
      <c r="AH149" s="48"/>
      <c r="AI149" s="48"/>
      <c r="AJ149" s="48"/>
      <c r="AK149" s="48"/>
      <c r="AL149" s="775"/>
      <c r="AM149" s="48"/>
      <c r="AN149" s="48"/>
      <c r="AO149" s="775"/>
      <c r="AP149" s="877"/>
      <c r="AQ149" s="48"/>
      <c r="AR149" s="48"/>
    </row>
    <row r="150" spans="1:44">
      <c r="A150" s="1178" t="s">
        <v>7</v>
      </c>
      <c r="B150" s="1110" t="s">
        <v>92</v>
      </c>
      <c r="C150" s="1110"/>
      <c r="D150" s="1110"/>
      <c r="E150" s="1110" t="s">
        <v>93</v>
      </c>
      <c r="F150" s="1110"/>
      <c r="G150" s="1110"/>
      <c r="H150" s="1110" t="s">
        <v>94</v>
      </c>
      <c r="I150" s="1110"/>
      <c r="J150" s="1110"/>
      <c r="K150" s="1110" t="s">
        <v>95</v>
      </c>
      <c r="L150" s="1110"/>
      <c r="M150" s="1110"/>
      <c r="N150" s="1110" t="s">
        <v>1</v>
      </c>
      <c r="O150" s="1111"/>
      <c r="P150" s="331"/>
      <c r="Q150" s="1178" t="s">
        <v>7</v>
      </c>
      <c r="R150" s="1110" t="s">
        <v>92</v>
      </c>
      <c r="S150" s="1110"/>
      <c r="T150" s="1110"/>
      <c r="U150" s="1110" t="s">
        <v>93</v>
      </c>
      <c r="V150" s="1110"/>
      <c r="W150" s="1110"/>
      <c r="X150" s="1110" t="s">
        <v>94</v>
      </c>
      <c r="Y150" s="1110"/>
      <c r="Z150" s="1110"/>
      <c r="AA150" s="1110" t="s">
        <v>95</v>
      </c>
      <c r="AB150" s="1110"/>
      <c r="AC150" s="1110"/>
      <c r="AD150" s="1110" t="s">
        <v>1</v>
      </c>
      <c r="AE150" s="1111"/>
      <c r="AF150" s="56"/>
      <c r="AG150" s="1173" t="s">
        <v>7</v>
      </c>
      <c r="AH150" s="1109" t="s">
        <v>96</v>
      </c>
      <c r="AI150" s="1110"/>
      <c r="AJ150" s="1110"/>
      <c r="AK150" s="1110"/>
      <c r="AL150" s="1111"/>
      <c r="AM150" s="1169" t="s">
        <v>97</v>
      </c>
      <c r="AN150" s="1074"/>
      <c r="AO150" s="1170"/>
      <c r="AP150" s="1175" t="s">
        <v>98</v>
      </c>
      <c r="AQ150" s="1171" t="s">
        <v>193</v>
      </c>
      <c r="AR150" s="1172"/>
    </row>
    <row r="151" spans="1:44" ht="26">
      <c r="A151" s="1179"/>
      <c r="B151" s="366" t="s">
        <v>99</v>
      </c>
      <c r="C151" s="366"/>
      <c r="D151" s="366" t="s">
        <v>100</v>
      </c>
      <c r="E151" s="366" t="s">
        <v>99</v>
      </c>
      <c r="F151" s="366"/>
      <c r="G151" s="366" t="s">
        <v>100</v>
      </c>
      <c r="H151" s="366" t="s">
        <v>99</v>
      </c>
      <c r="I151" s="366"/>
      <c r="J151" s="366" t="s">
        <v>100</v>
      </c>
      <c r="K151" s="366" t="s">
        <v>99</v>
      </c>
      <c r="L151" s="366"/>
      <c r="M151" s="366" t="s">
        <v>100</v>
      </c>
      <c r="N151" s="366" t="s">
        <v>99</v>
      </c>
      <c r="O151" s="372" t="s">
        <v>100</v>
      </c>
      <c r="P151" s="44"/>
      <c r="Q151" s="1179"/>
      <c r="R151" s="366" t="s">
        <v>99</v>
      </c>
      <c r="S151" s="366"/>
      <c r="T151" s="366" t="s">
        <v>100</v>
      </c>
      <c r="U151" s="366" t="s">
        <v>99</v>
      </c>
      <c r="V151" s="366"/>
      <c r="W151" s="366" t="s">
        <v>100</v>
      </c>
      <c r="X151" s="366" t="s">
        <v>99</v>
      </c>
      <c r="Y151" s="366"/>
      <c r="Z151" s="366" t="s">
        <v>100</v>
      </c>
      <c r="AA151" s="366" t="s">
        <v>99</v>
      </c>
      <c r="AB151" s="366"/>
      <c r="AC151" s="366" t="s">
        <v>100</v>
      </c>
      <c r="AD151" s="366" t="s">
        <v>99</v>
      </c>
      <c r="AE151" s="372" t="s">
        <v>100</v>
      </c>
      <c r="AF151" s="56"/>
      <c r="AG151" s="1174"/>
      <c r="AH151" s="448" t="s">
        <v>92</v>
      </c>
      <c r="AI151" s="45" t="s">
        <v>93</v>
      </c>
      <c r="AJ151" s="45" t="s">
        <v>94</v>
      </c>
      <c r="AK151" s="45" t="s">
        <v>95</v>
      </c>
      <c r="AL151" s="47" t="s">
        <v>1</v>
      </c>
      <c r="AM151" s="448" t="s">
        <v>116</v>
      </c>
      <c r="AN151" s="45" t="s">
        <v>117</v>
      </c>
      <c r="AO151" s="47" t="s">
        <v>1</v>
      </c>
      <c r="AP151" s="1176"/>
      <c r="AQ151" s="46" t="s">
        <v>194</v>
      </c>
      <c r="AR151" s="47" t="s">
        <v>195</v>
      </c>
    </row>
    <row r="152" spans="1:44" ht="12.75" customHeight="1">
      <c r="A152" s="386" t="s">
        <v>77</v>
      </c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815"/>
      <c r="O152" s="816"/>
      <c r="P152" s="52"/>
      <c r="Q152" s="386" t="s">
        <v>77</v>
      </c>
      <c r="R152" s="53"/>
      <c r="S152" s="53"/>
      <c r="T152" s="53"/>
      <c r="U152" s="53"/>
      <c r="V152" s="53"/>
      <c r="W152" s="53"/>
      <c r="X152" s="51"/>
      <c r="Y152" s="51"/>
      <c r="Z152" s="51"/>
      <c r="AA152" s="51"/>
      <c r="AB152" s="51"/>
      <c r="AC152" s="51"/>
      <c r="AD152" s="815"/>
      <c r="AE152" s="816"/>
      <c r="AF152" s="56"/>
      <c r="AG152" s="354" t="s">
        <v>77</v>
      </c>
      <c r="AH152" s="650"/>
      <c r="AI152" s="184"/>
      <c r="AJ152" s="184"/>
      <c r="AK152" s="184"/>
      <c r="AL152" s="814"/>
      <c r="AM152" s="653"/>
      <c r="AN152" s="53"/>
      <c r="AO152" s="814"/>
      <c r="AP152" s="649"/>
      <c r="AQ152" s="647"/>
      <c r="AR152" s="367"/>
    </row>
    <row r="153" spans="1:44" ht="12.75" customHeight="1">
      <c r="A153" s="383" t="s">
        <v>176</v>
      </c>
      <c r="B153" s="217">
        <v>357</v>
      </c>
      <c r="C153" s="217"/>
      <c r="D153" s="217">
        <v>194</v>
      </c>
      <c r="E153" s="217">
        <v>282</v>
      </c>
      <c r="F153" s="217"/>
      <c r="G153" s="217">
        <v>152</v>
      </c>
      <c r="H153" s="217">
        <v>270</v>
      </c>
      <c r="I153" s="217"/>
      <c r="J153" s="217">
        <v>114</v>
      </c>
      <c r="K153" s="217">
        <v>311</v>
      </c>
      <c r="L153" s="217"/>
      <c r="M153" s="217">
        <v>162</v>
      </c>
      <c r="N153" s="243">
        <f t="shared" ref="N153:N185" si="82">+B153+E153+H153+K153</f>
        <v>1220</v>
      </c>
      <c r="O153" s="244">
        <f t="shared" ref="O153:O185" si="83">+D153+G153+J153+M153</f>
        <v>622</v>
      </c>
      <c r="P153" s="52"/>
      <c r="Q153" s="383" t="s">
        <v>176</v>
      </c>
      <c r="R153" s="217">
        <v>29</v>
      </c>
      <c r="S153" s="217"/>
      <c r="T153" s="217">
        <v>17</v>
      </c>
      <c r="U153" s="217">
        <v>21</v>
      </c>
      <c r="V153" s="217"/>
      <c r="W153" s="217">
        <v>9</v>
      </c>
      <c r="X153" s="217">
        <v>21</v>
      </c>
      <c r="Y153" s="217"/>
      <c r="Z153" s="217">
        <v>10</v>
      </c>
      <c r="AA153" s="217">
        <v>31</v>
      </c>
      <c r="AB153" s="217"/>
      <c r="AC153" s="217">
        <v>14</v>
      </c>
      <c r="AD153" s="243">
        <f t="shared" ref="AD153:AD157" si="84">+R153+U153+X153+AA153</f>
        <v>102</v>
      </c>
      <c r="AE153" s="244">
        <f t="shared" ref="AE153:AE157" si="85">+T153+W153+Z153+AC153</f>
        <v>50</v>
      </c>
      <c r="AF153" s="56"/>
      <c r="AG153" s="387" t="s">
        <v>176</v>
      </c>
      <c r="AH153" s="642">
        <v>10</v>
      </c>
      <c r="AI153" s="368">
        <v>8</v>
      </c>
      <c r="AJ153" s="368">
        <v>8</v>
      </c>
      <c r="AK153" s="368">
        <v>10</v>
      </c>
      <c r="AL153" s="814">
        <f t="shared" ref="AL153:AL157" si="86">SUM(AH153:AK153)</f>
        <v>36</v>
      </c>
      <c r="AM153" s="642">
        <v>21</v>
      </c>
      <c r="AN153" s="368">
        <v>15</v>
      </c>
      <c r="AO153" s="840">
        <f t="shared" ref="AO153:AO184" si="87">SUM(AM153:AN153)</f>
        <v>36</v>
      </c>
      <c r="AP153" s="684">
        <v>9</v>
      </c>
      <c r="AQ153" s="685">
        <v>47</v>
      </c>
      <c r="AR153" s="686">
        <v>0</v>
      </c>
    </row>
    <row r="154" spans="1:44" ht="12.75" customHeight="1">
      <c r="A154" s="383" t="s">
        <v>177</v>
      </c>
      <c r="B154" s="217">
        <v>361</v>
      </c>
      <c r="C154" s="217"/>
      <c r="D154" s="217">
        <v>198</v>
      </c>
      <c r="E154" s="217">
        <v>333</v>
      </c>
      <c r="F154" s="217"/>
      <c r="G154" s="217">
        <v>180</v>
      </c>
      <c r="H154" s="217">
        <v>296</v>
      </c>
      <c r="I154" s="217"/>
      <c r="J154" s="217">
        <v>136</v>
      </c>
      <c r="K154" s="217">
        <v>284</v>
      </c>
      <c r="L154" s="217"/>
      <c r="M154" s="217">
        <v>118</v>
      </c>
      <c r="N154" s="243">
        <f t="shared" si="82"/>
        <v>1274</v>
      </c>
      <c r="O154" s="244">
        <f t="shared" si="83"/>
        <v>632</v>
      </c>
      <c r="P154" s="52"/>
      <c r="Q154" s="383" t="s">
        <v>177</v>
      </c>
      <c r="R154" s="217">
        <v>32</v>
      </c>
      <c r="S154" s="217"/>
      <c r="T154" s="217">
        <v>16</v>
      </c>
      <c r="U154" s="217">
        <v>24</v>
      </c>
      <c r="V154" s="217"/>
      <c r="W154" s="217">
        <v>6</v>
      </c>
      <c r="X154" s="217">
        <v>10</v>
      </c>
      <c r="Y154" s="217"/>
      <c r="Z154" s="217">
        <v>8</v>
      </c>
      <c r="AA154" s="217">
        <v>23</v>
      </c>
      <c r="AB154" s="217"/>
      <c r="AC154" s="217">
        <v>15</v>
      </c>
      <c r="AD154" s="243">
        <f t="shared" si="84"/>
        <v>89</v>
      </c>
      <c r="AE154" s="244">
        <f t="shared" si="85"/>
        <v>45</v>
      </c>
      <c r="AF154" s="56"/>
      <c r="AG154" s="387" t="s">
        <v>177</v>
      </c>
      <c r="AH154" s="642">
        <v>7</v>
      </c>
      <c r="AI154" s="368">
        <v>7</v>
      </c>
      <c r="AJ154" s="368">
        <v>7</v>
      </c>
      <c r="AK154" s="368">
        <v>6</v>
      </c>
      <c r="AL154" s="814">
        <f t="shared" si="86"/>
        <v>27</v>
      </c>
      <c r="AM154" s="642">
        <v>19</v>
      </c>
      <c r="AN154" s="368">
        <v>5</v>
      </c>
      <c r="AO154" s="840">
        <f t="shared" si="87"/>
        <v>24</v>
      </c>
      <c r="AP154" s="684">
        <v>6</v>
      </c>
      <c r="AQ154" s="685">
        <v>46</v>
      </c>
      <c r="AR154" s="686">
        <v>7</v>
      </c>
    </row>
    <row r="155" spans="1:44" ht="12.75" customHeight="1">
      <c r="A155" s="383" t="s">
        <v>79</v>
      </c>
      <c r="B155" s="217">
        <v>86</v>
      </c>
      <c r="C155" s="217"/>
      <c r="D155" s="217">
        <v>48</v>
      </c>
      <c r="E155" s="217">
        <v>64</v>
      </c>
      <c r="F155" s="217"/>
      <c r="G155" s="217">
        <v>33</v>
      </c>
      <c r="H155" s="217">
        <v>74</v>
      </c>
      <c r="I155" s="217"/>
      <c r="J155" s="217">
        <v>37</v>
      </c>
      <c r="K155" s="217">
        <v>53</v>
      </c>
      <c r="L155" s="217"/>
      <c r="M155" s="217">
        <v>20</v>
      </c>
      <c r="N155" s="243">
        <f t="shared" si="82"/>
        <v>277</v>
      </c>
      <c r="O155" s="244">
        <f t="shared" si="83"/>
        <v>138</v>
      </c>
      <c r="P155" s="52"/>
      <c r="Q155" s="383" t="s">
        <v>79</v>
      </c>
      <c r="R155" s="217">
        <v>5</v>
      </c>
      <c r="S155" s="217"/>
      <c r="T155" s="217">
        <v>3</v>
      </c>
      <c r="U155" s="217">
        <v>0</v>
      </c>
      <c r="V155" s="217"/>
      <c r="W155" s="217">
        <v>0</v>
      </c>
      <c r="X155" s="217">
        <v>6</v>
      </c>
      <c r="Y155" s="217"/>
      <c r="Z155" s="217">
        <v>1</v>
      </c>
      <c r="AA155" s="217">
        <v>0</v>
      </c>
      <c r="AB155" s="217"/>
      <c r="AC155" s="217">
        <v>0</v>
      </c>
      <c r="AD155" s="243">
        <f t="shared" si="84"/>
        <v>11</v>
      </c>
      <c r="AE155" s="244">
        <f t="shared" si="85"/>
        <v>4</v>
      </c>
      <c r="AF155" s="56"/>
      <c r="AG155" s="387" t="s">
        <v>79</v>
      </c>
      <c r="AH155" s="642">
        <v>3</v>
      </c>
      <c r="AI155" s="368">
        <v>3</v>
      </c>
      <c r="AJ155" s="368">
        <v>3</v>
      </c>
      <c r="AK155" s="368">
        <v>2</v>
      </c>
      <c r="AL155" s="814">
        <f t="shared" si="86"/>
        <v>11</v>
      </c>
      <c r="AM155" s="642">
        <v>7</v>
      </c>
      <c r="AN155" s="368">
        <v>4</v>
      </c>
      <c r="AO155" s="840">
        <f t="shared" si="87"/>
        <v>11</v>
      </c>
      <c r="AP155" s="684">
        <v>2</v>
      </c>
      <c r="AQ155" s="685">
        <v>18</v>
      </c>
      <c r="AR155" s="686">
        <v>7</v>
      </c>
    </row>
    <row r="156" spans="1:44" ht="12.75" customHeight="1">
      <c r="A156" s="383" t="s">
        <v>178</v>
      </c>
      <c r="B156" s="217">
        <f>305+23</f>
        <v>328</v>
      </c>
      <c r="C156" s="217"/>
      <c r="D156" s="217">
        <f>142+12</f>
        <v>154</v>
      </c>
      <c r="E156" s="217">
        <v>263</v>
      </c>
      <c r="F156" s="217"/>
      <c r="G156" s="217">
        <v>109</v>
      </c>
      <c r="H156" s="217">
        <v>235</v>
      </c>
      <c r="I156" s="217"/>
      <c r="J156" s="217">
        <v>116</v>
      </c>
      <c r="K156" s="217">
        <v>170</v>
      </c>
      <c r="L156" s="217"/>
      <c r="M156" s="217">
        <v>90</v>
      </c>
      <c r="N156" s="243">
        <f t="shared" si="82"/>
        <v>996</v>
      </c>
      <c r="O156" s="244">
        <f t="shared" si="83"/>
        <v>469</v>
      </c>
      <c r="P156" s="52"/>
      <c r="Q156" s="383" t="s">
        <v>178</v>
      </c>
      <c r="R156" s="217">
        <f>18+4</f>
        <v>22</v>
      </c>
      <c r="S156" s="217"/>
      <c r="T156" s="217">
        <f>6+3</f>
        <v>9</v>
      </c>
      <c r="U156" s="217">
        <v>13</v>
      </c>
      <c r="V156" s="217"/>
      <c r="W156" s="217">
        <v>8</v>
      </c>
      <c r="X156" s="217">
        <v>4</v>
      </c>
      <c r="Y156" s="217"/>
      <c r="Z156" s="217">
        <v>2</v>
      </c>
      <c r="AA156" s="217">
        <v>5</v>
      </c>
      <c r="AB156" s="217"/>
      <c r="AC156" s="217">
        <v>1</v>
      </c>
      <c r="AD156" s="243">
        <f t="shared" si="84"/>
        <v>44</v>
      </c>
      <c r="AE156" s="244">
        <f t="shared" si="85"/>
        <v>20</v>
      </c>
      <c r="AF156" s="56"/>
      <c r="AG156" s="387" t="s">
        <v>178</v>
      </c>
      <c r="AH156" s="642">
        <v>7</v>
      </c>
      <c r="AI156" s="368">
        <v>6</v>
      </c>
      <c r="AJ156" s="368">
        <v>7</v>
      </c>
      <c r="AK156" s="368">
        <v>5</v>
      </c>
      <c r="AL156" s="814">
        <f t="shared" si="86"/>
        <v>25</v>
      </c>
      <c r="AM156" s="642">
        <v>26</v>
      </c>
      <c r="AN156" s="368">
        <v>0</v>
      </c>
      <c r="AO156" s="840">
        <f t="shared" si="87"/>
        <v>26</v>
      </c>
      <c r="AP156" s="684">
        <v>6</v>
      </c>
      <c r="AQ156" s="685">
        <v>29</v>
      </c>
      <c r="AR156" s="686">
        <v>4</v>
      </c>
    </row>
    <row r="157" spans="1:44" ht="12.75" customHeight="1">
      <c r="A157" s="383" t="s">
        <v>81</v>
      </c>
      <c r="B157" s="217">
        <v>396</v>
      </c>
      <c r="C157" s="217"/>
      <c r="D157" s="217">
        <v>220</v>
      </c>
      <c r="E157" s="217">
        <v>394</v>
      </c>
      <c r="F157" s="217"/>
      <c r="G157" s="217">
        <v>233</v>
      </c>
      <c r="H157" s="217">
        <v>424</v>
      </c>
      <c r="I157" s="217"/>
      <c r="J157" s="217">
        <v>229</v>
      </c>
      <c r="K157" s="217">
        <v>441</v>
      </c>
      <c r="L157" s="217"/>
      <c r="M157" s="217">
        <v>242</v>
      </c>
      <c r="N157" s="243">
        <f t="shared" si="82"/>
        <v>1655</v>
      </c>
      <c r="O157" s="244">
        <f t="shared" si="83"/>
        <v>924</v>
      </c>
      <c r="P157" s="52"/>
      <c r="Q157" s="383" t="s">
        <v>81</v>
      </c>
      <c r="R157" s="217">
        <v>14</v>
      </c>
      <c r="S157" s="217"/>
      <c r="T157" s="217">
        <v>7</v>
      </c>
      <c r="U157" s="217">
        <v>34</v>
      </c>
      <c r="V157" s="217"/>
      <c r="W157" s="217">
        <v>16</v>
      </c>
      <c r="X157" s="217">
        <v>23</v>
      </c>
      <c r="Y157" s="217"/>
      <c r="Z157" s="217">
        <v>9</v>
      </c>
      <c r="AA157" s="217">
        <v>82</v>
      </c>
      <c r="AB157" s="217"/>
      <c r="AC157" s="217">
        <v>39</v>
      </c>
      <c r="AD157" s="243">
        <f t="shared" si="84"/>
        <v>153</v>
      </c>
      <c r="AE157" s="244">
        <f t="shared" si="85"/>
        <v>71</v>
      </c>
      <c r="AF157" s="56"/>
      <c r="AG157" s="387" t="s">
        <v>81</v>
      </c>
      <c r="AH157" s="642">
        <v>13</v>
      </c>
      <c r="AI157" s="368">
        <v>13</v>
      </c>
      <c r="AJ157" s="368">
        <v>13</v>
      </c>
      <c r="AK157" s="368">
        <v>13</v>
      </c>
      <c r="AL157" s="814">
        <f t="shared" si="86"/>
        <v>52</v>
      </c>
      <c r="AM157" s="642">
        <v>44</v>
      </c>
      <c r="AN157" s="368">
        <v>4</v>
      </c>
      <c r="AO157" s="840">
        <f t="shared" si="87"/>
        <v>48</v>
      </c>
      <c r="AP157" s="684">
        <v>12</v>
      </c>
      <c r="AQ157" s="685">
        <v>74</v>
      </c>
      <c r="AR157" s="686">
        <v>3</v>
      </c>
    </row>
    <row r="158" spans="1:44" ht="12.75" customHeight="1">
      <c r="A158" s="386" t="s">
        <v>30</v>
      </c>
      <c r="B158" s="217"/>
      <c r="C158" s="217"/>
      <c r="D158" s="217"/>
      <c r="E158" s="217"/>
      <c r="F158" s="217"/>
      <c r="G158" s="217"/>
      <c r="H158" s="184"/>
      <c r="I158" s="184"/>
      <c r="J158" s="184"/>
      <c r="K158" s="184"/>
      <c r="L158" s="184"/>
      <c r="M158" s="184"/>
      <c r="N158" s="243"/>
      <c r="O158" s="244"/>
      <c r="P158" s="52"/>
      <c r="Q158" s="386" t="s">
        <v>30</v>
      </c>
      <c r="R158" s="217"/>
      <c r="S158" s="217"/>
      <c r="T158" s="217"/>
      <c r="U158" s="217"/>
      <c r="V158" s="217"/>
      <c r="W158" s="217"/>
      <c r="X158" s="51"/>
      <c r="Y158" s="51"/>
      <c r="Z158" s="51"/>
      <c r="AA158" s="51"/>
      <c r="AB158" s="51"/>
      <c r="AC158" s="51"/>
      <c r="AD158" s="243"/>
      <c r="AE158" s="244"/>
      <c r="AF158" s="56"/>
      <c r="AG158" s="354" t="s">
        <v>30</v>
      </c>
      <c r="AH158" s="643"/>
      <c r="AI158" s="369"/>
      <c r="AJ158" s="369"/>
      <c r="AK158" s="369"/>
      <c r="AL158" s="814"/>
      <c r="AM158" s="643"/>
      <c r="AN158" s="369"/>
      <c r="AO158" s="840"/>
      <c r="AP158" s="687"/>
      <c r="AQ158" s="428"/>
      <c r="AR158" s="688"/>
    </row>
    <row r="159" spans="1:44" ht="12.75" customHeight="1">
      <c r="A159" s="383" t="s">
        <v>31</v>
      </c>
      <c r="B159" s="217">
        <v>2234</v>
      </c>
      <c r="C159" s="217"/>
      <c r="D159" s="217">
        <v>1139</v>
      </c>
      <c r="E159" s="217">
        <v>1971</v>
      </c>
      <c r="F159" s="217"/>
      <c r="G159" s="217">
        <v>987</v>
      </c>
      <c r="H159" s="217">
        <v>2028</v>
      </c>
      <c r="I159" s="217"/>
      <c r="J159" s="217">
        <v>996</v>
      </c>
      <c r="K159" s="217">
        <v>2730</v>
      </c>
      <c r="L159" s="217"/>
      <c r="M159" s="217">
        <v>1245</v>
      </c>
      <c r="N159" s="243">
        <f t="shared" si="82"/>
        <v>8963</v>
      </c>
      <c r="O159" s="244">
        <f t="shared" si="83"/>
        <v>4367</v>
      </c>
      <c r="P159" s="52"/>
      <c r="Q159" s="383" t="s">
        <v>31</v>
      </c>
      <c r="R159" s="217">
        <v>101</v>
      </c>
      <c r="S159" s="217"/>
      <c r="T159" s="217">
        <v>46</v>
      </c>
      <c r="U159" s="217">
        <v>72</v>
      </c>
      <c r="V159" s="217"/>
      <c r="W159" s="217">
        <v>33</v>
      </c>
      <c r="X159" s="217">
        <v>91</v>
      </c>
      <c r="Y159" s="217"/>
      <c r="Z159" s="217">
        <v>42</v>
      </c>
      <c r="AA159" s="217">
        <v>629</v>
      </c>
      <c r="AB159" s="217"/>
      <c r="AC159" s="217">
        <v>279</v>
      </c>
      <c r="AD159" s="243">
        <f t="shared" ref="AD159:AD162" si="88">+R159+U159+X159+AA159</f>
        <v>893</v>
      </c>
      <c r="AE159" s="244">
        <f t="shared" ref="AE159:AE162" si="89">+T159+W159+Z159+AC159</f>
        <v>400</v>
      </c>
      <c r="AF159" s="56"/>
      <c r="AG159" s="387" t="s">
        <v>31</v>
      </c>
      <c r="AH159" s="642">
        <v>53</v>
      </c>
      <c r="AI159" s="368">
        <v>51</v>
      </c>
      <c r="AJ159" s="368">
        <v>50</v>
      </c>
      <c r="AK159" s="368">
        <v>53</v>
      </c>
      <c r="AL159" s="814">
        <f t="shared" ref="AL159:AL162" si="90">SUM(AH159:AK159)</f>
        <v>207</v>
      </c>
      <c r="AM159" s="642">
        <v>98</v>
      </c>
      <c r="AN159" s="368">
        <v>109</v>
      </c>
      <c r="AO159" s="840">
        <f t="shared" si="87"/>
        <v>207</v>
      </c>
      <c r="AP159" s="684">
        <v>48</v>
      </c>
      <c r="AQ159" s="685">
        <v>288</v>
      </c>
      <c r="AR159" s="686">
        <v>9</v>
      </c>
    </row>
    <row r="160" spans="1:44" ht="12.75" customHeight="1">
      <c r="A160" s="383" t="s">
        <v>32</v>
      </c>
      <c r="B160" s="217">
        <v>328</v>
      </c>
      <c r="C160" s="217"/>
      <c r="D160" s="217">
        <v>171</v>
      </c>
      <c r="E160" s="217">
        <v>424</v>
      </c>
      <c r="F160" s="217"/>
      <c r="G160" s="217">
        <v>203</v>
      </c>
      <c r="H160" s="217">
        <v>426</v>
      </c>
      <c r="I160" s="217"/>
      <c r="J160" s="217">
        <v>196</v>
      </c>
      <c r="K160" s="217">
        <v>876</v>
      </c>
      <c r="L160" s="217"/>
      <c r="M160" s="217">
        <v>424</v>
      </c>
      <c r="N160" s="243">
        <f t="shared" si="82"/>
        <v>2054</v>
      </c>
      <c r="O160" s="244">
        <f t="shared" si="83"/>
        <v>994</v>
      </c>
      <c r="P160" s="52"/>
      <c r="Q160" s="383" t="s">
        <v>32</v>
      </c>
      <c r="R160" s="217">
        <v>5</v>
      </c>
      <c r="S160" s="217"/>
      <c r="T160" s="217">
        <v>2</v>
      </c>
      <c r="U160" s="217">
        <v>7</v>
      </c>
      <c r="V160" s="217"/>
      <c r="W160" s="217">
        <v>3</v>
      </c>
      <c r="X160" s="217">
        <v>3</v>
      </c>
      <c r="Y160" s="217"/>
      <c r="Z160" s="217">
        <v>2</v>
      </c>
      <c r="AA160" s="217">
        <v>90</v>
      </c>
      <c r="AB160" s="217"/>
      <c r="AC160" s="217">
        <v>34</v>
      </c>
      <c r="AD160" s="243">
        <f t="shared" si="88"/>
        <v>105</v>
      </c>
      <c r="AE160" s="244">
        <f t="shared" si="89"/>
        <v>41</v>
      </c>
      <c r="AF160" s="56"/>
      <c r="AG160" s="387" t="s">
        <v>32</v>
      </c>
      <c r="AH160" s="642">
        <v>13</v>
      </c>
      <c r="AI160" s="368">
        <v>12</v>
      </c>
      <c r="AJ160" s="368">
        <v>11</v>
      </c>
      <c r="AK160" s="368">
        <v>17</v>
      </c>
      <c r="AL160" s="814">
        <f t="shared" si="90"/>
        <v>53</v>
      </c>
      <c r="AM160" s="689">
        <v>35</v>
      </c>
      <c r="AN160" s="690">
        <v>19</v>
      </c>
      <c r="AO160" s="840">
        <f t="shared" si="87"/>
        <v>54</v>
      </c>
      <c r="AP160" s="684">
        <v>13</v>
      </c>
      <c r="AQ160" s="685">
        <v>111</v>
      </c>
      <c r="AR160" s="686">
        <v>7</v>
      </c>
    </row>
    <row r="161" spans="1:44" ht="12.75" customHeight="1">
      <c r="A161" s="383" t="s">
        <v>34</v>
      </c>
      <c r="B161" s="217">
        <v>1793</v>
      </c>
      <c r="C161" s="217"/>
      <c r="D161" s="217">
        <v>881</v>
      </c>
      <c r="E161" s="217">
        <v>1733</v>
      </c>
      <c r="F161" s="217"/>
      <c r="G161" s="217">
        <v>841</v>
      </c>
      <c r="H161" s="217">
        <v>2179</v>
      </c>
      <c r="I161" s="217"/>
      <c r="J161" s="217">
        <v>1107</v>
      </c>
      <c r="K161" s="217">
        <v>2758</v>
      </c>
      <c r="L161" s="217"/>
      <c r="M161" s="217">
        <v>1289</v>
      </c>
      <c r="N161" s="243">
        <f t="shared" si="82"/>
        <v>8463</v>
      </c>
      <c r="O161" s="244">
        <f t="shared" si="83"/>
        <v>4118</v>
      </c>
      <c r="P161" s="52"/>
      <c r="Q161" s="383" t="s">
        <v>34</v>
      </c>
      <c r="R161" s="217">
        <v>60</v>
      </c>
      <c r="S161" s="217"/>
      <c r="T161" s="217">
        <v>30</v>
      </c>
      <c r="U161" s="217">
        <v>56</v>
      </c>
      <c r="V161" s="217"/>
      <c r="W161" s="217">
        <v>28</v>
      </c>
      <c r="X161" s="217">
        <v>101</v>
      </c>
      <c r="Y161" s="217"/>
      <c r="Z161" s="217">
        <v>53</v>
      </c>
      <c r="AA161" s="217">
        <v>255</v>
      </c>
      <c r="AB161" s="217"/>
      <c r="AC161" s="217">
        <v>113</v>
      </c>
      <c r="AD161" s="243">
        <f t="shared" si="88"/>
        <v>472</v>
      </c>
      <c r="AE161" s="244">
        <f t="shared" si="89"/>
        <v>224</v>
      </c>
      <c r="AF161" s="56"/>
      <c r="AG161" s="387" t="s">
        <v>34</v>
      </c>
      <c r="AH161" s="642">
        <f>46+17</f>
        <v>63</v>
      </c>
      <c r="AI161" s="368">
        <f>46+14</f>
        <v>60</v>
      </c>
      <c r="AJ161" s="368">
        <v>53</v>
      </c>
      <c r="AK161" s="368">
        <v>52</v>
      </c>
      <c r="AL161" s="814">
        <f t="shared" si="90"/>
        <v>228</v>
      </c>
      <c r="AM161" s="689">
        <f>134+74</f>
        <v>208</v>
      </c>
      <c r="AN161" s="690">
        <v>67</v>
      </c>
      <c r="AO161" s="840">
        <f t="shared" si="87"/>
        <v>275</v>
      </c>
      <c r="AP161" s="684">
        <v>51</v>
      </c>
      <c r="AQ161" s="685">
        <v>281</v>
      </c>
      <c r="AR161" s="686">
        <v>15</v>
      </c>
    </row>
    <row r="162" spans="1:44" ht="12.75" customHeight="1">
      <c r="A162" s="383" t="s">
        <v>35</v>
      </c>
      <c r="B162" s="217">
        <v>831</v>
      </c>
      <c r="C162" s="217"/>
      <c r="D162" s="217">
        <v>413</v>
      </c>
      <c r="E162" s="217">
        <v>869</v>
      </c>
      <c r="F162" s="217"/>
      <c r="G162" s="217">
        <v>421</v>
      </c>
      <c r="H162" s="217">
        <v>723</v>
      </c>
      <c r="I162" s="217"/>
      <c r="J162" s="217">
        <v>365</v>
      </c>
      <c r="K162" s="217">
        <v>931</v>
      </c>
      <c r="L162" s="217"/>
      <c r="M162" s="217">
        <v>400</v>
      </c>
      <c r="N162" s="243">
        <f t="shared" si="82"/>
        <v>3354</v>
      </c>
      <c r="O162" s="244">
        <f t="shared" si="83"/>
        <v>1599</v>
      </c>
      <c r="P162" s="52"/>
      <c r="Q162" s="383" t="s">
        <v>35</v>
      </c>
      <c r="R162" s="217">
        <v>63</v>
      </c>
      <c r="S162" s="217"/>
      <c r="T162" s="217">
        <v>29</v>
      </c>
      <c r="U162" s="217">
        <v>42</v>
      </c>
      <c r="V162" s="217"/>
      <c r="W162" s="217">
        <v>21</v>
      </c>
      <c r="X162" s="217">
        <v>16</v>
      </c>
      <c r="Y162" s="217"/>
      <c r="Z162" s="217">
        <v>5</v>
      </c>
      <c r="AA162" s="217">
        <v>181</v>
      </c>
      <c r="AB162" s="217"/>
      <c r="AC162" s="217">
        <v>78</v>
      </c>
      <c r="AD162" s="243">
        <f t="shared" si="88"/>
        <v>302</v>
      </c>
      <c r="AE162" s="244">
        <f t="shared" si="89"/>
        <v>133</v>
      </c>
      <c r="AF162" s="56"/>
      <c r="AG162" s="387" t="s">
        <v>35</v>
      </c>
      <c r="AH162" s="642">
        <v>20</v>
      </c>
      <c r="AI162" s="368">
        <v>19</v>
      </c>
      <c r="AJ162" s="368">
        <v>16</v>
      </c>
      <c r="AK162" s="368">
        <v>18</v>
      </c>
      <c r="AL162" s="814">
        <f t="shared" si="90"/>
        <v>73</v>
      </c>
      <c r="AM162" s="689">
        <v>51</v>
      </c>
      <c r="AN162" s="690">
        <v>19</v>
      </c>
      <c r="AO162" s="840">
        <f t="shared" si="87"/>
        <v>70</v>
      </c>
      <c r="AP162" s="684">
        <v>13</v>
      </c>
      <c r="AQ162" s="685">
        <v>96</v>
      </c>
      <c r="AR162" s="686">
        <v>5</v>
      </c>
    </row>
    <row r="163" spans="1:44" ht="12.75" customHeight="1">
      <c r="A163" s="386" t="s">
        <v>61</v>
      </c>
      <c r="B163" s="217"/>
      <c r="C163" s="217"/>
      <c r="D163" s="217"/>
      <c r="E163" s="217"/>
      <c r="F163" s="217"/>
      <c r="G163" s="217"/>
      <c r="H163" s="184"/>
      <c r="I163" s="184"/>
      <c r="J163" s="184"/>
      <c r="K163" s="184"/>
      <c r="L163" s="184"/>
      <c r="M163" s="184"/>
      <c r="N163" s="243"/>
      <c r="O163" s="244"/>
      <c r="P163" s="52"/>
      <c r="Q163" s="386" t="s">
        <v>61</v>
      </c>
      <c r="R163" s="217"/>
      <c r="S163" s="217"/>
      <c r="T163" s="217"/>
      <c r="U163" s="217"/>
      <c r="V163" s="217"/>
      <c r="W163" s="217"/>
      <c r="X163" s="51"/>
      <c r="Y163" s="51"/>
      <c r="Z163" s="51"/>
      <c r="AA163" s="51"/>
      <c r="AB163" s="51"/>
      <c r="AC163" s="51"/>
      <c r="AD163" s="243"/>
      <c r="AE163" s="244"/>
      <c r="AF163" s="56"/>
      <c r="AG163" s="354" t="s">
        <v>61</v>
      </c>
      <c r="AH163" s="643"/>
      <c r="AI163" s="369"/>
      <c r="AJ163" s="369"/>
      <c r="AK163" s="369"/>
      <c r="AL163" s="814"/>
      <c r="AM163" s="689"/>
      <c r="AN163" s="690"/>
      <c r="AO163" s="840"/>
      <c r="AP163" s="687"/>
      <c r="AQ163" s="428"/>
      <c r="AR163" s="688"/>
    </row>
    <row r="164" spans="1:44" ht="12.75" customHeight="1">
      <c r="A164" s="383" t="s">
        <v>62</v>
      </c>
      <c r="B164" s="217">
        <v>629</v>
      </c>
      <c r="C164" s="217"/>
      <c r="D164" s="217">
        <v>307</v>
      </c>
      <c r="E164" s="217">
        <v>440</v>
      </c>
      <c r="F164" s="217"/>
      <c r="G164" s="217">
        <v>220</v>
      </c>
      <c r="H164" s="217">
        <v>244</v>
      </c>
      <c r="I164" s="217"/>
      <c r="J164" s="217">
        <v>128</v>
      </c>
      <c r="K164" s="217">
        <v>192</v>
      </c>
      <c r="L164" s="217"/>
      <c r="M164" s="217">
        <v>72</v>
      </c>
      <c r="N164" s="243">
        <f t="shared" si="82"/>
        <v>1505</v>
      </c>
      <c r="O164" s="244">
        <f t="shared" si="83"/>
        <v>727</v>
      </c>
      <c r="P164" s="52"/>
      <c r="Q164" s="383" t="s">
        <v>62</v>
      </c>
      <c r="R164" s="217">
        <v>74</v>
      </c>
      <c r="S164" s="217"/>
      <c r="T164" s="217">
        <v>34</v>
      </c>
      <c r="U164" s="217">
        <v>21</v>
      </c>
      <c r="V164" s="217"/>
      <c r="W164" s="217">
        <v>8</v>
      </c>
      <c r="X164" s="217">
        <v>14</v>
      </c>
      <c r="Y164" s="217"/>
      <c r="Z164" s="217">
        <v>9</v>
      </c>
      <c r="AA164" s="217">
        <v>17</v>
      </c>
      <c r="AB164" s="217"/>
      <c r="AC164" s="217">
        <v>7</v>
      </c>
      <c r="AD164" s="243">
        <f t="shared" ref="AD164:AD170" si="91">+R164+U164+X164+AA164</f>
        <v>126</v>
      </c>
      <c r="AE164" s="244">
        <f t="shared" ref="AE164:AE170" si="92">+T164+W164+Z164+AC164</f>
        <v>58</v>
      </c>
      <c r="AF164" s="56"/>
      <c r="AG164" s="387" t="s">
        <v>62</v>
      </c>
      <c r="AH164" s="642">
        <v>14</v>
      </c>
      <c r="AI164" s="368">
        <v>9</v>
      </c>
      <c r="AJ164" s="368">
        <v>7</v>
      </c>
      <c r="AK164" s="368">
        <v>6</v>
      </c>
      <c r="AL164" s="814">
        <f t="shared" ref="AL164:AL170" si="93">SUM(AH164:AK164)</f>
        <v>36</v>
      </c>
      <c r="AM164" s="689">
        <v>35</v>
      </c>
      <c r="AN164" s="690">
        <v>2</v>
      </c>
      <c r="AO164" s="840">
        <f t="shared" si="87"/>
        <v>37</v>
      </c>
      <c r="AP164" s="684">
        <v>9</v>
      </c>
      <c r="AQ164" s="685">
        <v>47</v>
      </c>
      <c r="AR164" s="686">
        <v>3</v>
      </c>
    </row>
    <row r="165" spans="1:44" ht="12.75" customHeight="1">
      <c r="A165" s="383" t="s">
        <v>64</v>
      </c>
      <c r="B165" s="217">
        <v>491</v>
      </c>
      <c r="C165" s="217"/>
      <c r="D165" s="217">
        <v>248</v>
      </c>
      <c r="E165" s="217">
        <v>421</v>
      </c>
      <c r="F165" s="217"/>
      <c r="G165" s="217">
        <v>231</v>
      </c>
      <c r="H165" s="217">
        <v>447</v>
      </c>
      <c r="I165" s="217"/>
      <c r="J165" s="217">
        <v>225</v>
      </c>
      <c r="K165" s="217">
        <v>556</v>
      </c>
      <c r="L165" s="217"/>
      <c r="M165" s="217">
        <v>276</v>
      </c>
      <c r="N165" s="243">
        <f t="shared" si="82"/>
        <v>1915</v>
      </c>
      <c r="O165" s="244">
        <f t="shared" si="83"/>
        <v>980</v>
      </c>
      <c r="P165" s="52"/>
      <c r="Q165" s="383" t="s">
        <v>64</v>
      </c>
      <c r="R165" s="217">
        <v>27</v>
      </c>
      <c r="S165" s="217"/>
      <c r="T165" s="217">
        <v>14</v>
      </c>
      <c r="U165" s="217">
        <v>15</v>
      </c>
      <c r="V165" s="217"/>
      <c r="W165" s="217">
        <v>10</v>
      </c>
      <c r="X165" s="217">
        <v>20</v>
      </c>
      <c r="Y165" s="217"/>
      <c r="Z165" s="217">
        <v>12</v>
      </c>
      <c r="AA165" s="217">
        <v>30</v>
      </c>
      <c r="AB165" s="217"/>
      <c r="AC165" s="217">
        <v>15</v>
      </c>
      <c r="AD165" s="243">
        <f t="shared" si="91"/>
        <v>92</v>
      </c>
      <c r="AE165" s="244">
        <f t="shared" si="92"/>
        <v>51</v>
      </c>
      <c r="AF165" s="56"/>
      <c r="AG165" s="387" t="s">
        <v>64</v>
      </c>
      <c r="AH165" s="642">
        <v>14</v>
      </c>
      <c r="AI165" s="368">
        <v>12</v>
      </c>
      <c r="AJ165" s="368">
        <v>12</v>
      </c>
      <c r="AK165" s="368">
        <v>14</v>
      </c>
      <c r="AL165" s="814">
        <f t="shared" si="93"/>
        <v>52</v>
      </c>
      <c r="AM165" s="689">
        <v>46</v>
      </c>
      <c r="AN165" s="690">
        <v>5</v>
      </c>
      <c r="AO165" s="840">
        <f t="shared" si="87"/>
        <v>51</v>
      </c>
      <c r="AP165" s="684">
        <v>10</v>
      </c>
      <c r="AQ165" s="685">
        <v>63</v>
      </c>
      <c r="AR165" s="686">
        <v>8</v>
      </c>
    </row>
    <row r="166" spans="1:44" ht="12.75" customHeight="1">
      <c r="A166" s="383" t="s">
        <v>179</v>
      </c>
      <c r="B166" s="217">
        <v>1057</v>
      </c>
      <c r="C166" s="217"/>
      <c r="D166" s="217">
        <v>544</v>
      </c>
      <c r="E166" s="217">
        <v>841</v>
      </c>
      <c r="F166" s="217"/>
      <c r="G166" s="217">
        <v>396</v>
      </c>
      <c r="H166" s="217">
        <v>825</v>
      </c>
      <c r="I166" s="217"/>
      <c r="J166" s="217">
        <v>379</v>
      </c>
      <c r="K166" s="217">
        <v>959</v>
      </c>
      <c r="L166" s="217"/>
      <c r="M166" s="217">
        <v>464</v>
      </c>
      <c r="N166" s="243">
        <f t="shared" si="82"/>
        <v>3682</v>
      </c>
      <c r="O166" s="244">
        <f t="shared" si="83"/>
        <v>1783</v>
      </c>
      <c r="P166" s="52"/>
      <c r="Q166" s="383" t="s">
        <v>179</v>
      </c>
      <c r="R166" s="217">
        <v>54</v>
      </c>
      <c r="S166" s="217"/>
      <c r="T166" s="217">
        <v>31</v>
      </c>
      <c r="U166" s="217">
        <v>28</v>
      </c>
      <c r="V166" s="217"/>
      <c r="W166" s="217">
        <v>14</v>
      </c>
      <c r="X166" s="217">
        <v>15</v>
      </c>
      <c r="Y166" s="217"/>
      <c r="Z166" s="217">
        <v>6</v>
      </c>
      <c r="AA166" s="217">
        <v>230</v>
      </c>
      <c r="AB166" s="217"/>
      <c r="AC166" s="217">
        <v>112</v>
      </c>
      <c r="AD166" s="243">
        <f t="shared" si="91"/>
        <v>327</v>
      </c>
      <c r="AE166" s="244">
        <f t="shared" si="92"/>
        <v>163</v>
      </c>
      <c r="AF166" s="56"/>
      <c r="AG166" s="387" t="s">
        <v>179</v>
      </c>
      <c r="AH166" s="642">
        <v>20</v>
      </c>
      <c r="AI166" s="368">
        <v>19</v>
      </c>
      <c r="AJ166" s="368">
        <v>20</v>
      </c>
      <c r="AK166" s="368">
        <v>23</v>
      </c>
      <c r="AL166" s="814">
        <f t="shared" si="93"/>
        <v>82</v>
      </c>
      <c r="AM166" s="689">
        <v>61</v>
      </c>
      <c r="AN166" s="690">
        <v>22</v>
      </c>
      <c r="AO166" s="840">
        <f t="shared" si="87"/>
        <v>83</v>
      </c>
      <c r="AP166" s="684">
        <v>15</v>
      </c>
      <c r="AQ166" s="685">
        <v>70</v>
      </c>
      <c r="AR166" s="686">
        <v>7</v>
      </c>
    </row>
    <row r="167" spans="1:44" ht="12.75" customHeight="1">
      <c r="A167" s="383" t="s">
        <v>180</v>
      </c>
      <c r="B167" s="217">
        <v>1594</v>
      </c>
      <c r="C167" s="217"/>
      <c r="D167" s="217">
        <v>755</v>
      </c>
      <c r="E167" s="217">
        <v>1462</v>
      </c>
      <c r="F167" s="217"/>
      <c r="G167" s="217">
        <v>721</v>
      </c>
      <c r="H167" s="217">
        <v>1306</v>
      </c>
      <c r="I167" s="217"/>
      <c r="J167" s="217">
        <v>613</v>
      </c>
      <c r="K167" s="217">
        <v>1623</v>
      </c>
      <c r="L167" s="217"/>
      <c r="M167" s="217">
        <v>767</v>
      </c>
      <c r="N167" s="243">
        <f t="shared" si="82"/>
        <v>5985</v>
      </c>
      <c r="O167" s="244">
        <f t="shared" si="83"/>
        <v>2856</v>
      </c>
      <c r="P167" s="52"/>
      <c r="Q167" s="383" t="s">
        <v>180</v>
      </c>
      <c r="R167" s="217">
        <v>34</v>
      </c>
      <c r="S167" s="217"/>
      <c r="T167" s="217">
        <v>13</v>
      </c>
      <c r="U167" s="217">
        <v>26</v>
      </c>
      <c r="V167" s="217"/>
      <c r="W167" s="217">
        <v>19</v>
      </c>
      <c r="X167" s="217">
        <v>23</v>
      </c>
      <c r="Y167" s="217"/>
      <c r="Z167" s="217">
        <v>12</v>
      </c>
      <c r="AA167" s="217">
        <v>167</v>
      </c>
      <c r="AB167" s="217"/>
      <c r="AC167" s="217">
        <v>89</v>
      </c>
      <c r="AD167" s="243">
        <f t="shared" si="91"/>
        <v>250</v>
      </c>
      <c r="AE167" s="244">
        <f t="shared" si="92"/>
        <v>133</v>
      </c>
      <c r="AF167" s="56"/>
      <c r="AG167" s="387" t="s">
        <v>180</v>
      </c>
      <c r="AH167" s="642">
        <v>27</v>
      </c>
      <c r="AI167" s="368">
        <v>27</v>
      </c>
      <c r="AJ167" s="368">
        <v>25</v>
      </c>
      <c r="AK167" s="368">
        <v>29</v>
      </c>
      <c r="AL167" s="814">
        <f t="shared" si="93"/>
        <v>108</v>
      </c>
      <c r="AM167" s="689">
        <v>89</v>
      </c>
      <c r="AN167" s="690">
        <v>12</v>
      </c>
      <c r="AO167" s="840">
        <f t="shared" si="87"/>
        <v>101</v>
      </c>
      <c r="AP167" s="684">
        <v>18</v>
      </c>
      <c r="AQ167" s="685">
        <v>123</v>
      </c>
      <c r="AR167" s="686">
        <v>15</v>
      </c>
    </row>
    <row r="168" spans="1:44" ht="12.75" customHeight="1">
      <c r="A168" s="383" t="s">
        <v>181</v>
      </c>
      <c r="B168" s="217">
        <f>407+34</f>
        <v>441</v>
      </c>
      <c r="C168" s="217"/>
      <c r="D168" s="217">
        <f>209+12</f>
        <v>221</v>
      </c>
      <c r="E168" s="217">
        <v>372</v>
      </c>
      <c r="F168" s="217"/>
      <c r="G168" s="217">
        <v>178</v>
      </c>
      <c r="H168" s="217">
        <v>328</v>
      </c>
      <c r="I168" s="217"/>
      <c r="J168" s="217">
        <v>156</v>
      </c>
      <c r="K168" s="217">
        <v>293</v>
      </c>
      <c r="L168" s="217"/>
      <c r="M168" s="217">
        <v>140</v>
      </c>
      <c r="N168" s="243">
        <f t="shared" si="82"/>
        <v>1434</v>
      </c>
      <c r="O168" s="244">
        <f t="shared" si="83"/>
        <v>695</v>
      </c>
      <c r="P168" s="52"/>
      <c r="Q168" s="383" t="s">
        <v>181</v>
      </c>
      <c r="R168" s="217">
        <v>13</v>
      </c>
      <c r="S168" s="217"/>
      <c r="T168" s="217">
        <v>7</v>
      </c>
      <c r="U168" s="217">
        <v>10</v>
      </c>
      <c r="V168" s="217"/>
      <c r="W168" s="217">
        <v>7</v>
      </c>
      <c r="X168" s="217">
        <v>9</v>
      </c>
      <c r="Y168" s="217"/>
      <c r="Z168" s="217">
        <v>4</v>
      </c>
      <c r="AA168" s="217">
        <v>50</v>
      </c>
      <c r="AB168" s="217"/>
      <c r="AC168" s="217">
        <v>29</v>
      </c>
      <c r="AD168" s="243">
        <f t="shared" si="91"/>
        <v>82</v>
      </c>
      <c r="AE168" s="244">
        <f t="shared" si="92"/>
        <v>47</v>
      </c>
      <c r="AF168" s="56"/>
      <c r="AG168" s="387" t="s">
        <v>181</v>
      </c>
      <c r="AH168" s="642">
        <v>11</v>
      </c>
      <c r="AI168" s="368">
        <v>9</v>
      </c>
      <c r="AJ168" s="368">
        <v>8</v>
      </c>
      <c r="AK168" s="368">
        <v>6</v>
      </c>
      <c r="AL168" s="814">
        <f t="shared" si="93"/>
        <v>34</v>
      </c>
      <c r="AM168" s="689">
        <v>33</v>
      </c>
      <c r="AN168" s="690">
        <v>1</v>
      </c>
      <c r="AO168" s="840">
        <f t="shared" si="87"/>
        <v>34</v>
      </c>
      <c r="AP168" s="684">
        <f>7+1</f>
        <v>8</v>
      </c>
      <c r="AQ168" s="685">
        <f>29+2</f>
        <v>31</v>
      </c>
      <c r="AR168" s="686">
        <v>7</v>
      </c>
    </row>
    <row r="169" spans="1:44" ht="12.75" customHeight="1">
      <c r="A169" s="383" t="s">
        <v>18</v>
      </c>
      <c r="B169" s="217">
        <v>1944</v>
      </c>
      <c r="C169" s="217"/>
      <c r="D169" s="217">
        <v>971</v>
      </c>
      <c r="E169" s="217">
        <v>1517</v>
      </c>
      <c r="F169" s="217"/>
      <c r="G169" s="217">
        <v>721</v>
      </c>
      <c r="H169" s="217">
        <v>1715</v>
      </c>
      <c r="I169" s="217"/>
      <c r="J169" s="217">
        <v>814</v>
      </c>
      <c r="K169" s="217">
        <v>1837</v>
      </c>
      <c r="L169" s="217"/>
      <c r="M169" s="217">
        <v>785</v>
      </c>
      <c r="N169" s="243">
        <f t="shared" si="82"/>
        <v>7013</v>
      </c>
      <c r="O169" s="244">
        <f t="shared" si="83"/>
        <v>3291</v>
      </c>
      <c r="P169" s="52"/>
      <c r="Q169" s="383" t="s">
        <v>18</v>
      </c>
      <c r="R169" s="217">
        <v>33</v>
      </c>
      <c r="S169" s="217"/>
      <c r="T169" s="217">
        <v>18</v>
      </c>
      <c r="U169" s="217">
        <v>33</v>
      </c>
      <c r="V169" s="217"/>
      <c r="W169" s="217">
        <v>10</v>
      </c>
      <c r="X169" s="217">
        <v>32</v>
      </c>
      <c r="Y169" s="217"/>
      <c r="Z169" s="217">
        <v>14</v>
      </c>
      <c r="AA169" s="217">
        <v>116</v>
      </c>
      <c r="AB169" s="217"/>
      <c r="AC169" s="217">
        <v>42</v>
      </c>
      <c r="AD169" s="243">
        <f t="shared" si="91"/>
        <v>214</v>
      </c>
      <c r="AE169" s="244">
        <f t="shared" si="92"/>
        <v>84</v>
      </c>
      <c r="AF169" s="56"/>
      <c r="AG169" s="387" t="s">
        <v>18</v>
      </c>
      <c r="AH169" s="642">
        <v>34</v>
      </c>
      <c r="AI169" s="368">
        <v>31</v>
      </c>
      <c r="AJ169" s="368">
        <v>30</v>
      </c>
      <c r="AK169" s="368">
        <v>35</v>
      </c>
      <c r="AL169" s="814">
        <f t="shared" si="93"/>
        <v>130</v>
      </c>
      <c r="AM169" s="689">
        <f>107+5</f>
        <v>112</v>
      </c>
      <c r="AN169" s="696">
        <v>15</v>
      </c>
      <c r="AO169" s="846">
        <f t="shared" si="87"/>
        <v>127</v>
      </c>
      <c r="AP169" s="684">
        <v>21</v>
      </c>
      <c r="AQ169" s="685">
        <v>111</v>
      </c>
      <c r="AR169" s="686">
        <v>134</v>
      </c>
    </row>
    <row r="170" spans="1:44" ht="12.75" customHeight="1">
      <c r="A170" s="383" t="s">
        <v>71</v>
      </c>
      <c r="B170" s="217">
        <v>458</v>
      </c>
      <c r="C170" s="217"/>
      <c r="D170" s="217">
        <v>227</v>
      </c>
      <c r="E170" s="217">
        <v>463</v>
      </c>
      <c r="F170" s="217"/>
      <c r="G170" s="217">
        <v>220</v>
      </c>
      <c r="H170" s="217">
        <v>399</v>
      </c>
      <c r="I170" s="217"/>
      <c r="J170" s="217">
        <v>174</v>
      </c>
      <c r="K170" s="217">
        <v>692</v>
      </c>
      <c r="L170" s="217"/>
      <c r="M170" s="217">
        <v>289</v>
      </c>
      <c r="N170" s="243">
        <f t="shared" si="82"/>
        <v>2012</v>
      </c>
      <c r="O170" s="244">
        <f t="shared" si="83"/>
        <v>910</v>
      </c>
      <c r="P170" s="52"/>
      <c r="Q170" s="383" t="s">
        <v>71</v>
      </c>
      <c r="R170" s="217">
        <v>63</v>
      </c>
      <c r="S170" s="217"/>
      <c r="T170" s="217">
        <v>31</v>
      </c>
      <c r="U170" s="217">
        <v>52</v>
      </c>
      <c r="V170" s="217"/>
      <c r="W170" s="217">
        <v>26</v>
      </c>
      <c r="X170" s="217">
        <v>44</v>
      </c>
      <c r="Y170" s="217"/>
      <c r="Z170" s="217">
        <v>18</v>
      </c>
      <c r="AA170" s="217">
        <v>165</v>
      </c>
      <c r="AB170" s="217"/>
      <c r="AC170" s="217">
        <v>61</v>
      </c>
      <c r="AD170" s="243">
        <f t="shared" si="91"/>
        <v>324</v>
      </c>
      <c r="AE170" s="244">
        <f t="shared" si="92"/>
        <v>136</v>
      </c>
      <c r="AF170" s="56"/>
      <c r="AG170" s="387" t="s">
        <v>71</v>
      </c>
      <c r="AH170" s="642">
        <v>9</v>
      </c>
      <c r="AI170" s="368">
        <v>9</v>
      </c>
      <c r="AJ170" s="368">
        <v>8</v>
      </c>
      <c r="AK170" s="368">
        <v>11</v>
      </c>
      <c r="AL170" s="814">
        <f t="shared" si="93"/>
        <v>37</v>
      </c>
      <c r="AM170" s="642">
        <v>31</v>
      </c>
      <c r="AN170" s="368">
        <v>8</v>
      </c>
      <c r="AO170" s="840">
        <f t="shared" si="87"/>
        <v>39</v>
      </c>
      <c r="AP170" s="684">
        <v>5</v>
      </c>
      <c r="AQ170" s="685">
        <v>48</v>
      </c>
      <c r="AR170" s="686">
        <v>7</v>
      </c>
    </row>
    <row r="171" spans="1:44" ht="12.75" customHeight="1">
      <c r="A171" s="386" t="s">
        <v>110</v>
      </c>
      <c r="B171" s="217"/>
      <c r="C171" s="217"/>
      <c r="D171" s="217"/>
      <c r="E171" s="217"/>
      <c r="F171" s="217"/>
      <c r="G171" s="217"/>
      <c r="H171" s="184"/>
      <c r="I171" s="184"/>
      <c r="J171" s="184"/>
      <c r="K171" s="184"/>
      <c r="L171" s="184"/>
      <c r="M171" s="184"/>
      <c r="N171" s="243"/>
      <c r="O171" s="244"/>
      <c r="P171" s="52"/>
      <c r="Q171" s="386" t="s">
        <v>110</v>
      </c>
      <c r="R171" s="217"/>
      <c r="S171" s="217"/>
      <c r="T171" s="217"/>
      <c r="U171" s="217"/>
      <c r="V171" s="217"/>
      <c r="W171" s="217"/>
      <c r="X171" s="51"/>
      <c r="Y171" s="51"/>
      <c r="Z171" s="51"/>
      <c r="AA171" s="51"/>
      <c r="AB171" s="51"/>
      <c r="AC171" s="51"/>
      <c r="AD171" s="243"/>
      <c r="AE171" s="244"/>
      <c r="AF171" s="56"/>
      <c r="AG171" s="354" t="s">
        <v>110</v>
      </c>
      <c r="AH171" s="643"/>
      <c r="AI171" s="369"/>
      <c r="AJ171" s="369"/>
      <c r="AK171" s="369"/>
      <c r="AL171" s="814"/>
      <c r="AM171" s="643"/>
      <c r="AN171" s="369"/>
      <c r="AO171" s="840"/>
      <c r="AP171" s="687"/>
      <c r="AQ171" s="428"/>
      <c r="AR171" s="688"/>
    </row>
    <row r="172" spans="1:44" ht="12.75" customHeight="1">
      <c r="A172" s="383" t="s">
        <v>11</v>
      </c>
      <c r="B172" s="217">
        <v>576</v>
      </c>
      <c r="C172" s="217"/>
      <c r="D172" s="217">
        <v>294</v>
      </c>
      <c r="E172" s="217">
        <v>441</v>
      </c>
      <c r="F172" s="217"/>
      <c r="G172" s="217">
        <v>233</v>
      </c>
      <c r="H172" s="217">
        <v>423</v>
      </c>
      <c r="I172" s="217"/>
      <c r="J172" s="217">
        <v>221</v>
      </c>
      <c r="K172" s="217">
        <v>450</v>
      </c>
      <c r="L172" s="217"/>
      <c r="M172" s="217">
        <v>267</v>
      </c>
      <c r="N172" s="243">
        <f t="shared" si="82"/>
        <v>1890</v>
      </c>
      <c r="O172" s="244">
        <f t="shared" si="83"/>
        <v>1015</v>
      </c>
      <c r="P172" s="52"/>
      <c r="Q172" s="383" t="s">
        <v>11</v>
      </c>
      <c r="R172" s="217">
        <v>57</v>
      </c>
      <c r="S172" s="217"/>
      <c r="T172" s="217">
        <v>33</v>
      </c>
      <c r="U172" s="217">
        <v>39</v>
      </c>
      <c r="V172" s="217"/>
      <c r="W172" s="217">
        <v>18</v>
      </c>
      <c r="X172" s="217">
        <v>34</v>
      </c>
      <c r="Y172" s="217"/>
      <c r="Z172" s="217">
        <v>22</v>
      </c>
      <c r="AA172" s="217">
        <v>72</v>
      </c>
      <c r="AB172" s="217"/>
      <c r="AC172" s="217">
        <v>42</v>
      </c>
      <c r="AD172" s="243">
        <f t="shared" ref="AD172:AD178" si="94">+R172+U172+X172+AA172</f>
        <v>202</v>
      </c>
      <c r="AE172" s="244">
        <f t="shared" ref="AE172:AE178" si="95">+T172+W172+Z172+AC172</f>
        <v>115</v>
      </c>
      <c r="AF172" s="56"/>
      <c r="AG172" s="387" t="s">
        <v>11</v>
      </c>
      <c r="AH172" s="642">
        <v>16</v>
      </c>
      <c r="AI172" s="368">
        <v>14</v>
      </c>
      <c r="AJ172" s="368">
        <v>14</v>
      </c>
      <c r="AK172" s="368">
        <v>14</v>
      </c>
      <c r="AL172" s="814">
        <f t="shared" ref="AL172:AL178" si="96">SUM(AH172:AK172)</f>
        <v>58</v>
      </c>
      <c r="AM172" s="689">
        <v>53</v>
      </c>
      <c r="AN172" s="690">
        <v>3</v>
      </c>
      <c r="AO172" s="840">
        <f t="shared" si="87"/>
        <v>56</v>
      </c>
      <c r="AP172" s="684">
        <v>14</v>
      </c>
      <c r="AQ172" s="685">
        <v>79</v>
      </c>
      <c r="AR172" s="686">
        <v>10</v>
      </c>
    </row>
    <row r="173" spans="1:44" ht="12.75" customHeight="1">
      <c r="A173" s="383" t="s">
        <v>13</v>
      </c>
      <c r="B173" s="217">
        <v>951</v>
      </c>
      <c r="C173" s="217"/>
      <c r="D173" s="217">
        <v>474</v>
      </c>
      <c r="E173" s="217">
        <v>737</v>
      </c>
      <c r="F173" s="217"/>
      <c r="G173" s="217">
        <v>361</v>
      </c>
      <c r="H173" s="217">
        <v>806</v>
      </c>
      <c r="I173" s="217"/>
      <c r="J173" s="217">
        <v>396</v>
      </c>
      <c r="K173" s="217">
        <v>886</v>
      </c>
      <c r="L173" s="217"/>
      <c r="M173" s="217">
        <v>447</v>
      </c>
      <c r="N173" s="243">
        <f t="shared" si="82"/>
        <v>3380</v>
      </c>
      <c r="O173" s="244">
        <f t="shared" si="83"/>
        <v>1678</v>
      </c>
      <c r="P173" s="52"/>
      <c r="Q173" s="383" t="s">
        <v>13</v>
      </c>
      <c r="R173" s="217">
        <v>108</v>
      </c>
      <c r="S173" s="217"/>
      <c r="T173" s="217">
        <v>48</v>
      </c>
      <c r="U173" s="217">
        <v>49</v>
      </c>
      <c r="V173" s="217"/>
      <c r="W173" s="217">
        <v>25</v>
      </c>
      <c r="X173" s="217">
        <v>53</v>
      </c>
      <c r="Y173" s="217"/>
      <c r="Z173" s="217">
        <v>31</v>
      </c>
      <c r="AA173" s="217">
        <v>102</v>
      </c>
      <c r="AB173" s="217"/>
      <c r="AC173" s="217">
        <v>53</v>
      </c>
      <c r="AD173" s="243">
        <f t="shared" si="94"/>
        <v>312</v>
      </c>
      <c r="AE173" s="244">
        <f t="shared" si="95"/>
        <v>157</v>
      </c>
      <c r="AF173" s="56"/>
      <c r="AG173" s="387" t="s">
        <v>13</v>
      </c>
      <c r="AH173" s="642">
        <v>26</v>
      </c>
      <c r="AI173" s="368">
        <v>25</v>
      </c>
      <c r="AJ173" s="368">
        <v>26</v>
      </c>
      <c r="AK173" s="368">
        <v>27</v>
      </c>
      <c r="AL173" s="814">
        <f t="shared" si="96"/>
        <v>104</v>
      </c>
      <c r="AM173" s="689">
        <v>100</v>
      </c>
      <c r="AN173" s="690">
        <v>6</v>
      </c>
      <c r="AO173" s="840">
        <f t="shared" si="87"/>
        <v>106</v>
      </c>
      <c r="AP173" s="684">
        <v>23</v>
      </c>
      <c r="AQ173" s="685">
        <v>173</v>
      </c>
      <c r="AR173" s="686">
        <v>12</v>
      </c>
    </row>
    <row r="174" spans="1:44" ht="12.75" customHeight="1">
      <c r="A174" s="383" t="s">
        <v>15</v>
      </c>
      <c r="B174" s="217">
        <v>2858</v>
      </c>
      <c r="C174" s="217"/>
      <c r="D174" s="217">
        <v>1438</v>
      </c>
      <c r="E174" s="217">
        <v>2648</v>
      </c>
      <c r="F174" s="217"/>
      <c r="G174" s="217">
        <v>1346</v>
      </c>
      <c r="H174" s="217">
        <v>2447</v>
      </c>
      <c r="I174" s="217"/>
      <c r="J174" s="217">
        <v>1219</v>
      </c>
      <c r="K174" s="217">
        <v>2571</v>
      </c>
      <c r="L174" s="217"/>
      <c r="M174" s="217">
        <v>1316</v>
      </c>
      <c r="N174" s="243">
        <f t="shared" si="82"/>
        <v>10524</v>
      </c>
      <c r="O174" s="244">
        <f t="shared" si="83"/>
        <v>5319</v>
      </c>
      <c r="P174" s="52"/>
      <c r="Q174" s="383" t="s">
        <v>15</v>
      </c>
      <c r="R174" s="217">
        <v>162</v>
      </c>
      <c r="S174" s="217"/>
      <c r="T174" s="217">
        <v>64</v>
      </c>
      <c r="U174" s="217">
        <v>102</v>
      </c>
      <c r="V174" s="217"/>
      <c r="W174" s="217">
        <v>48</v>
      </c>
      <c r="X174" s="217">
        <v>84</v>
      </c>
      <c r="Y174" s="217"/>
      <c r="Z174" s="217">
        <v>39</v>
      </c>
      <c r="AA174" s="217">
        <v>280</v>
      </c>
      <c r="AB174" s="217"/>
      <c r="AC174" s="217">
        <v>148</v>
      </c>
      <c r="AD174" s="243">
        <f t="shared" si="94"/>
        <v>628</v>
      </c>
      <c r="AE174" s="244">
        <f t="shared" si="95"/>
        <v>299</v>
      </c>
      <c r="AF174" s="56"/>
      <c r="AG174" s="387" t="s">
        <v>15</v>
      </c>
      <c r="AH174" s="642">
        <v>85</v>
      </c>
      <c r="AI174" s="368">
        <v>88</v>
      </c>
      <c r="AJ174" s="368">
        <v>85</v>
      </c>
      <c r="AK174" s="368">
        <v>85</v>
      </c>
      <c r="AL174" s="814">
        <f t="shared" si="96"/>
        <v>343</v>
      </c>
      <c r="AM174" s="689">
        <f>330+4</f>
        <v>334</v>
      </c>
      <c r="AN174" s="690">
        <v>32</v>
      </c>
      <c r="AO174" s="840">
        <f t="shared" si="87"/>
        <v>366</v>
      </c>
      <c r="AP174" s="684">
        <v>70</v>
      </c>
      <c r="AQ174" s="685">
        <v>616</v>
      </c>
      <c r="AR174" s="686">
        <v>71</v>
      </c>
    </row>
    <row r="175" spans="1:44" ht="12.75" customHeight="1">
      <c r="A175" s="383" t="s">
        <v>182</v>
      </c>
      <c r="B175" s="217">
        <v>2523</v>
      </c>
      <c r="C175" s="217"/>
      <c r="D175" s="217">
        <v>1270</v>
      </c>
      <c r="E175" s="217">
        <v>2150</v>
      </c>
      <c r="F175" s="217"/>
      <c r="G175" s="217">
        <v>1089</v>
      </c>
      <c r="H175" s="217">
        <v>1615</v>
      </c>
      <c r="I175" s="217"/>
      <c r="J175" s="217">
        <v>875</v>
      </c>
      <c r="K175" s="217">
        <v>1651</v>
      </c>
      <c r="L175" s="217"/>
      <c r="M175" s="217">
        <v>895</v>
      </c>
      <c r="N175" s="243">
        <f t="shared" si="82"/>
        <v>7939</v>
      </c>
      <c r="O175" s="244">
        <f t="shared" si="83"/>
        <v>4129</v>
      </c>
      <c r="P175" s="52"/>
      <c r="Q175" s="383" t="s">
        <v>182</v>
      </c>
      <c r="R175" s="217">
        <v>170</v>
      </c>
      <c r="S175" s="217"/>
      <c r="T175" s="217">
        <v>78</v>
      </c>
      <c r="U175" s="217">
        <v>73</v>
      </c>
      <c r="V175" s="217"/>
      <c r="W175" s="217">
        <v>38</v>
      </c>
      <c r="X175" s="217">
        <v>63</v>
      </c>
      <c r="Y175" s="217"/>
      <c r="Z175" s="217">
        <v>35</v>
      </c>
      <c r="AA175" s="217">
        <v>282</v>
      </c>
      <c r="AB175" s="217"/>
      <c r="AC175" s="217">
        <v>173</v>
      </c>
      <c r="AD175" s="243">
        <f t="shared" si="94"/>
        <v>588</v>
      </c>
      <c r="AE175" s="244">
        <f t="shared" si="95"/>
        <v>324</v>
      </c>
      <c r="AF175" s="56"/>
      <c r="AG175" s="387" t="s">
        <v>182</v>
      </c>
      <c r="AH175" s="642">
        <v>64</v>
      </c>
      <c r="AI175" s="368">
        <v>61</v>
      </c>
      <c r="AJ175" s="368">
        <v>54</v>
      </c>
      <c r="AK175" s="368">
        <v>52</v>
      </c>
      <c r="AL175" s="814">
        <f t="shared" si="96"/>
        <v>231</v>
      </c>
      <c r="AM175" s="689">
        <f>211+4</f>
        <v>215</v>
      </c>
      <c r="AN175" s="690">
        <v>26</v>
      </c>
      <c r="AO175" s="840">
        <f t="shared" si="87"/>
        <v>241</v>
      </c>
      <c r="AP175" s="684">
        <v>52</v>
      </c>
      <c r="AQ175" s="685">
        <v>334</v>
      </c>
      <c r="AR175" s="686">
        <v>16</v>
      </c>
    </row>
    <row r="176" spans="1:44" ht="12.75" customHeight="1">
      <c r="A176" s="383" t="s">
        <v>17</v>
      </c>
      <c r="B176" s="217">
        <v>1020</v>
      </c>
      <c r="C176" s="217"/>
      <c r="D176" s="217">
        <v>516</v>
      </c>
      <c r="E176" s="217">
        <v>882</v>
      </c>
      <c r="F176" s="217"/>
      <c r="G176" s="217">
        <v>439</v>
      </c>
      <c r="H176" s="217">
        <v>852</v>
      </c>
      <c r="I176" s="217"/>
      <c r="J176" s="217">
        <v>415</v>
      </c>
      <c r="K176" s="217">
        <v>743</v>
      </c>
      <c r="L176" s="217"/>
      <c r="M176" s="217">
        <v>369</v>
      </c>
      <c r="N176" s="243">
        <f t="shared" si="82"/>
        <v>3497</v>
      </c>
      <c r="O176" s="244">
        <f t="shared" si="83"/>
        <v>1739</v>
      </c>
      <c r="P176" s="52"/>
      <c r="Q176" s="383" t="s">
        <v>17</v>
      </c>
      <c r="R176" s="217">
        <v>93</v>
      </c>
      <c r="S176" s="217"/>
      <c r="T176" s="217">
        <v>43</v>
      </c>
      <c r="U176" s="217">
        <v>49</v>
      </c>
      <c r="V176" s="217"/>
      <c r="W176" s="217">
        <v>27</v>
      </c>
      <c r="X176" s="217">
        <v>46</v>
      </c>
      <c r="Y176" s="217"/>
      <c r="Z176" s="217">
        <v>29</v>
      </c>
      <c r="AA176" s="217">
        <v>95</v>
      </c>
      <c r="AB176" s="217"/>
      <c r="AC176" s="217">
        <v>44</v>
      </c>
      <c r="AD176" s="243">
        <f t="shared" si="94"/>
        <v>283</v>
      </c>
      <c r="AE176" s="244">
        <f t="shared" si="95"/>
        <v>143</v>
      </c>
      <c r="AF176" s="56"/>
      <c r="AG176" s="387" t="s">
        <v>17</v>
      </c>
      <c r="AH176" s="642">
        <v>27</v>
      </c>
      <c r="AI176" s="368">
        <v>27</v>
      </c>
      <c r="AJ176" s="368">
        <v>26</v>
      </c>
      <c r="AK176" s="368">
        <v>25</v>
      </c>
      <c r="AL176" s="814">
        <f t="shared" si="96"/>
        <v>105</v>
      </c>
      <c r="AM176" s="689">
        <v>93</v>
      </c>
      <c r="AN176" s="690">
        <v>14</v>
      </c>
      <c r="AO176" s="840">
        <f t="shared" si="87"/>
        <v>107</v>
      </c>
      <c r="AP176" s="684">
        <v>23</v>
      </c>
      <c r="AQ176" s="685">
        <v>162</v>
      </c>
      <c r="AR176" s="686">
        <v>9</v>
      </c>
    </row>
    <row r="177" spans="1:44" ht="12.75" customHeight="1">
      <c r="A177" s="383" t="s">
        <v>19</v>
      </c>
      <c r="B177" s="217">
        <v>1857</v>
      </c>
      <c r="C177" s="217"/>
      <c r="D177" s="217">
        <v>940</v>
      </c>
      <c r="E177" s="217">
        <v>1365</v>
      </c>
      <c r="F177" s="217"/>
      <c r="G177" s="217">
        <v>701</v>
      </c>
      <c r="H177" s="217">
        <v>1137</v>
      </c>
      <c r="I177" s="217"/>
      <c r="J177" s="217">
        <v>630</v>
      </c>
      <c r="K177" s="217">
        <v>1064</v>
      </c>
      <c r="L177" s="217"/>
      <c r="M177" s="217">
        <v>586</v>
      </c>
      <c r="N177" s="243">
        <f t="shared" si="82"/>
        <v>5423</v>
      </c>
      <c r="O177" s="244">
        <f t="shared" si="83"/>
        <v>2857</v>
      </c>
      <c r="P177" s="52"/>
      <c r="Q177" s="383" t="s">
        <v>19</v>
      </c>
      <c r="R177" s="217">
        <v>142</v>
      </c>
      <c r="S177" s="217"/>
      <c r="T177" s="217">
        <v>56</v>
      </c>
      <c r="U177" s="217">
        <v>90</v>
      </c>
      <c r="V177" s="217"/>
      <c r="W177" s="217">
        <v>40</v>
      </c>
      <c r="X177" s="217">
        <v>85</v>
      </c>
      <c r="Y177" s="217"/>
      <c r="Z177" s="217">
        <v>49</v>
      </c>
      <c r="AA177" s="217">
        <v>141</v>
      </c>
      <c r="AB177" s="217"/>
      <c r="AC177" s="217">
        <v>89</v>
      </c>
      <c r="AD177" s="243">
        <f t="shared" si="94"/>
        <v>458</v>
      </c>
      <c r="AE177" s="244">
        <f t="shared" si="95"/>
        <v>234</v>
      </c>
      <c r="AF177" s="56"/>
      <c r="AG177" s="387" t="s">
        <v>19</v>
      </c>
      <c r="AH177" s="642">
        <v>41</v>
      </c>
      <c r="AI177" s="368">
        <v>36</v>
      </c>
      <c r="AJ177" s="368">
        <v>33</v>
      </c>
      <c r="AK177" s="368">
        <v>31</v>
      </c>
      <c r="AL177" s="814">
        <f t="shared" si="96"/>
        <v>141</v>
      </c>
      <c r="AM177" s="689">
        <f>128+2</f>
        <v>130</v>
      </c>
      <c r="AN177" s="690">
        <v>15</v>
      </c>
      <c r="AO177" s="840">
        <f t="shared" si="87"/>
        <v>145</v>
      </c>
      <c r="AP177" s="684">
        <v>34</v>
      </c>
      <c r="AQ177" s="685">
        <v>212</v>
      </c>
      <c r="AR177" s="686">
        <v>25</v>
      </c>
    </row>
    <row r="178" spans="1:44" ht="12.75" customHeight="1">
      <c r="A178" s="383" t="s">
        <v>183</v>
      </c>
      <c r="B178" s="217">
        <v>492</v>
      </c>
      <c r="C178" s="217"/>
      <c r="D178" s="217">
        <v>232</v>
      </c>
      <c r="E178" s="217">
        <v>397</v>
      </c>
      <c r="F178" s="217"/>
      <c r="G178" s="217">
        <v>214</v>
      </c>
      <c r="H178" s="217">
        <v>418</v>
      </c>
      <c r="I178" s="217"/>
      <c r="J178" s="217">
        <v>187</v>
      </c>
      <c r="K178" s="217">
        <v>412</v>
      </c>
      <c r="L178" s="217"/>
      <c r="M178" s="217">
        <v>202</v>
      </c>
      <c r="N178" s="243">
        <f t="shared" si="82"/>
        <v>1719</v>
      </c>
      <c r="O178" s="244">
        <f t="shared" si="83"/>
        <v>835</v>
      </c>
      <c r="P178" s="52"/>
      <c r="Q178" s="383" t="s">
        <v>183</v>
      </c>
      <c r="R178" s="217">
        <v>28</v>
      </c>
      <c r="S178" s="217"/>
      <c r="T178" s="217">
        <v>16</v>
      </c>
      <c r="U178" s="217">
        <v>22</v>
      </c>
      <c r="V178" s="217"/>
      <c r="W178" s="217">
        <v>13</v>
      </c>
      <c r="X178" s="217">
        <v>12</v>
      </c>
      <c r="Y178" s="217"/>
      <c r="Z178" s="217">
        <v>5</v>
      </c>
      <c r="AA178" s="217">
        <v>46</v>
      </c>
      <c r="AB178" s="217"/>
      <c r="AC178" s="217">
        <v>23</v>
      </c>
      <c r="AD178" s="243">
        <f t="shared" si="94"/>
        <v>108</v>
      </c>
      <c r="AE178" s="244">
        <f t="shared" si="95"/>
        <v>57</v>
      </c>
      <c r="AF178" s="56"/>
      <c r="AG178" s="387" t="s">
        <v>183</v>
      </c>
      <c r="AH178" s="642">
        <v>13</v>
      </c>
      <c r="AI178" s="368">
        <v>11</v>
      </c>
      <c r="AJ178" s="368">
        <v>12</v>
      </c>
      <c r="AK178" s="368">
        <v>11</v>
      </c>
      <c r="AL178" s="814">
        <f t="shared" si="96"/>
        <v>47</v>
      </c>
      <c r="AM178" s="689">
        <v>38</v>
      </c>
      <c r="AN178" s="690">
        <v>8</v>
      </c>
      <c r="AO178" s="840">
        <f t="shared" si="87"/>
        <v>46</v>
      </c>
      <c r="AP178" s="684">
        <v>10</v>
      </c>
      <c r="AQ178" s="685">
        <v>66</v>
      </c>
      <c r="AR178" s="686">
        <v>0</v>
      </c>
    </row>
    <row r="179" spans="1:44" ht="12.75" customHeight="1">
      <c r="A179" s="386" t="s">
        <v>44</v>
      </c>
      <c r="B179" s="217"/>
      <c r="C179" s="217"/>
      <c r="D179" s="217"/>
      <c r="E179" s="217"/>
      <c r="F179" s="217"/>
      <c r="G179" s="217"/>
      <c r="H179" s="184"/>
      <c r="I179" s="184"/>
      <c r="J179" s="184"/>
      <c r="K179" s="184"/>
      <c r="L179" s="184"/>
      <c r="M179" s="184"/>
      <c r="N179" s="243"/>
      <c r="O179" s="244"/>
      <c r="P179" s="52"/>
      <c r="Q179" s="386" t="s">
        <v>44</v>
      </c>
      <c r="R179" s="217"/>
      <c r="S179" s="217"/>
      <c r="T179" s="217"/>
      <c r="U179" s="217"/>
      <c r="V179" s="217"/>
      <c r="W179" s="217"/>
      <c r="X179" s="51"/>
      <c r="Y179" s="51"/>
      <c r="Z179" s="51"/>
      <c r="AA179" s="51"/>
      <c r="AB179" s="51"/>
      <c r="AC179" s="51"/>
      <c r="AD179" s="243"/>
      <c r="AE179" s="244"/>
      <c r="AF179" s="56"/>
      <c r="AG179" s="354" t="s">
        <v>44</v>
      </c>
      <c r="AH179" s="643"/>
      <c r="AI179" s="369"/>
      <c r="AJ179" s="369"/>
      <c r="AK179" s="369"/>
      <c r="AL179" s="814"/>
      <c r="AM179" s="643"/>
      <c r="AN179" s="369"/>
      <c r="AO179" s="840"/>
      <c r="AP179" s="687"/>
      <c r="AQ179" s="428"/>
      <c r="AR179" s="688"/>
    </row>
    <row r="180" spans="1:44" ht="12.75" customHeight="1">
      <c r="A180" s="383" t="s">
        <v>46</v>
      </c>
      <c r="B180" s="217">
        <v>120</v>
      </c>
      <c r="C180" s="217"/>
      <c r="D180" s="217">
        <v>60</v>
      </c>
      <c r="E180" s="217">
        <v>125</v>
      </c>
      <c r="F180" s="217"/>
      <c r="G180" s="217">
        <v>61</v>
      </c>
      <c r="H180" s="217">
        <v>103</v>
      </c>
      <c r="I180" s="217"/>
      <c r="J180" s="217">
        <v>41</v>
      </c>
      <c r="K180" s="217">
        <v>121</v>
      </c>
      <c r="L180" s="217"/>
      <c r="M180" s="217">
        <v>50</v>
      </c>
      <c r="N180" s="243">
        <f t="shared" si="82"/>
        <v>469</v>
      </c>
      <c r="O180" s="244">
        <f t="shared" si="83"/>
        <v>212</v>
      </c>
      <c r="P180" s="52"/>
      <c r="Q180" s="383" t="s">
        <v>46</v>
      </c>
      <c r="R180" s="217">
        <v>21</v>
      </c>
      <c r="S180" s="217"/>
      <c r="T180" s="217">
        <v>10</v>
      </c>
      <c r="U180" s="217">
        <v>13</v>
      </c>
      <c r="V180" s="217"/>
      <c r="W180" s="217">
        <v>7</v>
      </c>
      <c r="X180" s="217">
        <v>3</v>
      </c>
      <c r="Y180" s="217"/>
      <c r="Z180" s="217">
        <v>0</v>
      </c>
      <c r="AA180" s="217">
        <v>9</v>
      </c>
      <c r="AB180" s="217"/>
      <c r="AC180" s="217">
        <v>3</v>
      </c>
      <c r="AD180" s="243">
        <f t="shared" ref="AD180:AD185" si="97">+R180+U180+X180+AA180</f>
        <v>46</v>
      </c>
      <c r="AE180" s="244">
        <f t="shared" ref="AE180:AE185" si="98">+T180+W180+Z180+AC180</f>
        <v>20</v>
      </c>
      <c r="AF180" s="56"/>
      <c r="AG180" s="387" t="s">
        <v>46</v>
      </c>
      <c r="AH180" s="642">
        <v>3</v>
      </c>
      <c r="AI180" s="368">
        <v>3</v>
      </c>
      <c r="AJ180" s="368">
        <v>3</v>
      </c>
      <c r="AK180" s="368">
        <v>3</v>
      </c>
      <c r="AL180" s="814">
        <f t="shared" ref="AL180:AL184" si="99">SUM(AH180:AK180)</f>
        <v>12</v>
      </c>
      <c r="AM180" s="642">
        <v>12</v>
      </c>
      <c r="AN180" s="368">
        <v>0</v>
      </c>
      <c r="AO180" s="840">
        <f t="shared" si="87"/>
        <v>12</v>
      </c>
      <c r="AP180" s="684">
        <v>3</v>
      </c>
      <c r="AQ180" s="685">
        <v>25</v>
      </c>
      <c r="AR180" s="686">
        <v>2</v>
      </c>
    </row>
    <row r="181" spans="1:44" ht="12.75" customHeight="1">
      <c r="A181" s="383" t="s">
        <v>184</v>
      </c>
      <c r="B181" s="217">
        <v>93</v>
      </c>
      <c r="C181" s="217"/>
      <c r="D181" s="217">
        <v>57</v>
      </c>
      <c r="E181" s="217">
        <v>81</v>
      </c>
      <c r="F181" s="217"/>
      <c r="G181" s="217">
        <v>45</v>
      </c>
      <c r="H181" s="217">
        <v>110</v>
      </c>
      <c r="I181" s="217"/>
      <c r="J181" s="217">
        <v>56</v>
      </c>
      <c r="K181" s="217">
        <v>85</v>
      </c>
      <c r="L181" s="217"/>
      <c r="M181" s="217">
        <v>36</v>
      </c>
      <c r="N181" s="243">
        <f t="shared" si="82"/>
        <v>369</v>
      </c>
      <c r="O181" s="244">
        <f t="shared" si="83"/>
        <v>194</v>
      </c>
      <c r="P181" s="52"/>
      <c r="Q181" s="383" t="s">
        <v>184</v>
      </c>
      <c r="R181" s="217">
        <v>1</v>
      </c>
      <c r="S181" s="217"/>
      <c r="T181" s="217">
        <v>1</v>
      </c>
      <c r="U181" s="217">
        <v>0</v>
      </c>
      <c r="V181" s="217"/>
      <c r="W181" s="217">
        <v>0</v>
      </c>
      <c r="X181" s="217">
        <v>0</v>
      </c>
      <c r="Y181" s="217"/>
      <c r="Z181" s="217">
        <v>0</v>
      </c>
      <c r="AA181" s="217">
        <v>14</v>
      </c>
      <c r="AB181" s="217"/>
      <c r="AC181" s="217">
        <v>6</v>
      </c>
      <c r="AD181" s="243">
        <f t="shared" si="97"/>
        <v>15</v>
      </c>
      <c r="AE181" s="244">
        <f t="shared" si="98"/>
        <v>7</v>
      </c>
      <c r="AF181" s="56"/>
      <c r="AG181" s="387" t="s">
        <v>184</v>
      </c>
      <c r="AH181" s="642">
        <v>2</v>
      </c>
      <c r="AI181" s="368">
        <v>2</v>
      </c>
      <c r="AJ181" s="368">
        <v>2</v>
      </c>
      <c r="AK181" s="368">
        <v>2</v>
      </c>
      <c r="AL181" s="814">
        <f t="shared" si="99"/>
        <v>8</v>
      </c>
      <c r="AM181" s="642">
        <v>8</v>
      </c>
      <c r="AN181" s="368">
        <v>2</v>
      </c>
      <c r="AO181" s="840">
        <f t="shared" si="87"/>
        <v>10</v>
      </c>
      <c r="AP181" s="684">
        <v>2</v>
      </c>
      <c r="AQ181" s="685">
        <v>12</v>
      </c>
      <c r="AR181" s="686">
        <v>1</v>
      </c>
    </row>
    <row r="182" spans="1:44" ht="12.75" customHeight="1">
      <c r="A182" s="383" t="s">
        <v>51</v>
      </c>
      <c r="B182" s="217">
        <v>910</v>
      </c>
      <c r="C182" s="217"/>
      <c r="D182" s="217">
        <v>439</v>
      </c>
      <c r="E182" s="217">
        <v>688</v>
      </c>
      <c r="F182" s="217"/>
      <c r="G182" s="217">
        <v>339</v>
      </c>
      <c r="H182" s="217">
        <v>586</v>
      </c>
      <c r="I182" s="217"/>
      <c r="J182" s="217">
        <v>283</v>
      </c>
      <c r="K182" s="217">
        <v>615</v>
      </c>
      <c r="L182" s="217"/>
      <c r="M182" s="217">
        <v>293</v>
      </c>
      <c r="N182" s="243">
        <f t="shared" si="82"/>
        <v>2799</v>
      </c>
      <c r="O182" s="244">
        <f t="shared" si="83"/>
        <v>1354</v>
      </c>
      <c r="P182" s="52"/>
      <c r="Q182" s="383" t="s">
        <v>51</v>
      </c>
      <c r="R182" s="217">
        <v>55</v>
      </c>
      <c r="S182" s="217"/>
      <c r="T182" s="217">
        <v>22</v>
      </c>
      <c r="U182" s="217">
        <v>21</v>
      </c>
      <c r="V182" s="217"/>
      <c r="W182" s="217">
        <v>11</v>
      </c>
      <c r="X182" s="217">
        <v>29</v>
      </c>
      <c r="Y182" s="217"/>
      <c r="Z182" s="217">
        <v>7</v>
      </c>
      <c r="AA182" s="217">
        <v>67</v>
      </c>
      <c r="AB182" s="217"/>
      <c r="AC182" s="217">
        <v>29</v>
      </c>
      <c r="AD182" s="243">
        <f t="shared" si="97"/>
        <v>172</v>
      </c>
      <c r="AE182" s="244">
        <f t="shared" si="98"/>
        <v>69</v>
      </c>
      <c r="AF182" s="56"/>
      <c r="AG182" s="387" t="s">
        <v>51</v>
      </c>
      <c r="AH182" s="642">
        <v>23</v>
      </c>
      <c r="AI182" s="368">
        <v>18</v>
      </c>
      <c r="AJ182" s="368">
        <v>14</v>
      </c>
      <c r="AK182" s="368">
        <v>16</v>
      </c>
      <c r="AL182" s="814">
        <f t="shared" si="99"/>
        <v>71</v>
      </c>
      <c r="AM182" s="642">
        <v>64</v>
      </c>
      <c r="AN182" s="368">
        <v>7</v>
      </c>
      <c r="AO182" s="840">
        <f t="shared" si="87"/>
        <v>71</v>
      </c>
      <c r="AP182" s="684">
        <v>18</v>
      </c>
      <c r="AQ182" s="685">
        <v>117</v>
      </c>
      <c r="AR182" s="686">
        <v>15</v>
      </c>
    </row>
    <row r="183" spans="1:44" ht="12.75" customHeight="1">
      <c r="A183" s="383" t="s">
        <v>185</v>
      </c>
      <c r="B183" s="217">
        <v>349</v>
      </c>
      <c r="C183" s="217"/>
      <c r="D183" s="217">
        <v>185</v>
      </c>
      <c r="E183" s="217">
        <v>328</v>
      </c>
      <c r="F183" s="217"/>
      <c r="G183" s="217">
        <v>194</v>
      </c>
      <c r="H183" s="217">
        <v>306</v>
      </c>
      <c r="I183" s="217"/>
      <c r="J183" s="217">
        <v>165</v>
      </c>
      <c r="K183" s="217">
        <v>225</v>
      </c>
      <c r="L183" s="217"/>
      <c r="M183" s="217">
        <v>106</v>
      </c>
      <c r="N183" s="243">
        <f t="shared" si="82"/>
        <v>1208</v>
      </c>
      <c r="O183" s="244">
        <f t="shared" si="83"/>
        <v>650</v>
      </c>
      <c r="P183" s="52"/>
      <c r="Q183" s="383" t="s">
        <v>185</v>
      </c>
      <c r="R183" s="217">
        <v>32</v>
      </c>
      <c r="S183" s="217"/>
      <c r="T183" s="217">
        <v>21</v>
      </c>
      <c r="U183" s="217">
        <v>23</v>
      </c>
      <c r="V183" s="217"/>
      <c r="W183" s="217">
        <v>15</v>
      </c>
      <c r="X183" s="217">
        <v>34</v>
      </c>
      <c r="Y183" s="217"/>
      <c r="Z183" s="217">
        <v>21</v>
      </c>
      <c r="AA183" s="217">
        <v>19</v>
      </c>
      <c r="AB183" s="217"/>
      <c r="AC183" s="217">
        <v>9</v>
      </c>
      <c r="AD183" s="243">
        <f t="shared" si="97"/>
        <v>108</v>
      </c>
      <c r="AE183" s="244">
        <f t="shared" si="98"/>
        <v>66</v>
      </c>
      <c r="AF183" s="56"/>
      <c r="AG183" s="387" t="s">
        <v>185</v>
      </c>
      <c r="AH183" s="642">
        <v>8</v>
      </c>
      <c r="AI183" s="368">
        <v>9</v>
      </c>
      <c r="AJ183" s="368">
        <v>8</v>
      </c>
      <c r="AK183" s="368">
        <v>7</v>
      </c>
      <c r="AL183" s="814">
        <f t="shared" si="99"/>
        <v>32</v>
      </c>
      <c r="AM183" s="642">
        <f>27+4</f>
        <v>31</v>
      </c>
      <c r="AN183" s="368">
        <v>5</v>
      </c>
      <c r="AO183" s="840">
        <f t="shared" si="87"/>
        <v>36</v>
      </c>
      <c r="AP183" s="684">
        <v>5</v>
      </c>
      <c r="AQ183" s="685">
        <v>43</v>
      </c>
      <c r="AR183" s="686">
        <v>8</v>
      </c>
    </row>
    <row r="184" spans="1:44" ht="12.75" customHeight="1">
      <c r="A184" s="383" t="s">
        <v>52</v>
      </c>
      <c r="B184" s="217">
        <v>106</v>
      </c>
      <c r="C184" s="217"/>
      <c r="D184" s="217">
        <v>44</v>
      </c>
      <c r="E184" s="217">
        <v>66</v>
      </c>
      <c r="F184" s="217"/>
      <c r="G184" s="217">
        <v>26</v>
      </c>
      <c r="H184" s="217">
        <v>49</v>
      </c>
      <c r="I184" s="217"/>
      <c r="J184" s="217">
        <v>18</v>
      </c>
      <c r="K184" s="217">
        <v>50</v>
      </c>
      <c r="L184" s="217"/>
      <c r="M184" s="217">
        <v>13</v>
      </c>
      <c r="N184" s="243">
        <f t="shared" si="82"/>
        <v>271</v>
      </c>
      <c r="O184" s="244">
        <f t="shared" si="83"/>
        <v>101</v>
      </c>
      <c r="P184" s="52"/>
      <c r="Q184" s="383" t="s">
        <v>52</v>
      </c>
      <c r="R184" s="217">
        <v>10</v>
      </c>
      <c r="S184" s="217"/>
      <c r="T184" s="217">
        <v>2</v>
      </c>
      <c r="U184" s="217">
        <v>7</v>
      </c>
      <c r="V184" s="217"/>
      <c r="W184" s="217">
        <v>3</v>
      </c>
      <c r="X184" s="217">
        <v>3</v>
      </c>
      <c r="Y184" s="217"/>
      <c r="Z184" s="217">
        <v>1</v>
      </c>
      <c r="AA184" s="217">
        <v>3</v>
      </c>
      <c r="AB184" s="217"/>
      <c r="AC184" s="217">
        <v>2</v>
      </c>
      <c r="AD184" s="243">
        <f t="shared" si="97"/>
        <v>23</v>
      </c>
      <c r="AE184" s="244">
        <f t="shared" si="98"/>
        <v>8</v>
      </c>
      <c r="AF184" s="56"/>
      <c r="AG184" s="387" t="s">
        <v>52</v>
      </c>
      <c r="AH184" s="642">
        <v>3</v>
      </c>
      <c r="AI184" s="368">
        <v>2</v>
      </c>
      <c r="AJ184" s="368">
        <v>2</v>
      </c>
      <c r="AK184" s="368">
        <v>2</v>
      </c>
      <c r="AL184" s="814">
        <f t="shared" si="99"/>
        <v>9</v>
      </c>
      <c r="AM184" s="642">
        <f>10+1</f>
        <v>11</v>
      </c>
      <c r="AN184" s="368">
        <v>0</v>
      </c>
      <c r="AO184" s="840">
        <f t="shared" si="87"/>
        <v>11</v>
      </c>
      <c r="AP184" s="684">
        <v>3</v>
      </c>
      <c r="AQ184" s="685">
        <v>3</v>
      </c>
      <c r="AR184" s="686">
        <v>0</v>
      </c>
    </row>
    <row r="185" spans="1:44" ht="12.75" customHeight="1" thickBot="1">
      <c r="A185" s="379" t="s">
        <v>186</v>
      </c>
      <c r="B185" s="378">
        <v>271</v>
      </c>
      <c r="C185" s="378"/>
      <c r="D185" s="378">
        <v>141</v>
      </c>
      <c r="E185" s="378">
        <v>256</v>
      </c>
      <c r="F185" s="378"/>
      <c r="G185" s="378">
        <v>128</v>
      </c>
      <c r="H185" s="378">
        <v>237</v>
      </c>
      <c r="I185" s="378"/>
      <c r="J185" s="378">
        <v>110</v>
      </c>
      <c r="K185" s="378">
        <v>248</v>
      </c>
      <c r="L185" s="378"/>
      <c r="M185" s="378">
        <v>116</v>
      </c>
      <c r="N185" s="811">
        <f t="shared" si="82"/>
        <v>1012</v>
      </c>
      <c r="O185" s="812">
        <f t="shared" si="83"/>
        <v>495</v>
      </c>
      <c r="P185" s="52"/>
      <c r="Q185" s="379" t="s">
        <v>186</v>
      </c>
      <c r="R185" s="378">
        <v>33</v>
      </c>
      <c r="S185" s="378"/>
      <c r="T185" s="378">
        <v>21</v>
      </c>
      <c r="U185" s="378">
        <v>15</v>
      </c>
      <c r="V185" s="378"/>
      <c r="W185" s="378">
        <v>5</v>
      </c>
      <c r="X185" s="378">
        <v>10</v>
      </c>
      <c r="Y185" s="378"/>
      <c r="Z185" s="378">
        <v>4</v>
      </c>
      <c r="AA185" s="378">
        <v>51</v>
      </c>
      <c r="AB185" s="378"/>
      <c r="AC185" s="378">
        <v>25</v>
      </c>
      <c r="AD185" s="811">
        <f t="shared" si="97"/>
        <v>109</v>
      </c>
      <c r="AE185" s="812">
        <f t="shared" si="98"/>
        <v>55</v>
      </c>
      <c r="AF185" s="56"/>
      <c r="AG185" s="388" t="s">
        <v>186</v>
      </c>
      <c r="AH185" s="646">
        <v>7</v>
      </c>
      <c r="AI185" s="370">
        <v>7</v>
      </c>
      <c r="AJ185" s="370">
        <v>6</v>
      </c>
      <c r="AK185" s="370">
        <v>7</v>
      </c>
      <c r="AL185" s="843">
        <f>SUM(AH185:AK185)</f>
        <v>27</v>
      </c>
      <c r="AM185" s="646">
        <v>25</v>
      </c>
      <c r="AN185" s="370">
        <v>0</v>
      </c>
      <c r="AO185" s="845">
        <f>SUM(AM185:AN185)</f>
        <v>25</v>
      </c>
      <c r="AP185" s="654">
        <v>5</v>
      </c>
      <c r="AQ185" s="694">
        <v>40</v>
      </c>
      <c r="AR185" s="695">
        <v>3</v>
      </c>
    </row>
    <row r="186" spans="1:44">
      <c r="B186" s="176"/>
      <c r="C186" s="176"/>
    </row>
    <row r="188" spans="1:44">
      <c r="B188" s="176"/>
      <c r="C188" s="176"/>
    </row>
  </sheetData>
  <mergeCells count="116">
    <mergeCell ref="A1:O1"/>
    <mergeCell ref="A2:O2"/>
    <mergeCell ref="Q2:AE2"/>
    <mergeCell ref="AG2:AR2"/>
    <mergeCell ref="A3:O3"/>
    <mergeCell ref="A5:A6"/>
    <mergeCell ref="B5:D5"/>
    <mergeCell ref="E5:G5"/>
    <mergeCell ref="H5:J5"/>
    <mergeCell ref="K5:M5"/>
    <mergeCell ref="N5:O5"/>
    <mergeCell ref="Q5:Q6"/>
    <mergeCell ref="R5:T5"/>
    <mergeCell ref="AM5:AO5"/>
    <mergeCell ref="AP5:AP6"/>
    <mergeCell ref="U5:W5"/>
    <mergeCell ref="X5:Z5"/>
    <mergeCell ref="AA5:AC5"/>
    <mergeCell ref="AD5:AE5"/>
    <mergeCell ref="Q1:AE1"/>
    <mergeCell ref="Q3:AE3"/>
    <mergeCell ref="A31:O31"/>
    <mergeCell ref="Q31:AE31"/>
    <mergeCell ref="AG5:AG6"/>
    <mergeCell ref="AH5:AL5"/>
    <mergeCell ref="A30:O30"/>
    <mergeCell ref="Q30:AE30"/>
    <mergeCell ref="AQ5:AR5"/>
    <mergeCell ref="AG30:AR30"/>
    <mergeCell ref="AG31:AR31"/>
    <mergeCell ref="A67:O67"/>
    <mergeCell ref="Q67:AE67"/>
    <mergeCell ref="AG70:AG71"/>
    <mergeCell ref="AP33:AP34"/>
    <mergeCell ref="Q33:Q34"/>
    <mergeCell ref="R33:T33"/>
    <mergeCell ref="U33:W33"/>
    <mergeCell ref="X33:Z33"/>
    <mergeCell ref="AA33:AC33"/>
    <mergeCell ref="AD33:AE33"/>
    <mergeCell ref="AG67:AR67"/>
    <mergeCell ref="AG68:AR68"/>
    <mergeCell ref="AQ70:AR70"/>
    <mergeCell ref="AQ33:AR33"/>
    <mergeCell ref="A33:A34"/>
    <mergeCell ref="B33:D33"/>
    <mergeCell ref="E33:G33"/>
    <mergeCell ref="H33:J33"/>
    <mergeCell ref="K33:M33"/>
    <mergeCell ref="N33:O33"/>
    <mergeCell ref="AG33:AG34"/>
    <mergeCell ref="AH33:AL33"/>
    <mergeCell ref="AM33:AO33"/>
    <mergeCell ref="A68:O68"/>
    <mergeCell ref="AG104:AR104"/>
    <mergeCell ref="AG105:AR105"/>
    <mergeCell ref="AP70:AP71"/>
    <mergeCell ref="A105:O105"/>
    <mergeCell ref="Q105:AE105"/>
    <mergeCell ref="Q107:Q108"/>
    <mergeCell ref="R107:T107"/>
    <mergeCell ref="U107:W107"/>
    <mergeCell ref="X107:Z107"/>
    <mergeCell ref="AA107:AC107"/>
    <mergeCell ref="AD107:AE107"/>
    <mergeCell ref="A104:O104"/>
    <mergeCell ref="Q104:AE104"/>
    <mergeCell ref="AP107:AP108"/>
    <mergeCell ref="AH70:AL70"/>
    <mergeCell ref="AM70:AO70"/>
    <mergeCell ref="Q68:AE68"/>
    <mergeCell ref="Q70:Q71"/>
    <mergeCell ref="R70:T70"/>
    <mergeCell ref="U70:W70"/>
    <mergeCell ref="X70:Z70"/>
    <mergeCell ref="AA70:AC70"/>
    <mergeCell ref="AD70:AE70"/>
    <mergeCell ref="A70:A71"/>
    <mergeCell ref="B70:D70"/>
    <mergeCell ref="E70:G70"/>
    <mergeCell ref="H70:J70"/>
    <mergeCell ref="K70:M70"/>
    <mergeCell ref="N70:O70"/>
    <mergeCell ref="Q147:AE147"/>
    <mergeCell ref="A107:A108"/>
    <mergeCell ref="B107:D107"/>
    <mergeCell ref="E107:G107"/>
    <mergeCell ref="H107:J107"/>
    <mergeCell ref="K107:M107"/>
    <mergeCell ref="N107:O107"/>
    <mergeCell ref="AG107:AG108"/>
    <mergeCell ref="AG147:AR147"/>
    <mergeCell ref="AM150:AO150"/>
    <mergeCell ref="AQ150:AR150"/>
    <mergeCell ref="AG150:AG151"/>
    <mergeCell ref="AP150:AP151"/>
    <mergeCell ref="AG148:AR148"/>
    <mergeCell ref="AQ107:AR107"/>
    <mergeCell ref="A148:O148"/>
    <mergeCell ref="Q148:AE148"/>
    <mergeCell ref="Q150:Q151"/>
    <mergeCell ref="R150:T150"/>
    <mergeCell ref="U150:W150"/>
    <mergeCell ref="X150:Z150"/>
    <mergeCell ref="AA150:AC150"/>
    <mergeCell ref="AD150:AE150"/>
    <mergeCell ref="A150:A151"/>
    <mergeCell ref="B150:D150"/>
    <mergeCell ref="E150:G150"/>
    <mergeCell ref="H150:J150"/>
    <mergeCell ref="K150:M150"/>
    <mergeCell ref="N150:O150"/>
    <mergeCell ref="AH107:AL107"/>
    <mergeCell ref="AM107:AO107"/>
    <mergeCell ref="AH150:AL150"/>
    <mergeCell ref="A147:O147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orientation="landscape" r:id="rId1"/>
  <headerFooter>
    <oddFooter>Page &amp;P</oddFooter>
  </headerFooter>
  <rowBreaks count="4" manualBreakCount="4">
    <brk id="29" max="16383" man="1"/>
    <brk id="66" max="16383" man="1"/>
    <brk id="103" max="16383" man="1"/>
    <brk id="14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5"/>
  <sheetViews>
    <sheetView topLeftCell="A30" workbookViewId="0">
      <selection activeCell="B5" sqref="B5:AQ6"/>
    </sheetView>
  </sheetViews>
  <sheetFormatPr baseColWidth="10" defaultColWidth="11.453125" defaultRowHeight="14.5"/>
  <cols>
    <col min="1" max="1" width="26.08984375" style="176" customWidth="1"/>
    <col min="2" max="2" width="7.08984375" style="176" customWidth="1"/>
    <col min="3" max="3" width="6.90625" style="176" customWidth="1"/>
    <col min="4" max="4" width="7.08984375" style="176" customWidth="1"/>
    <col min="5" max="5" width="6.453125" style="176" customWidth="1"/>
    <col min="6" max="6" width="7.08984375" style="176" customWidth="1"/>
    <col min="7" max="7" width="5.6328125" style="176" customWidth="1"/>
    <col min="8" max="8" width="7.08984375" style="176" customWidth="1"/>
    <col min="9" max="9" width="5.6328125" style="176" customWidth="1"/>
    <col min="10" max="10" width="7.08984375" style="176" customWidth="1"/>
    <col min="11" max="11" width="5.453125" style="176" customWidth="1"/>
    <col min="12" max="12" width="7.08984375" style="176" customWidth="1"/>
    <col min="13" max="13" width="6.08984375" style="176" customWidth="1"/>
    <col min="14" max="14" width="7.08984375" style="176" customWidth="1"/>
    <col min="15" max="15" width="5.453125" style="176" customWidth="1"/>
    <col min="16" max="16" width="7.08984375" style="176" customWidth="1"/>
    <col min="17" max="17" width="5.6328125" style="176" customWidth="1"/>
    <col min="18" max="18" width="7.08984375" style="176" customWidth="1"/>
    <col min="19" max="19" width="6.08984375" style="176" customWidth="1"/>
    <col min="20" max="20" width="7.08984375" style="791" customWidth="1"/>
    <col min="21" max="21" width="6.36328125" style="791" customWidth="1"/>
    <col min="22" max="22" width="3.08984375" style="710" customWidth="1"/>
    <col min="23" max="23" width="28" style="176" customWidth="1"/>
    <col min="24" max="24" width="7" style="176" customWidth="1"/>
    <col min="25" max="25" width="5.54296875" style="176" customWidth="1"/>
    <col min="26" max="26" width="7" style="176" customWidth="1"/>
    <col min="27" max="27" width="6" style="176" customWidth="1"/>
    <col min="28" max="28" width="7" style="176" customWidth="1"/>
    <col min="29" max="29" width="5.90625" style="176" customWidth="1"/>
    <col min="30" max="30" width="7" style="176" customWidth="1"/>
    <col min="31" max="31" width="5.90625" style="176" customWidth="1"/>
    <col min="32" max="32" width="7" style="176" customWidth="1"/>
    <col min="33" max="33" width="5.90625" style="176" customWidth="1"/>
    <col min="34" max="34" width="7" style="176" customWidth="1"/>
    <col min="35" max="35" width="5.90625" style="176" customWidth="1"/>
    <col min="36" max="36" width="7" style="176" customWidth="1"/>
    <col min="37" max="37" width="5.6328125" style="176" customWidth="1"/>
    <col min="38" max="38" width="7" style="176" customWidth="1"/>
    <col min="39" max="39" width="5.6328125" style="176" customWidth="1"/>
    <col min="40" max="40" width="7" style="176" customWidth="1"/>
    <col min="41" max="41" width="5.90625" style="176" customWidth="1"/>
    <col min="42" max="42" width="7" style="791" customWidth="1"/>
    <col min="43" max="43" width="6.36328125" style="791" customWidth="1"/>
    <col min="44" max="44" width="3.90625" style="710" customWidth="1"/>
    <col min="45" max="45" width="27.6328125" style="176" customWidth="1"/>
    <col min="46" max="54" width="6.54296875" style="176" customWidth="1"/>
    <col min="55" max="55" width="7.6328125" style="791" customWidth="1"/>
    <col min="56" max="57" width="9.36328125" style="358" customWidth="1"/>
    <col min="58" max="58" width="7.6328125" style="791" customWidth="1"/>
    <col min="59" max="59" width="13" style="176" customWidth="1"/>
    <col min="60" max="60" width="10.6328125" style="176" customWidth="1"/>
    <col min="61" max="61" width="11.36328125" style="176" customWidth="1"/>
    <col min="62" max="16384" width="11.453125" style="176"/>
  </cols>
  <sheetData>
    <row r="1" spans="1:61" ht="28.5">
      <c r="A1" s="1150" t="s">
        <v>232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  <c r="Q1" s="1150"/>
      <c r="R1" s="1150"/>
      <c r="S1" s="1150"/>
      <c r="T1" s="1150"/>
      <c r="U1" s="1150"/>
      <c r="V1" s="384"/>
      <c r="W1" s="1016" t="s">
        <v>233</v>
      </c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  <c r="AL1" s="1016"/>
      <c r="AM1" s="1016"/>
      <c r="AN1" s="1016"/>
      <c r="AO1" s="1016"/>
      <c r="AP1" s="1016"/>
      <c r="AQ1" s="1016"/>
      <c r="AR1" s="384"/>
      <c r="AS1" s="1016" t="s">
        <v>477</v>
      </c>
      <c r="AT1" s="1016"/>
      <c r="AU1" s="1016"/>
      <c r="AV1" s="1016"/>
      <c r="AW1" s="1016"/>
      <c r="AX1" s="1016"/>
      <c r="AY1" s="1016"/>
      <c r="AZ1" s="1016"/>
      <c r="BA1" s="1016"/>
      <c r="BB1" s="1016"/>
      <c r="BC1" s="1016"/>
      <c r="BD1" s="1016"/>
      <c r="BE1" s="1016"/>
      <c r="BF1" s="1016"/>
      <c r="BG1" s="1016"/>
      <c r="BH1" s="1016"/>
      <c r="BI1" s="1016"/>
    </row>
    <row r="2" spans="1:61">
      <c r="A2" s="1129" t="s">
        <v>532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/>
      <c r="R2" s="1129"/>
      <c r="S2" s="1129"/>
      <c r="T2" s="1129"/>
      <c r="U2" s="1129"/>
      <c r="V2" s="10"/>
      <c r="W2" s="1129" t="s">
        <v>533</v>
      </c>
      <c r="X2" s="1129"/>
      <c r="Y2" s="1129"/>
      <c r="Z2" s="1129"/>
      <c r="AA2" s="1129"/>
      <c r="AB2" s="1129"/>
      <c r="AC2" s="1129"/>
      <c r="AD2" s="1129"/>
      <c r="AE2" s="1129"/>
      <c r="AF2" s="1129"/>
      <c r="AG2" s="1129"/>
      <c r="AH2" s="1129"/>
      <c r="AI2" s="1129"/>
      <c r="AJ2" s="1129"/>
      <c r="AK2" s="1129"/>
      <c r="AL2" s="1129"/>
      <c r="AM2" s="1129"/>
      <c r="AN2" s="1129"/>
      <c r="AO2" s="1129"/>
      <c r="AP2" s="1129"/>
      <c r="AQ2" s="1129"/>
      <c r="AR2" s="10"/>
      <c r="AS2" s="1129" t="s">
        <v>478</v>
      </c>
      <c r="AT2" s="1129"/>
      <c r="AU2" s="1129"/>
      <c r="AV2" s="1129"/>
      <c r="AW2" s="1129"/>
      <c r="AX2" s="1129"/>
      <c r="AY2" s="1129"/>
      <c r="AZ2" s="1129"/>
      <c r="BA2" s="1129"/>
      <c r="BB2" s="1129"/>
      <c r="BC2" s="1129"/>
      <c r="BD2" s="1129"/>
      <c r="BE2" s="1129"/>
      <c r="BF2" s="1129"/>
      <c r="BG2" s="1129"/>
      <c r="BH2" s="1129"/>
      <c r="BI2" s="1129"/>
    </row>
    <row r="3" spans="1:61">
      <c r="A3" s="1071" t="s">
        <v>187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1"/>
      <c r="Q3" s="1071"/>
      <c r="R3" s="1071"/>
      <c r="S3" s="1071"/>
      <c r="T3" s="1071"/>
      <c r="U3" s="1071"/>
      <c r="V3" s="10"/>
      <c r="W3" s="1071" t="s">
        <v>187</v>
      </c>
      <c r="X3" s="1071"/>
      <c r="Y3" s="1071"/>
      <c r="Z3" s="1071"/>
      <c r="AA3" s="1071"/>
      <c r="AB3" s="1071"/>
      <c r="AC3" s="1071"/>
      <c r="AD3" s="1071"/>
      <c r="AE3" s="1071"/>
      <c r="AF3" s="1071"/>
      <c r="AG3" s="1071"/>
      <c r="AH3" s="1071"/>
      <c r="AI3" s="1071"/>
      <c r="AJ3" s="1071"/>
      <c r="AK3" s="1071"/>
      <c r="AL3" s="1071"/>
      <c r="AM3" s="1071"/>
      <c r="AN3" s="1071"/>
      <c r="AO3" s="1071"/>
      <c r="AP3" s="1071"/>
      <c r="AQ3" s="1071"/>
      <c r="AR3" s="10"/>
      <c r="AS3" s="1071" t="s">
        <v>187</v>
      </c>
      <c r="AT3" s="1071"/>
      <c r="AU3" s="1071"/>
      <c r="AV3" s="1071"/>
      <c r="AW3" s="1071"/>
      <c r="AX3" s="1071"/>
      <c r="AY3" s="1071"/>
      <c r="AZ3" s="1071"/>
      <c r="BA3" s="1071"/>
      <c r="BB3" s="1071"/>
      <c r="BC3" s="1071"/>
      <c r="BD3" s="1071"/>
      <c r="BE3" s="1071"/>
      <c r="BF3" s="1071"/>
      <c r="BG3" s="1071"/>
      <c r="BH3" s="1071"/>
      <c r="BI3" s="1071"/>
    </row>
    <row r="4" spans="1:61" ht="15" thickBot="1">
      <c r="BD4" s="176"/>
      <c r="BE4" s="176"/>
    </row>
    <row r="5" spans="1:61" ht="19.5" customHeight="1">
      <c r="A5" s="1049" t="s">
        <v>91</v>
      </c>
      <c r="B5" s="1124" t="s">
        <v>213</v>
      </c>
      <c r="C5" s="1124"/>
      <c r="D5" s="1124" t="s">
        <v>214</v>
      </c>
      <c r="E5" s="1124"/>
      <c r="F5" s="1124" t="s">
        <v>215</v>
      </c>
      <c r="G5" s="1124"/>
      <c r="H5" s="1124" t="s">
        <v>216</v>
      </c>
      <c r="I5" s="1124"/>
      <c r="J5" s="1138" t="s">
        <v>347</v>
      </c>
      <c r="K5" s="1140"/>
      <c r="L5" s="1124" t="s">
        <v>217</v>
      </c>
      <c r="M5" s="1124"/>
      <c r="N5" s="1124" t="s">
        <v>218</v>
      </c>
      <c r="O5" s="1124"/>
      <c r="P5" s="1124" t="s">
        <v>219</v>
      </c>
      <c r="Q5" s="1124"/>
      <c r="R5" s="1124" t="s">
        <v>220</v>
      </c>
      <c r="S5" s="1124"/>
      <c r="T5" s="1124" t="s">
        <v>1</v>
      </c>
      <c r="U5" s="1125"/>
      <c r="V5" s="10"/>
      <c r="W5" s="1135" t="s">
        <v>91</v>
      </c>
      <c r="X5" s="1062" t="s">
        <v>213</v>
      </c>
      <c r="Y5" s="1134"/>
      <c r="Z5" s="1062" t="s">
        <v>214</v>
      </c>
      <c r="AA5" s="1134"/>
      <c r="AB5" s="1062" t="s">
        <v>215</v>
      </c>
      <c r="AC5" s="1134"/>
      <c r="AD5" s="1062" t="s">
        <v>216</v>
      </c>
      <c r="AE5" s="1137"/>
      <c r="AF5" s="1138" t="s">
        <v>347</v>
      </c>
      <c r="AG5" s="1140"/>
      <c r="AH5" s="1141" t="s">
        <v>217</v>
      </c>
      <c r="AI5" s="1063"/>
      <c r="AJ5" s="1062" t="s">
        <v>218</v>
      </c>
      <c r="AK5" s="1063"/>
      <c r="AL5" s="1062" t="s">
        <v>219</v>
      </c>
      <c r="AM5" s="1063"/>
      <c r="AN5" s="1062" t="s">
        <v>220</v>
      </c>
      <c r="AO5" s="1063"/>
      <c r="AP5" s="1062" t="s">
        <v>1</v>
      </c>
      <c r="AQ5" s="1127"/>
      <c r="AR5" s="10"/>
      <c r="AS5" s="1043" t="s">
        <v>6</v>
      </c>
      <c r="AT5" s="1030" t="s">
        <v>221</v>
      </c>
      <c r="AU5" s="1031"/>
      <c r="AV5" s="1031"/>
      <c r="AW5" s="1031"/>
      <c r="AX5" s="1031"/>
      <c r="AY5" s="1031"/>
      <c r="AZ5" s="1031"/>
      <c r="BA5" s="1031"/>
      <c r="BB5" s="1031"/>
      <c r="BC5" s="1032"/>
      <c r="BD5" s="1030" t="s">
        <v>97</v>
      </c>
      <c r="BE5" s="1031"/>
      <c r="BF5" s="1032"/>
      <c r="BG5" s="1032" t="s">
        <v>98</v>
      </c>
      <c r="BH5" s="1194" t="s">
        <v>193</v>
      </c>
      <c r="BI5" s="1195"/>
    </row>
    <row r="6" spans="1:61" ht="26">
      <c r="A6" s="1200"/>
      <c r="B6" s="318" t="s">
        <v>99</v>
      </c>
      <c r="C6" s="318" t="s">
        <v>100</v>
      </c>
      <c r="D6" s="318" t="s">
        <v>99</v>
      </c>
      <c r="E6" s="318" t="s">
        <v>100</v>
      </c>
      <c r="F6" s="318" t="s">
        <v>99</v>
      </c>
      <c r="G6" s="318" t="s">
        <v>100</v>
      </c>
      <c r="H6" s="318" t="s">
        <v>99</v>
      </c>
      <c r="I6" s="318" t="s">
        <v>100</v>
      </c>
      <c r="J6" s="318" t="s">
        <v>99</v>
      </c>
      <c r="K6" s="318" t="s">
        <v>100</v>
      </c>
      <c r="L6" s="318" t="s">
        <v>99</v>
      </c>
      <c r="M6" s="318" t="s">
        <v>100</v>
      </c>
      <c r="N6" s="318" t="s">
        <v>99</v>
      </c>
      <c r="O6" s="318" t="s">
        <v>100</v>
      </c>
      <c r="P6" s="318" t="s">
        <v>99</v>
      </c>
      <c r="Q6" s="318" t="s">
        <v>100</v>
      </c>
      <c r="R6" s="318" t="s">
        <v>99</v>
      </c>
      <c r="S6" s="318" t="s">
        <v>100</v>
      </c>
      <c r="T6" s="318" t="s">
        <v>99</v>
      </c>
      <c r="U6" s="269" t="s">
        <v>100</v>
      </c>
      <c r="V6" s="10"/>
      <c r="W6" s="1136"/>
      <c r="X6" s="318" t="s">
        <v>99</v>
      </c>
      <c r="Y6" s="318" t="s">
        <v>100</v>
      </c>
      <c r="Z6" s="318" t="s">
        <v>99</v>
      </c>
      <c r="AA6" s="318" t="s">
        <v>100</v>
      </c>
      <c r="AB6" s="318" t="s">
        <v>99</v>
      </c>
      <c r="AC6" s="318" t="s">
        <v>100</v>
      </c>
      <c r="AD6" s="318" t="s">
        <v>99</v>
      </c>
      <c r="AE6" s="318" t="s">
        <v>100</v>
      </c>
      <c r="AF6" s="318" t="s">
        <v>99</v>
      </c>
      <c r="AG6" s="79" t="s">
        <v>100</v>
      </c>
      <c r="AH6" s="318" t="s">
        <v>99</v>
      </c>
      <c r="AI6" s="318" t="s">
        <v>100</v>
      </c>
      <c r="AJ6" s="318" t="s">
        <v>99</v>
      </c>
      <c r="AK6" s="318" t="s">
        <v>100</v>
      </c>
      <c r="AL6" s="318" t="s">
        <v>99</v>
      </c>
      <c r="AM6" s="318" t="s">
        <v>100</v>
      </c>
      <c r="AN6" s="318" t="s">
        <v>99</v>
      </c>
      <c r="AO6" s="318" t="s">
        <v>100</v>
      </c>
      <c r="AP6" s="318" t="s">
        <v>99</v>
      </c>
      <c r="AQ6" s="269" t="s">
        <v>100</v>
      </c>
      <c r="AR6" s="10"/>
      <c r="AS6" s="1198"/>
      <c r="AT6" s="443" t="s">
        <v>203</v>
      </c>
      <c r="AU6" s="662" t="s">
        <v>214</v>
      </c>
      <c r="AV6" s="662" t="s">
        <v>215</v>
      </c>
      <c r="AW6" s="662" t="s">
        <v>216</v>
      </c>
      <c r="AX6" s="662" t="s">
        <v>347</v>
      </c>
      <c r="AY6" s="662" t="s">
        <v>222</v>
      </c>
      <c r="AZ6" s="662" t="s">
        <v>223</v>
      </c>
      <c r="BA6" s="662" t="s">
        <v>224</v>
      </c>
      <c r="BB6" s="662" t="s">
        <v>225</v>
      </c>
      <c r="BC6" s="773" t="s">
        <v>1</v>
      </c>
      <c r="BD6" s="443" t="s">
        <v>116</v>
      </c>
      <c r="BE6" s="662" t="s">
        <v>117</v>
      </c>
      <c r="BF6" s="773" t="s">
        <v>1</v>
      </c>
      <c r="BG6" s="1142"/>
      <c r="BH6" s="702" t="s">
        <v>264</v>
      </c>
      <c r="BI6" s="703" t="s">
        <v>237</v>
      </c>
    </row>
    <row r="7" spans="1:61">
      <c r="A7" s="181" t="s">
        <v>74</v>
      </c>
      <c r="B7" s="179">
        <f>SUM(B36:B39)</f>
        <v>2094</v>
      </c>
      <c r="C7" s="179">
        <f t="shared" ref="C7:U7" si="0">SUM(C36:C39)</f>
        <v>1104</v>
      </c>
      <c r="D7" s="179">
        <f t="shared" si="0"/>
        <v>946</v>
      </c>
      <c r="E7" s="179">
        <f t="shared" si="0"/>
        <v>528</v>
      </c>
      <c r="F7" s="179">
        <f t="shared" si="0"/>
        <v>26</v>
      </c>
      <c r="G7" s="179">
        <f t="shared" si="0"/>
        <v>18</v>
      </c>
      <c r="H7" s="179">
        <f t="shared" si="0"/>
        <v>214</v>
      </c>
      <c r="I7" s="179">
        <f t="shared" si="0"/>
        <v>87</v>
      </c>
      <c r="J7" s="179">
        <f t="shared" si="0"/>
        <v>421</v>
      </c>
      <c r="K7" s="179">
        <f t="shared" si="0"/>
        <v>193</v>
      </c>
      <c r="L7" s="179">
        <f t="shared" si="0"/>
        <v>1564</v>
      </c>
      <c r="M7" s="179">
        <f t="shared" si="0"/>
        <v>768</v>
      </c>
      <c r="N7" s="179">
        <f t="shared" si="0"/>
        <v>11</v>
      </c>
      <c r="O7" s="179">
        <f t="shared" si="0"/>
        <v>3</v>
      </c>
      <c r="P7" s="179">
        <f t="shared" si="0"/>
        <v>290</v>
      </c>
      <c r="Q7" s="179">
        <f t="shared" si="0"/>
        <v>105</v>
      </c>
      <c r="R7" s="179">
        <f t="shared" si="0"/>
        <v>8</v>
      </c>
      <c r="S7" s="179">
        <f t="shared" si="0"/>
        <v>4</v>
      </c>
      <c r="T7" s="179">
        <f t="shared" si="0"/>
        <v>5574</v>
      </c>
      <c r="U7" s="180">
        <f t="shared" si="0"/>
        <v>2810</v>
      </c>
      <c r="V7" s="10"/>
      <c r="W7" s="181" t="s">
        <v>74</v>
      </c>
      <c r="X7" s="179">
        <f>SUM(X36:X39)</f>
        <v>19</v>
      </c>
      <c r="Y7" s="179">
        <f t="shared" ref="Y7:AQ7" si="1">SUM(Y36:Y39)</f>
        <v>12</v>
      </c>
      <c r="Z7" s="179">
        <f t="shared" si="1"/>
        <v>26</v>
      </c>
      <c r="AA7" s="179">
        <f t="shared" si="1"/>
        <v>16</v>
      </c>
      <c r="AB7" s="179">
        <f t="shared" si="1"/>
        <v>0</v>
      </c>
      <c r="AC7" s="179">
        <f t="shared" si="1"/>
        <v>0</v>
      </c>
      <c r="AD7" s="179">
        <f t="shared" si="1"/>
        <v>3</v>
      </c>
      <c r="AE7" s="179">
        <f t="shared" si="1"/>
        <v>2</v>
      </c>
      <c r="AF7" s="179">
        <f t="shared" si="1"/>
        <v>2</v>
      </c>
      <c r="AG7" s="179">
        <f t="shared" si="1"/>
        <v>1</v>
      </c>
      <c r="AH7" s="179">
        <f t="shared" si="1"/>
        <v>378</v>
      </c>
      <c r="AI7" s="179">
        <f t="shared" si="1"/>
        <v>174</v>
      </c>
      <c r="AJ7" s="179">
        <f t="shared" si="1"/>
        <v>3</v>
      </c>
      <c r="AK7" s="179">
        <f t="shared" si="1"/>
        <v>0</v>
      </c>
      <c r="AL7" s="179">
        <f t="shared" si="1"/>
        <v>70</v>
      </c>
      <c r="AM7" s="179">
        <f t="shared" si="1"/>
        <v>23</v>
      </c>
      <c r="AN7" s="179">
        <f t="shared" si="1"/>
        <v>2</v>
      </c>
      <c r="AO7" s="179">
        <f t="shared" si="1"/>
        <v>2</v>
      </c>
      <c r="AP7" s="179">
        <f t="shared" si="1"/>
        <v>503</v>
      </c>
      <c r="AQ7" s="180">
        <f t="shared" si="1"/>
        <v>230</v>
      </c>
      <c r="AR7" s="10"/>
      <c r="AS7" s="504" t="s">
        <v>74</v>
      </c>
      <c r="AT7" s="506">
        <f t="shared" ref="AT7:BI7" si="2">SUM(AT36:AT39)</f>
        <v>43</v>
      </c>
      <c r="AU7" s="7">
        <f t="shared" si="2"/>
        <v>22</v>
      </c>
      <c r="AV7" s="7">
        <f t="shared" si="2"/>
        <v>1</v>
      </c>
      <c r="AW7" s="7">
        <f t="shared" si="2"/>
        <v>5</v>
      </c>
      <c r="AX7" s="7">
        <f t="shared" si="2"/>
        <v>8</v>
      </c>
      <c r="AY7" s="7">
        <f t="shared" si="2"/>
        <v>33</v>
      </c>
      <c r="AZ7" s="7">
        <f t="shared" si="2"/>
        <v>2</v>
      </c>
      <c r="BA7" s="7">
        <f t="shared" si="2"/>
        <v>13</v>
      </c>
      <c r="BB7" s="7">
        <f t="shared" si="2"/>
        <v>1</v>
      </c>
      <c r="BC7" s="8">
        <f t="shared" si="2"/>
        <v>128</v>
      </c>
      <c r="BD7" s="506">
        <f t="shared" si="2"/>
        <v>121</v>
      </c>
      <c r="BE7" s="7">
        <f t="shared" si="2"/>
        <v>2</v>
      </c>
      <c r="BF7" s="8">
        <f t="shared" si="2"/>
        <v>123</v>
      </c>
      <c r="BG7" s="596">
        <f t="shared" si="2"/>
        <v>22</v>
      </c>
      <c r="BH7" s="705">
        <f t="shared" si="2"/>
        <v>200</v>
      </c>
      <c r="BI7" s="8">
        <f t="shared" si="2"/>
        <v>31</v>
      </c>
    </row>
    <row r="8" spans="1:61">
      <c r="A8" s="181" t="s">
        <v>39</v>
      </c>
      <c r="B8" s="179">
        <f>SUM(B41:B44)</f>
        <v>544</v>
      </c>
      <c r="C8" s="179">
        <f t="shared" ref="C8:U8" si="3">SUM(C41:C44)</f>
        <v>271</v>
      </c>
      <c r="D8" s="179">
        <f t="shared" si="3"/>
        <v>266</v>
      </c>
      <c r="E8" s="179">
        <f t="shared" si="3"/>
        <v>136</v>
      </c>
      <c r="F8" s="179">
        <f t="shared" si="3"/>
        <v>0</v>
      </c>
      <c r="G8" s="179">
        <f t="shared" si="3"/>
        <v>0</v>
      </c>
      <c r="H8" s="179">
        <f t="shared" si="3"/>
        <v>267</v>
      </c>
      <c r="I8" s="179">
        <f t="shared" si="3"/>
        <v>122</v>
      </c>
      <c r="J8" s="179">
        <f t="shared" si="3"/>
        <v>18</v>
      </c>
      <c r="K8" s="179">
        <f t="shared" si="3"/>
        <v>0</v>
      </c>
      <c r="L8" s="179">
        <f t="shared" si="3"/>
        <v>749</v>
      </c>
      <c r="M8" s="179">
        <f t="shared" si="3"/>
        <v>366</v>
      </c>
      <c r="N8" s="179">
        <f t="shared" si="3"/>
        <v>2</v>
      </c>
      <c r="O8" s="179">
        <f t="shared" si="3"/>
        <v>0</v>
      </c>
      <c r="P8" s="179">
        <f t="shared" si="3"/>
        <v>168</v>
      </c>
      <c r="Q8" s="179">
        <f t="shared" si="3"/>
        <v>63</v>
      </c>
      <c r="R8" s="179">
        <f t="shared" si="3"/>
        <v>0</v>
      </c>
      <c r="S8" s="179">
        <f t="shared" si="3"/>
        <v>0</v>
      </c>
      <c r="T8" s="179">
        <f t="shared" si="3"/>
        <v>2014</v>
      </c>
      <c r="U8" s="180">
        <f t="shared" si="3"/>
        <v>958</v>
      </c>
      <c r="V8" s="10"/>
      <c r="W8" s="181" t="s">
        <v>39</v>
      </c>
      <c r="X8" s="179">
        <f>SUM(X41:X44)</f>
        <v>5</v>
      </c>
      <c r="Y8" s="179">
        <f t="shared" ref="Y8:AQ8" si="4">SUM(Y41:Y44)</f>
        <v>2</v>
      </c>
      <c r="Z8" s="179">
        <f t="shared" si="4"/>
        <v>6</v>
      </c>
      <c r="AA8" s="179">
        <f t="shared" si="4"/>
        <v>2</v>
      </c>
      <c r="AB8" s="179">
        <f t="shared" si="4"/>
        <v>0</v>
      </c>
      <c r="AC8" s="179">
        <f t="shared" si="4"/>
        <v>0</v>
      </c>
      <c r="AD8" s="179">
        <f t="shared" si="4"/>
        <v>6</v>
      </c>
      <c r="AE8" s="179">
        <f t="shared" si="4"/>
        <v>2</v>
      </c>
      <c r="AF8" s="179">
        <f t="shared" si="4"/>
        <v>0</v>
      </c>
      <c r="AG8" s="179">
        <f t="shared" si="4"/>
        <v>0</v>
      </c>
      <c r="AH8" s="179">
        <f t="shared" si="4"/>
        <v>185</v>
      </c>
      <c r="AI8" s="179">
        <f t="shared" si="4"/>
        <v>105</v>
      </c>
      <c r="AJ8" s="179">
        <f t="shared" si="4"/>
        <v>0</v>
      </c>
      <c r="AK8" s="179">
        <f t="shared" si="4"/>
        <v>0</v>
      </c>
      <c r="AL8" s="179">
        <f t="shared" si="4"/>
        <v>65</v>
      </c>
      <c r="AM8" s="179">
        <f t="shared" si="4"/>
        <v>26</v>
      </c>
      <c r="AN8" s="179">
        <f t="shared" si="4"/>
        <v>0</v>
      </c>
      <c r="AO8" s="179">
        <f t="shared" si="4"/>
        <v>0</v>
      </c>
      <c r="AP8" s="179">
        <f t="shared" si="4"/>
        <v>267</v>
      </c>
      <c r="AQ8" s="180">
        <f t="shared" si="4"/>
        <v>137</v>
      </c>
      <c r="AR8" s="10"/>
      <c r="AS8" s="504" t="s">
        <v>39</v>
      </c>
      <c r="AT8" s="506">
        <f t="shared" ref="AT8:BI8" si="5">SUM(AT41:AT44)</f>
        <v>16</v>
      </c>
      <c r="AU8" s="7">
        <f t="shared" si="5"/>
        <v>8</v>
      </c>
      <c r="AV8" s="7">
        <f t="shared" si="5"/>
        <v>0</v>
      </c>
      <c r="AW8" s="7">
        <f t="shared" si="5"/>
        <v>8</v>
      </c>
      <c r="AX8" s="7">
        <f t="shared" si="5"/>
        <v>1</v>
      </c>
      <c r="AY8" s="7">
        <f t="shared" si="5"/>
        <v>16</v>
      </c>
      <c r="AZ8" s="7">
        <f t="shared" si="5"/>
        <v>1</v>
      </c>
      <c r="BA8" s="7">
        <f t="shared" si="5"/>
        <v>8</v>
      </c>
      <c r="BB8" s="7">
        <f t="shared" si="5"/>
        <v>0</v>
      </c>
      <c r="BC8" s="8">
        <f t="shared" si="5"/>
        <v>58</v>
      </c>
      <c r="BD8" s="506">
        <f t="shared" si="5"/>
        <v>37</v>
      </c>
      <c r="BE8" s="7">
        <f t="shared" si="5"/>
        <v>18</v>
      </c>
      <c r="BF8" s="8">
        <f t="shared" si="5"/>
        <v>55</v>
      </c>
      <c r="BG8" s="596">
        <f t="shared" si="5"/>
        <v>10</v>
      </c>
      <c r="BH8" s="705">
        <f t="shared" si="5"/>
        <v>107</v>
      </c>
      <c r="BI8" s="180">
        <f t="shared" si="5"/>
        <v>14</v>
      </c>
    </row>
    <row r="9" spans="1:61" ht="16.5" customHeight="1">
      <c r="A9" s="181" t="s">
        <v>8</v>
      </c>
      <c r="B9" s="179">
        <f>SUM(B46:B53)</f>
        <v>16866</v>
      </c>
      <c r="C9" s="179">
        <f t="shared" ref="C9:U9" si="6">SUM(C46:C53)</f>
        <v>9227</v>
      </c>
      <c r="D9" s="179">
        <f t="shared" si="6"/>
        <v>7409</v>
      </c>
      <c r="E9" s="179">
        <f t="shared" si="6"/>
        <v>4370</v>
      </c>
      <c r="F9" s="179">
        <f t="shared" si="6"/>
        <v>374</v>
      </c>
      <c r="G9" s="179">
        <f t="shared" si="6"/>
        <v>191</v>
      </c>
      <c r="H9" s="179">
        <f t="shared" si="6"/>
        <v>1185</v>
      </c>
      <c r="I9" s="179">
        <f t="shared" si="6"/>
        <v>642</v>
      </c>
      <c r="J9" s="179">
        <f t="shared" si="6"/>
        <v>5153</v>
      </c>
      <c r="K9" s="179">
        <f t="shared" si="6"/>
        <v>2475</v>
      </c>
      <c r="L9" s="179">
        <f t="shared" si="6"/>
        <v>12867</v>
      </c>
      <c r="M9" s="179">
        <f t="shared" si="6"/>
        <v>7311</v>
      </c>
      <c r="N9" s="179">
        <f t="shared" si="6"/>
        <v>1078</v>
      </c>
      <c r="O9" s="179">
        <f t="shared" si="6"/>
        <v>372</v>
      </c>
      <c r="P9" s="179">
        <f t="shared" si="6"/>
        <v>2905</v>
      </c>
      <c r="Q9" s="179">
        <f t="shared" si="6"/>
        <v>1230</v>
      </c>
      <c r="R9" s="179">
        <f t="shared" si="6"/>
        <v>1153</v>
      </c>
      <c r="S9" s="179">
        <f t="shared" si="6"/>
        <v>531</v>
      </c>
      <c r="T9" s="179">
        <f t="shared" si="6"/>
        <v>48990</v>
      </c>
      <c r="U9" s="180">
        <f t="shared" si="6"/>
        <v>26349</v>
      </c>
      <c r="V9" s="10"/>
      <c r="W9" s="181" t="s">
        <v>8</v>
      </c>
      <c r="X9" s="179">
        <f>SUM(X46:X53)</f>
        <v>366</v>
      </c>
      <c r="Y9" s="179">
        <f t="shared" ref="Y9:AQ9" si="7">SUM(Y46:Y53)</f>
        <v>187</v>
      </c>
      <c r="Z9" s="179">
        <f t="shared" si="7"/>
        <v>95</v>
      </c>
      <c r="AA9" s="179">
        <f t="shared" si="7"/>
        <v>49</v>
      </c>
      <c r="AB9" s="179">
        <f t="shared" si="7"/>
        <v>3</v>
      </c>
      <c r="AC9" s="179">
        <f t="shared" si="7"/>
        <v>1</v>
      </c>
      <c r="AD9" s="179">
        <f t="shared" si="7"/>
        <v>22</v>
      </c>
      <c r="AE9" s="179">
        <f t="shared" si="7"/>
        <v>10</v>
      </c>
      <c r="AF9" s="179">
        <f t="shared" si="7"/>
        <v>121</v>
      </c>
      <c r="AG9" s="179">
        <f t="shared" si="7"/>
        <v>45</v>
      </c>
      <c r="AH9" s="179">
        <f t="shared" si="7"/>
        <v>1375</v>
      </c>
      <c r="AI9" s="179">
        <f t="shared" si="7"/>
        <v>717</v>
      </c>
      <c r="AJ9" s="179">
        <f t="shared" si="7"/>
        <v>170</v>
      </c>
      <c r="AK9" s="179">
        <f t="shared" si="7"/>
        <v>59</v>
      </c>
      <c r="AL9" s="179">
        <f t="shared" si="7"/>
        <v>517</v>
      </c>
      <c r="AM9" s="179">
        <f t="shared" si="7"/>
        <v>196</v>
      </c>
      <c r="AN9" s="179">
        <f t="shared" si="7"/>
        <v>95</v>
      </c>
      <c r="AO9" s="179">
        <f t="shared" si="7"/>
        <v>37</v>
      </c>
      <c r="AP9" s="179">
        <f t="shared" si="7"/>
        <v>2764</v>
      </c>
      <c r="AQ9" s="180">
        <f t="shared" si="7"/>
        <v>1301</v>
      </c>
      <c r="AR9" s="10"/>
      <c r="AS9" s="504" t="s">
        <v>8</v>
      </c>
      <c r="AT9" s="506">
        <f t="shared" ref="AT9:BI9" si="8">SUM(AT46:AT53)</f>
        <v>449</v>
      </c>
      <c r="AU9" s="7">
        <f t="shared" si="8"/>
        <v>256</v>
      </c>
      <c r="AV9" s="7">
        <f t="shared" si="8"/>
        <v>17</v>
      </c>
      <c r="AW9" s="7">
        <f t="shared" si="8"/>
        <v>48</v>
      </c>
      <c r="AX9" s="7">
        <f t="shared" si="8"/>
        <v>169</v>
      </c>
      <c r="AY9" s="7">
        <f t="shared" si="8"/>
        <v>363</v>
      </c>
      <c r="AZ9" s="7">
        <f t="shared" si="8"/>
        <v>69</v>
      </c>
      <c r="BA9" s="7">
        <f t="shared" si="8"/>
        <v>147</v>
      </c>
      <c r="BB9" s="7">
        <f t="shared" si="8"/>
        <v>53</v>
      </c>
      <c r="BC9" s="8">
        <f t="shared" si="8"/>
        <v>1571</v>
      </c>
      <c r="BD9" s="506">
        <f t="shared" si="8"/>
        <v>1438</v>
      </c>
      <c r="BE9" s="7">
        <f t="shared" si="8"/>
        <v>145</v>
      </c>
      <c r="BF9" s="8">
        <f t="shared" si="8"/>
        <v>1583</v>
      </c>
      <c r="BG9" s="596">
        <f t="shared" si="8"/>
        <v>334</v>
      </c>
      <c r="BH9" s="705">
        <f t="shared" si="8"/>
        <v>3128</v>
      </c>
      <c r="BI9" s="180">
        <f t="shared" si="8"/>
        <v>484</v>
      </c>
    </row>
    <row r="10" spans="1:61">
      <c r="A10" s="181" t="s">
        <v>75</v>
      </c>
      <c r="B10" s="179">
        <f>SUM(B55:B59)</f>
        <v>2117</v>
      </c>
      <c r="C10" s="179">
        <f t="shared" ref="C10:U10" si="9">SUM(C55:C59)</f>
        <v>945</v>
      </c>
      <c r="D10" s="179">
        <f t="shared" si="9"/>
        <v>1144</v>
      </c>
      <c r="E10" s="179">
        <f t="shared" si="9"/>
        <v>573</v>
      </c>
      <c r="F10" s="179">
        <f t="shared" si="9"/>
        <v>0</v>
      </c>
      <c r="G10" s="179">
        <f t="shared" si="9"/>
        <v>0</v>
      </c>
      <c r="H10" s="179">
        <f t="shared" si="9"/>
        <v>178</v>
      </c>
      <c r="I10" s="179">
        <f t="shared" si="9"/>
        <v>66</v>
      </c>
      <c r="J10" s="179">
        <f t="shared" si="9"/>
        <v>239</v>
      </c>
      <c r="K10" s="179">
        <f t="shared" si="9"/>
        <v>90</v>
      </c>
      <c r="L10" s="179">
        <f t="shared" si="9"/>
        <v>1723</v>
      </c>
      <c r="M10" s="179">
        <f t="shared" si="9"/>
        <v>843</v>
      </c>
      <c r="N10" s="179">
        <f t="shared" si="9"/>
        <v>5</v>
      </c>
      <c r="O10" s="179">
        <f t="shared" si="9"/>
        <v>2</v>
      </c>
      <c r="P10" s="179">
        <f t="shared" si="9"/>
        <v>208</v>
      </c>
      <c r="Q10" s="179">
        <f t="shared" si="9"/>
        <v>56</v>
      </c>
      <c r="R10" s="179">
        <f t="shared" si="9"/>
        <v>83</v>
      </c>
      <c r="S10" s="179">
        <f t="shared" si="9"/>
        <v>27</v>
      </c>
      <c r="T10" s="179">
        <f t="shared" si="9"/>
        <v>5697</v>
      </c>
      <c r="U10" s="180">
        <f t="shared" si="9"/>
        <v>2602</v>
      </c>
      <c r="V10" s="10"/>
      <c r="W10" s="181" t="s">
        <v>75</v>
      </c>
      <c r="X10" s="179">
        <f>SUM(X55:X59)</f>
        <v>69</v>
      </c>
      <c r="Y10" s="179">
        <f t="shared" ref="Y10:AQ10" si="10">SUM(Y55:Y59)</f>
        <v>30</v>
      </c>
      <c r="Z10" s="179">
        <f t="shared" si="10"/>
        <v>64</v>
      </c>
      <c r="AA10" s="179">
        <f t="shared" si="10"/>
        <v>30</v>
      </c>
      <c r="AB10" s="179">
        <f t="shared" si="10"/>
        <v>0</v>
      </c>
      <c r="AC10" s="179">
        <f t="shared" si="10"/>
        <v>0</v>
      </c>
      <c r="AD10" s="179">
        <f t="shared" si="10"/>
        <v>6</v>
      </c>
      <c r="AE10" s="179">
        <f t="shared" si="10"/>
        <v>1</v>
      </c>
      <c r="AF10" s="179">
        <f t="shared" si="10"/>
        <v>8</v>
      </c>
      <c r="AG10" s="179">
        <f t="shared" si="10"/>
        <v>3</v>
      </c>
      <c r="AH10" s="179">
        <f t="shared" si="10"/>
        <v>370</v>
      </c>
      <c r="AI10" s="179">
        <f t="shared" si="10"/>
        <v>170</v>
      </c>
      <c r="AJ10" s="179">
        <f t="shared" si="10"/>
        <v>0</v>
      </c>
      <c r="AK10" s="179">
        <f t="shared" si="10"/>
        <v>0</v>
      </c>
      <c r="AL10" s="179">
        <f t="shared" si="10"/>
        <v>35</v>
      </c>
      <c r="AM10" s="179">
        <f t="shared" si="10"/>
        <v>10</v>
      </c>
      <c r="AN10" s="179">
        <f t="shared" si="10"/>
        <v>18</v>
      </c>
      <c r="AO10" s="179">
        <f t="shared" si="10"/>
        <v>6</v>
      </c>
      <c r="AP10" s="179">
        <f t="shared" si="10"/>
        <v>570</v>
      </c>
      <c r="AQ10" s="180">
        <f t="shared" si="10"/>
        <v>250</v>
      </c>
      <c r="AR10" s="10"/>
      <c r="AS10" s="504" t="s">
        <v>75</v>
      </c>
      <c r="AT10" s="506">
        <f t="shared" ref="AT10:BI10" si="11">SUM(AT55:AT59)</f>
        <v>39</v>
      </c>
      <c r="AU10" s="7">
        <f t="shared" si="11"/>
        <v>23</v>
      </c>
      <c r="AV10" s="7">
        <f t="shared" si="11"/>
        <v>0</v>
      </c>
      <c r="AW10" s="7">
        <f t="shared" si="11"/>
        <v>7</v>
      </c>
      <c r="AX10" s="7">
        <f t="shared" si="11"/>
        <v>8</v>
      </c>
      <c r="AY10" s="7">
        <f t="shared" si="11"/>
        <v>29</v>
      </c>
      <c r="AZ10" s="7">
        <f t="shared" si="11"/>
        <v>1</v>
      </c>
      <c r="BA10" s="7">
        <f t="shared" si="11"/>
        <v>10</v>
      </c>
      <c r="BB10" s="7">
        <f t="shared" si="11"/>
        <v>3</v>
      </c>
      <c r="BC10" s="8">
        <f t="shared" si="11"/>
        <v>120</v>
      </c>
      <c r="BD10" s="506">
        <f t="shared" si="11"/>
        <v>89</v>
      </c>
      <c r="BE10" s="7">
        <f t="shared" si="11"/>
        <v>30</v>
      </c>
      <c r="BF10" s="8">
        <f t="shared" si="11"/>
        <v>119</v>
      </c>
      <c r="BG10" s="596">
        <f t="shared" si="11"/>
        <v>21</v>
      </c>
      <c r="BH10" s="705">
        <f t="shared" si="11"/>
        <v>268</v>
      </c>
      <c r="BI10" s="180">
        <f t="shared" si="11"/>
        <v>39</v>
      </c>
    </row>
    <row r="11" spans="1:61">
      <c r="A11" s="181" t="s">
        <v>38</v>
      </c>
      <c r="B11" s="179">
        <f>SUM(B61)</f>
        <v>128</v>
      </c>
      <c r="C11" s="179">
        <f t="shared" ref="C11:U11" si="12">SUM(C61)</f>
        <v>70</v>
      </c>
      <c r="D11" s="179">
        <f t="shared" si="12"/>
        <v>155</v>
      </c>
      <c r="E11" s="179">
        <f t="shared" si="12"/>
        <v>76</v>
      </c>
      <c r="F11" s="179">
        <f t="shared" si="12"/>
        <v>0</v>
      </c>
      <c r="G11" s="179">
        <f t="shared" si="12"/>
        <v>0</v>
      </c>
      <c r="H11" s="179">
        <f t="shared" si="12"/>
        <v>0</v>
      </c>
      <c r="I11" s="179">
        <f t="shared" si="12"/>
        <v>0</v>
      </c>
      <c r="J11" s="179">
        <f t="shared" si="12"/>
        <v>0</v>
      </c>
      <c r="K11" s="179">
        <f t="shared" si="12"/>
        <v>0</v>
      </c>
      <c r="L11" s="179">
        <f t="shared" si="12"/>
        <v>98</v>
      </c>
      <c r="M11" s="179">
        <f t="shared" si="12"/>
        <v>42</v>
      </c>
      <c r="N11" s="179">
        <f t="shared" si="12"/>
        <v>0</v>
      </c>
      <c r="O11" s="179">
        <f t="shared" si="12"/>
        <v>0</v>
      </c>
      <c r="P11" s="179">
        <f t="shared" si="12"/>
        <v>0</v>
      </c>
      <c r="Q11" s="179">
        <f t="shared" si="12"/>
        <v>0</v>
      </c>
      <c r="R11" s="179">
        <f t="shared" si="12"/>
        <v>0</v>
      </c>
      <c r="S11" s="179">
        <f t="shared" si="12"/>
        <v>0</v>
      </c>
      <c r="T11" s="179">
        <f t="shared" si="12"/>
        <v>381</v>
      </c>
      <c r="U11" s="180">
        <f t="shared" si="12"/>
        <v>188</v>
      </c>
      <c r="V11" s="10"/>
      <c r="W11" s="181" t="s">
        <v>38</v>
      </c>
      <c r="X11" s="179">
        <f>SUM(X61)</f>
        <v>0</v>
      </c>
      <c r="Y11" s="179">
        <f t="shared" ref="Y11:AQ11" si="13">SUM(Y61)</f>
        <v>0</v>
      </c>
      <c r="Z11" s="179">
        <f t="shared" si="13"/>
        <v>4</v>
      </c>
      <c r="AA11" s="179">
        <f t="shared" si="13"/>
        <v>2</v>
      </c>
      <c r="AB11" s="179">
        <f t="shared" si="13"/>
        <v>0</v>
      </c>
      <c r="AC11" s="179">
        <f t="shared" si="13"/>
        <v>0</v>
      </c>
      <c r="AD11" s="179">
        <f t="shared" si="13"/>
        <v>0</v>
      </c>
      <c r="AE11" s="179">
        <f t="shared" si="13"/>
        <v>0</v>
      </c>
      <c r="AF11" s="179">
        <f t="shared" si="13"/>
        <v>0</v>
      </c>
      <c r="AG11" s="179">
        <f t="shared" si="13"/>
        <v>0</v>
      </c>
      <c r="AH11" s="179">
        <f t="shared" si="13"/>
        <v>0</v>
      </c>
      <c r="AI11" s="179">
        <f t="shared" si="13"/>
        <v>0</v>
      </c>
      <c r="AJ11" s="179">
        <f t="shared" si="13"/>
        <v>0</v>
      </c>
      <c r="AK11" s="179">
        <f t="shared" si="13"/>
        <v>0</v>
      </c>
      <c r="AL11" s="179">
        <f t="shared" si="13"/>
        <v>0</v>
      </c>
      <c r="AM11" s="179">
        <f t="shared" si="13"/>
        <v>0</v>
      </c>
      <c r="AN11" s="179">
        <f t="shared" si="13"/>
        <v>0</v>
      </c>
      <c r="AO11" s="179">
        <f t="shared" si="13"/>
        <v>0</v>
      </c>
      <c r="AP11" s="179">
        <f t="shared" si="13"/>
        <v>4</v>
      </c>
      <c r="AQ11" s="180">
        <f t="shared" si="13"/>
        <v>2</v>
      </c>
      <c r="AR11" s="10"/>
      <c r="AS11" s="504" t="s">
        <v>38</v>
      </c>
      <c r="AT11" s="506">
        <f t="shared" ref="AT11:BI11" si="14">SUM(AT61)</f>
        <v>2</v>
      </c>
      <c r="AU11" s="7">
        <f t="shared" si="14"/>
        <v>2</v>
      </c>
      <c r="AV11" s="7">
        <f t="shared" si="14"/>
        <v>0</v>
      </c>
      <c r="AW11" s="7">
        <f t="shared" si="14"/>
        <v>0</v>
      </c>
      <c r="AX11" s="7">
        <f t="shared" si="14"/>
        <v>0</v>
      </c>
      <c r="AY11" s="7">
        <f t="shared" si="14"/>
        <v>2</v>
      </c>
      <c r="AZ11" s="7">
        <f t="shared" si="14"/>
        <v>0</v>
      </c>
      <c r="BA11" s="7">
        <f t="shared" si="14"/>
        <v>0</v>
      </c>
      <c r="BB11" s="7">
        <f t="shared" si="14"/>
        <v>0</v>
      </c>
      <c r="BC11" s="8">
        <f t="shared" si="14"/>
        <v>6</v>
      </c>
      <c r="BD11" s="506">
        <f t="shared" si="14"/>
        <v>7</v>
      </c>
      <c r="BE11" s="7">
        <f t="shared" si="14"/>
        <v>0</v>
      </c>
      <c r="BF11" s="8">
        <f t="shared" si="14"/>
        <v>7</v>
      </c>
      <c r="BG11" s="596">
        <f t="shared" si="14"/>
        <v>2</v>
      </c>
      <c r="BH11" s="705">
        <f t="shared" si="14"/>
        <v>10</v>
      </c>
      <c r="BI11" s="180">
        <f t="shared" si="14"/>
        <v>0</v>
      </c>
    </row>
    <row r="12" spans="1:61">
      <c r="A12" s="181" t="s">
        <v>25</v>
      </c>
      <c r="B12" s="179">
        <f>SUM(B68:B70)</f>
        <v>785</v>
      </c>
      <c r="C12" s="179">
        <f t="shared" ref="C12:U12" si="15">SUM(C68:C70)</f>
        <v>399</v>
      </c>
      <c r="D12" s="179">
        <f t="shared" si="15"/>
        <v>332</v>
      </c>
      <c r="E12" s="179">
        <f t="shared" si="15"/>
        <v>169</v>
      </c>
      <c r="F12" s="179">
        <f t="shared" si="15"/>
        <v>0</v>
      </c>
      <c r="G12" s="179">
        <f t="shared" si="15"/>
        <v>0</v>
      </c>
      <c r="H12" s="179">
        <f t="shared" si="15"/>
        <v>48</v>
      </c>
      <c r="I12" s="179">
        <f t="shared" si="15"/>
        <v>19</v>
      </c>
      <c r="J12" s="179">
        <f t="shared" si="15"/>
        <v>179</v>
      </c>
      <c r="K12" s="179">
        <f t="shared" si="15"/>
        <v>91</v>
      </c>
      <c r="L12" s="179">
        <f t="shared" si="15"/>
        <v>324</v>
      </c>
      <c r="M12" s="179">
        <f t="shared" si="15"/>
        <v>157</v>
      </c>
      <c r="N12" s="179">
        <f t="shared" si="15"/>
        <v>0</v>
      </c>
      <c r="O12" s="179">
        <f t="shared" si="15"/>
        <v>0</v>
      </c>
      <c r="P12" s="179">
        <f t="shared" si="15"/>
        <v>0</v>
      </c>
      <c r="Q12" s="179">
        <f t="shared" si="15"/>
        <v>0</v>
      </c>
      <c r="R12" s="179">
        <f t="shared" si="15"/>
        <v>148</v>
      </c>
      <c r="S12" s="179">
        <f t="shared" si="15"/>
        <v>55</v>
      </c>
      <c r="T12" s="179">
        <f t="shared" si="15"/>
        <v>1816</v>
      </c>
      <c r="U12" s="180">
        <f t="shared" si="15"/>
        <v>890</v>
      </c>
      <c r="V12" s="10"/>
      <c r="W12" s="181" t="s">
        <v>25</v>
      </c>
      <c r="X12" s="179">
        <f>SUM(X68:X70)</f>
        <v>20</v>
      </c>
      <c r="Y12" s="179">
        <f t="shared" ref="Y12:AQ12" si="16">SUM(Y68:Y70)</f>
        <v>5</v>
      </c>
      <c r="Z12" s="179">
        <f t="shared" si="16"/>
        <v>5</v>
      </c>
      <c r="AA12" s="179">
        <f t="shared" si="16"/>
        <v>2</v>
      </c>
      <c r="AB12" s="179">
        <f t="shared" si="16"/>
        <v>0</v>
      </c>
      <c r="AC12" s="179">
        <f t="shared" si="16"/>
        <v>0</v>
      </c>
      <c r="AD12" s="179">
        <f t="shared" si="16"/>
        <v>1</v>
      </c>
      <c r="AE12" s="179">
        <f t="shared" si="16"/>
        <v>0</v>
      </c>
      <c r="AF12" s="179">
        <f t="shared" si="16"/>
        <v>6</v>
      </c>
      <c r="AG12" s="179">
        <f t="shared" si="16"/>
        <v>3</v>
      </c>
      <c r="AH12" s="179">
        <f t="shared" si="16"/>
        <v>14</v>
      </c>
      <c r="AI12" s="179">
        <f t="shared" si="16"/>
        <v>5</v>
      </c>
      <c r="AJ12" s="179">
        <f t="shared" si="16"/>
        <v>0</v>
      </c>
      <c r="AK12" s="179">
        <f t="shared" si="16"/>
        <v>0</v>
      </c>
      <c r="AL12" s="179">
        <f t="shared" si="16"/>
        <v>0</v>
      </c>
      <c r="AM12" s="179">
        <f t="shared" si="16"/>
        <v>0</v>
      </c>
      <c r="AN12" s="179">
        <f t="shared" si="16"/>
        <v>11</v>
      </c>
      <c r="AO12" s="179">
        <f t="shared" si="16"/>
        <v>3</v>
      </c>
      <c r="AP12" s="179">
        <f t="shared" si="16"/>
        <v>57</v>
      </c>
      <c r="AQ12" s="180">
        <f t="shared" si="16"/>
        <v>18</v>
      </c>
      <c r="AR12" s="10"/>
      <c r="AS12" s="504" t="s">
        <v>25</v>
      </c>
      <c r="AT12" s="506">
        <f t="shared" ref="AT12:BI12" si="17">SUM(AT68:AT70)</f>
        <v>15</v>
      </c>
      <c r="AU12" s="7">
        <f t="shared" si="17"/>
        <v>7</v>
      </c>
      <c r="AV12" s="7">
        <f t="shared" si="17"/>
        <v>0</v>
      </c>
      <c r="AW12" s="7">
        <f t="shared" si="17"/>
        <v>1</v>
      </c>
      <c r="AX12" s="7">
        <f t="shared" si="17"/>
        <v>6</v>
      </c>
      <c r="AY12" s="7">
        <f t="shared" si="17"/>
        <v>6</v>
      </c>
      <c r="AZ12" s="7">
        <f t="shared" si="17"/>
        <v>0</v>
      </c>
      <c r="BA12" s="7">
        <f t="shared" si="17"/>
        <v>0</v>
      </c>
      <c r="BB12" s="7">
        <f t="shared" si="17"/>
        <v>5</v>
      </c>
      <c r="BC12" s="8">
        <f t="shared" si="17"/>
        <v>40</v>
      </c>
      <c r="BD12" s="506">
        <f t="shared" si="17"/>
        <v>39</v>
      </c>
      <c r="BE12" s="7">
        <f t="shared" si="17"/>
        <v>4</v>
      </c>
      <c r="BF12" s="8">
        <f t="shared" si="17"/>
        <v>43</v>
      </c>
      <c r="BG12" s="596">
        <f t="shared" si="17"/>
        <v>7</v>
      </c>
      <c r="BH12" s="705">
        <f t="shared" si="17"/>
        <v>61</v>
      </c>
      <c r="BI12" s="180">
        <f t="shared" si="17"/>
        <v>26</v>
      </c>
    </row>
    <row r="13" spans="1:61">
      <c r="A13" s="181" t="s">
        <v>108</v>
      </c>
      <c r="B13" s="179">
        <f>SUM(B72:B76)</f>
        <v>1489</v>
      </c>
      <c r="C13" s="179">
        <f t="shared" ref="C13:U13" si="18">SUM(C72:C76)</f>
        <v>799</v>
      </c>
      <c r="D13" s="179">
        <f t="shared" si="18"/>
        <v>769</v>
      </c>
      <c r="E13" s="179">
        <f t="shared" si="18"/>
        <v>469</v>
      </c>
      <c r="F13" s="179">
        <f t="shared" si="18"/>
        <v>0</v>
      </c>
      <c r="G13" s="179">
        <f t="shared" si="18"/>
        <v>0</v>
      </c>
      <c r="H13" s="179">
        <f t="shared" si="18"/>
        <v>228</v>
      </c>
      <c r="I13" s="179">
        <f t="shared" si="18"/>
        <v>81</v>
      </c>
      <c r="J13" s="179">
        <f t="shared" si="18"/>
        <v>301</v>
      </c>
      <c r="K13" s="179">
        <f t="shared" si="18"/>
        <v>136</v>
      </c>
      <c r="L13" s="179">
        <f t="shared" si="18"/>
        <v>920</v>
      </c>
      <c r="M13" s="179">
        <f t="shared" si="18"/>
        <v>523</v>
      </c>
      <c r="N13" s="179">
        <f t="shared" si="18"/>
        <v>0</v>
      </c>
      <c r="O13" s="179">
        <f t="shared" si="18"/>
        <v>0</v>
      </c>
      <c r="P13" s="179">
        <f t="shared" si="18"/>
        <v>194</v>
      </c>
      <c r="Q13" s="179">
        <f t="shared" si="18"/>
        <v>68</v>
      </c>
      <c r="R13" s="179">
        <f t="shared" si="18"/>
        <v>161</v>
      </c>
      <c r="S13" s="179">
        <f t="shared" si="18"/>
        <v>66</v>
      </c>
      <c r="T13" s="179">
        <f t="shared" si="18"/>
        <v>4062</v>
      </c>
      <c r="U13" s="180">
        <f t="shared" si="18"/>
        <v>2142</v>
      </c>
      <c r="V13" s="10"/>
      <c r="W13" s="181" t="s">
        <v>108</v>
      </c>
      <c r="X13" s="179">
        <f>SUM(X72:X76)</f>
        <v>52</v>
      </c>
      <c r="Y13" s="179">
        <f t="shared" ref="Y13:AQ13" si="19">SUM(Y72:Y76)</f>
        <v>22</v>
      </c>
      <c r="Z13" s="179">
        <f t="shared" si="19"/>
        <v>22</v>
      </c>
      <c r="AA13" s="179">
        <f t="shared" si="19"/>
        <v>10</v>
      </c>
      <c r="AB13" s="179">
        <f t="shared" si="19"/>
        <v>0</v>
      </c>
      <c r="AC13" s="179">
        <f t="shared" si="19"/>
        <v>0</v>
      </c>
      <c r="AD13" s="179">
        <f t="shared" si="19"/>
        <v>3</v>
      </c>
      <c r="AE13" s="179">
        <f t="shared" si="19"/>
        <v>0</v>
      </c>
      <c r="AF13" s="179">
        <f t="shared" si="19"/>
        <v>2</v>
      </c>
      <c r="AG13" s="179">
        <f t="shared" si="19"/>
        <v>1</v>
      </c>
      <c r="AH13" s="179">
        <f t="shared" si="19"/>
        <v>78</v>
      </c>
      <c r="AI13" s="179">
        <f t="shared" si="19"/>
        <v>43</v>
      </c>
      <c r="AJ13" s="179">
        <f t="shared" si="19"/>
        <v>0</v>
      </c>
      <c r="AK13" s="179">
        <f t="shared" si="19"/>
        <v>0</v>
      </c>
      <c r="AL13" s="179">
        <f t="shared" si="19"/>
        <v>17</v>
      </c>
      <c r="AM13" s="179">
        <f t="shared" si="19"/>
        <v>6</v>
      </c>
      <c r="AN13" s="179">
        <f t="shared" si="19"/>
        <v>23</v>
      </c>
      <c r="AO13" s="179">
        <f t="shared" si="19"/>
        <v>9</v>
      </c>
      <c r="AP13" s="179">
        <f t="shared" si="19"/>
        <v>197</v>
      </c>
      <c r="AQ13" s="180">
        <f t="shared" si="19"/>
        <v>91</v>
      </c>
      <c r="AR13" s="10"/>
      <c r="AS13" s="504" t="s">
        <v>108</v>
      </c>
      <c r="AT13" s="506">
        <f t="shared" ref="AT13:BI13" si="20">SUM(AT72:AT76)</f>
        <v>34</v>
      </c>
      <c r="AU13" s="7">
        <f t="shared" si="20"/>
        <v>22</v>
      </c>
      <c r="AV13" s="7">
        <f t="shared" si="20"/>
        <v>0</v>
      </c>
      <c r="AW13" s="7">
        <f t="shared" si="20"/>
        <v>7</v>
      </c>
      <c r="AX13" s="7">
        <f t="shared" si="20"/>
        <v>11</v>
      </c>
      <c r="AY13" s="7">
        <f t="shared" si="20"/>
        <v>22</v>
      </c>
      <c r="AZ13" s="7">
        <f t="shared" si="20"/>
        <v>0</v>
      </c>
      <c r="BA13" s="7">
        <f t="shared" si="20"/>
        <v>8</v>
      </c>
      <c r="BB13" s="7">
        <f t="shared" si="20"/>
        <v>5</v>
      </c>
      <c r="BC13" s="8">
        <f t="shared" si="20"/>
        <v>109</v>
      </c>
      <c r="BD13" s="506">
        <f t="shared" si="20"/>
        <v>102</v>
      </c>
      <c r="BE13" s="7">
        <f t="shared" si="20"/>
        <v>6</v>
      </c>
      <c r="BF13" s="8">
        <f t="shared" si="20"/>
        <v>108</v>
      </c>
      <c r="BG13" s="596">
        <f t="shared" si="20"/>
        <v>22</v>
      </c>
      <c r="BH13" s="705">
        <f t="shared" si="20"/>
        <v>231</v>
      </c>
      <c r="BI13" s="180">
        <f t="shared" si="20"/>
        <v>22</v>
      </c>
    </row>
    <row r="14" spans="1:61">
      <c r="A14" s="181" t="s">
        <v>109</v>
      </c>
      <c r="B14" s="179">
        <f>SUM(B78:B79)</f>
        <v>469</v>
      </c>
      <c r="C14" s="179">
        <f t="shared" ref="C14:U14" si="21">SUM(C78:C79)</f>
        <v>181</v>
      </c>
      <c r="D14" s="179">
        <f t="shared" si="21"/>
        <v>264</v>
      </c>
      <c r="E14" s="179">
        <f t="shared" si="21"/>
        <v>116</v>
      </c>
      <c r="F14" s="179">
        <f t="shared" si="21"/>
        <v>0</v>
      </c>
      <c r="G14" s="179">
        <f t="shared" si="21"/>
        <v>0</v>
      </c>
      <c r="H14" s="179">
        <f t="shared" si="21"/>
        <v>82</v>
      </c>
      <c r="I14" s="179">
        <f t="shared" si="21"/>
        <v>27</v>
      </c>
      <c r="J14" s="179">
        <f t="shared" si="21"/>
        <v>63</v>
      </c>
      <c r="K14" s="179">
        <f t="shared" si="21"/>
        <v>26</v>
      </c>
      <c r="L14" s="179">
        <f t="shared" si="21"/>
        <v>406</v>
      </c>
      <c r="M14" s="179">
        <f t="shared" si="21"/>
        <v>171</v>
      </c>
      <c r="N14" s="179">
        <f t="shared" si="21"/>
        <v>0</v>
      </c>
      <c r="O14" s="179">
        <f t="shared" si="21"/>
        <v>0</v>
      </c>
      <c r="P14" s="179">
        <f t="shared" si="21"/>
        <v>62</v>
      </c>
      <c r="Q14" s="179">
        <f t="shared" si="21"/>
        <v>23</v>
      </c>
      <c r="R14" s="179">
        <f t="shared" si="21"/>
        <v>0</v>
      </c>
      <c r="S14" s="179">
        <f t="shared" si="21"/>
        <v>0</v>
      </c>
      <c r="T14" s="179">
        <f t="shared" si="21"/>
        <v>1346</v>
      </c>
      <c r="U14" s="180">
        <f t="shared" si="21"/>
        <v>544</v>
      </c>
      <c r="V14" s="10"/>
      <c r="W14" s="181" t="s">
        <v>109</v>
      </c>
      <c r="X14" s="179">
        <f>SUM(X78:X79)</f>
        <v>35</v>
      </c>
      <c r="Y14" s="179">
        <f t="shared" ref="Y14:AQ14" si="22">SUM(Y78:Y79)</f>
        <v>20</v>
      </c>
      <c r="Z14" s="179">
        <f t="shared" si="22"/>
        <v>23</v>
      </c>
      <c r="AA14" s="179">
        <f t="shared" si="22"/>
        <v>10</v>
      </c>
      <c r="AB14" s="179">
        <f t="shared" si="22"/>
        <v>0</v>
      </c>
      <c r="AC14" s="179">
        <f t="shared" si="22"/>
        <v>0</v>
      </c>
      <c r="AD14" s="179">
        <f t="shared" si="22"/>
        <v>2</v>
      </c>
      <c r="AE14" s="179">
        <f t="shared" si="22"/>
        <v>0</v>
      </c>
      <c r="AF14" s="179">
        <f t="shared" si="22"/>
        <v>7</v>
      </c>
      <c r="AG14" s="179">
        <f t="shared" si="22"/>
        <v>3</v>
      </c>
      <c r="AH14" s="179">
        <f t="shared" si="22"/>
        <v>62</v>
      </c>
      <c r="AI14" s="179">
        <f t="shared" si="22"/>
        <v>25</v>
      </c>
      <c r="AJ14" s="179">
        <f t="shared" si="22"/>
        <v>0</v>
      </c>
      <c r="AK14" s="179">
        <f t="shared" si="22"/>
        <v>0</v>
      </c>
      <c r="AL14" s="179">
        <f t="shared" si="22"/>
        <v>10</v>
      </c>
      <c r="AM14" s="179">
        <f t="shared" si="22"/>
        <v>2</v>
      </c>
      <c r="AN14" s="179">
        <f t="shared" si="22"/>
        <v>0</v>
      </c>
      <c r="AO14" s="179">
        <f t="shared" si="22"/>
        <v>0</v>
      </c>
      <c r="AP14" s="179">
        <f t="shared" si="22"/>
        <v>139</v>
      </c>
      <c r="AQ14" s="180">
        <f t="shared" si="22"/>
        <v>60</v>
      </c>
      <c r="AR14" s="10"/>
      <c r="AS14" s="504" t="s">
        <v>109</v>
      </c>
      <c r="AT14" s="506">
        <f t="shared" ref="AT14:BI14" si="23">SUM(AT78:AT79)</f>
        <v>10</v>
      </c>
      <c r="AU14" s="7">
        <f t="shared" si="23"/>
        <v>4</v>
      </c>
      <c r="AV14" s="7">
        <f t="shared" si="23"/>
        <v>0</v>
      </c>
      <c r="AW14" s="7">
        <f t="shared" si="23"/>
        <v>2</v>
      </c>
      <c r="AX14" s="7">
        <f t="shared" si="23"/>
        <v>1</v>
      </c>
      <c r="AY14" s="7">
        <f t="shared" si="23"/>
        <v>6</v>
      </c>
      <c r="AZ14" s="7">
        <f t="shared" si="23"/>
        <v>0</v>
      </c>
      <c r="BA14" s="7">
        <f t="shared" si="23"/>
        <v>3</v>
      </c>
      <c r="BB14" s="7">
        <f t="shared" si="23"/>
        <v>0</v>
      </c>
      <c r="BC14" s="8">
        <f t="shared" si="23"/>
        <v>26</v>
      </c>
      <c r="BD14" s="506">
        <f t="shared" si="23"/>
        <v>19</v>
      </c>
      <c r="BE14" s="7">
        <f t="shared" si="23"/>
        <v>7</v>
      </c>
      <c r="BF14" s="8">
        <f t="shared" si="23"/>
        <v>26</v>
      </c>
      <c r="BG14" s="596">
        <f t="shared" si="23"/>
        <v>4</v>
      </c>
      <c r="BH14" s="705">
        <f t="shared" si="23"/>
        <v>34</v>
      </c>
      <c r="BI14" s="180">
        <f t="shared" si="23"/>
        <v>8</v>
      </c>
    </row>
    <row r="15" spans="1:61">
      <c r="A15" s="181" t="s">
        <v>73</v>
      </c>
      <c r="B15" s="179">
        <f>SUM(B81:B85)</f>
        <v>1575</v>
      </c>
      <c r="C15" s="179">
        <f t="shared" ref="C15:U15" si="24">SUM(C81:C85)</f>
        <v>870</v>
      </c>
      <c r="D15" s="179">
        <f t="shared" si="24"/>
        <v>796</v>
      </c>
      <c r="E15" s="179">
        <f t="shared" si="24"/>
        <v>437</v>
      </c>
      <c r="F15" s="179">
        <f t="shared" si="24"/>
        <v>0</v>
      </c>
      <c r="G15" s="179">
        <f t="shared" si="24"/>
        <v>0</v>
      </c>
      <c r="H15" s="179">
        <f t="shared" si="24"/>
        <v>0</v>
      </c>
      <c r="I15" s="179">
        <f t="shared" si="24"/>
        <v>0</v>
      </c>
      <c r="J15" s="179">
        <f t="shared" si="24"/>
        <v>644</v>
      </c>
      <c r="K15" s="179">
        <f t="shared" si="24"/>
        <v>302</v>
      </c>
      <c r="L15" s="179">
        <f t="shared" si="24"/>
        <v>1401</v>
      </c>
      <c r="M15" s="179">
        <f t="shared" si="24"/>
        <v>818</v>
      </c>
      <c r="N15" s="179">
        <f t="shared" si="24"/>
        <v>39</v>
      </c>
      <c r="O15" s="179">
        <f t="shared" si="24"/>
        <v>14</v>
      </c>
      <c r="P15" s="179">
        <f t="shared" si="24"/>
        <v>493</v>
      </c>
      <c r="Q15" s="179">
        <f t="shared" si="24"/>
        <v>195</v>
      </c>
      <c r="R15" s="179">
        <f t="shared" si="24"/>
        <v>59</v>
      </c>
      <c r="S15" s="179">
        <f t="shared" si="24"/>
        <v>22</v>
      </c>
      <c r="T15" s="179">
        <f t="shared" si="24"/>
        <v>5007</v>
      </c>
      <c r="U15" s="180">
        <f t="shared" si="24"/>
        <v>2658</v>
      </c>
      <c r="V15" s="10"/>
      <c r="W15" s="181" t="s">
        <v>73</v>
      </c>
      <c r="X15" s="179">
        <f>SUM(X81:X85)</f>
        <v>39</v>
      </c>
      <c r="Y15" s="179">
        <f t="shared" ref="Y15:AQ15" si="25">SUM(Y81:Y85)</f>
        <v>20</v>
      </c>
      <c r="Z15" s="179">
        <f t="shared" si="25"/>
        <v>19</v>
      </c>
      <c r="AA15" s="179">
        <f t="shared" si="25"/>
        <v>9</v>
      </c>
      <c r="AB15" s="179">
        <f t="shared" si="25"/>
        <v>0</v>
      </c>
      <c r="AC15" s="179">
        <f t="shared" si="25"/>
        <v>0</v>
      </c>
      <c r="AD15" s="179">
        <f t="shared" si="25"/>
        <v>0</v>
      </c>
      <c r="AE15" s="179">
        <f t="shared" si="25"/>
        <v>0</v>
      </c>
      <c r="AF15" s="179">
        <f t="shared" si="25"/>
        <v>12</v>
      </c>
      <c r="AG15" s="179">
        <f t="shared" si="25"/>
        <v>5</v>
      </c>
      <c r="AH15" s="179">
        <f t="shared" si="25"/>
        <v>178</v>
      </c>
      <c r="AI15" s="179">
        <f t="shared" si="25"/>
        <v>101</v>
      </c>
      <c r="AJ15" s="179">
        <f t="shared" si="25"/>
        <v>1</v>
      </c>
      <c r="AK15" s="179">
        <f t="shared" si="25"/>
        <v>0</v>
      </c>
      <c r="AL15" s="179">
        <f t="shared" si="25"/>
        <v>49</v>
      </c>
      <c r="AM15" s="179">
        <f t="shared" si="25"/>
        <v>21</v>
      </c>
      <c r="AN15" s="179">
        <f t="shared" si="25"/>
        <v>24</v>
      </c>
      <c r="AO15" s="179">
        <f t="shared" si="25"/>
        <v>11</v>
      </c>
      <c r="AP15" s="179">
        <f t="shared" si="25"/>
        <v>322</v>
      </c>
      <c r="AQ15" s="180">
        <f t="shared" si="25"/>
        <v>167</v>
      </c>
      <c r="AR15" s="10"/>
      <c r="AS15" s="504" t="s">
        <v>73</v>
      </c>
      <c r="AT15" s="506">
        <f t="shared" ref="AT15:BI15" si="26">SUM(AT81:AT85)</f>
        <v>31</v>
      </c>
      <c r="AU15" s="7">
        <f t="shared" si="26"/>
        <v>18</v>
      </c>
      <c r="AV15" s="7">
        <f t="shared" si="26"/>
        <v>0</v>
      </c>
      <c r="AW15" s="7">
        <f t="shared" si="26"/>
        <v>0</v>
      </c>
      <c r="AX15" s="7">
        <f t="shared" si="26"/>
        <v>15</v>
      </c>
      <c r="AY15" s="7">
        <f t="shared" si="26"/>
        <v>25</v>
      </c>
      <c r="AZ15" s="7">
        <f t="shared" si="26"/>
        <v>1</v>
      </c>
      <c r="BA15" s="7">
        <f t="shared" si="26"/>
        <v>12</v>
      </c>
      <c r="BB15" s="7">
        <f t="shared" si="26"/>
        <v>2</v>
      </c>
      <c r="BC15" s="8">
        <f t="shared" si="26"/>
        <v>104</v>
      </c>
      <c r="BD15" s="506">
        <f t="shared" si="26"/>
        <v>94</v>
      </c>
      <c r="BE15" s="7">
        <f t="shared" si="26"/>
        <v>10</v>
      </c>
      <c r="BF15" s="8">
        <f t="shared" si="26"/>
        <v>104</v>
      </c>
      <c r="BG15" s="596">
        <f t="shared" si="26"/>
        <v>19</v>
      </c>
      <c r="BH15" s="705">
        <f t="shared" si="26"/>
        <v>256</v>
      </c>
      <c r="BI15" s="180">
        <f t="shared" si="26"/>
        <v>69</v>
      </c>
    </row>
    <row r="16" spans="1:61">
      <c r="A16" s="181" t="s">
        <v>66</v>
      </c>
      <c r="B16" s="179">
        <f>SUM(B87:B88)</f>
        <v>122</v>
      </c>
      <c r="C16" s="179">
        <f t="shared" ref="C16:U16" si="27">SUM(C87:C88)</f>
        <v>63</v>
      </c>
      <c r="D16" s="179">
        <f t="shared" si="27"/>
        <v>67</v>
      </c>
      <c r="E16" s="179">
        <f t="shared" si="27"/>
        <v>25</v>
      </c>
      <c r="F16" s="179">
        <f t="shared" si="27"/>
        <v>0</v>
      </c>
      <c r="G16" s="179">
        <f t="shared" si="27"/>
        <v>0</v>
      </c>
      <c r="H16" s="179">
        <f t="shared" si="27"/>
        <v>0</v>
      </c>
      <c r="I16" s="179">
        <f t="shared" si="27"/>
        <v>0</v>
      </c>
      <c r="J16" s="179">
        <f t="shared" si="27"/>
        <v>0</v>
      </c>
      <c r="K16" s="179">
        <f t="shared" si="27"/>
        <v>0</v>
      </c>
      <c r="L16" s="179">
        <f t="shared" si="27"/>
        <v>27</v>
      </c>
      <c r="M16" s="179">
        <f t="shared" si="27"/>
        <v>13</v>
      </c>
      <c r="N16" s="179">
        <f t="shared" si="27"/>
        <v>0</v>
      </c>
      <c r="O16" s="179">
        <f t="shared" si="27"/>
        <v>0</v>
      </c>
      <c r="P16" s="179">
        <f t="shared" si="27"/>
        <v>0</v>
      </c>
      <c r="Q16" s="179">
        <f t="shared" si="27"/>
        <v>0</v>
      </c>
      <c r="R16" s="179">
        <f t="shared" si="27"/>
        <v>0</v>
      </c>
      <c r="S16" s="179">
        <f t="shared" si="27"/>
        <v>0</v>
      </c>
      <c r="T16" s="179">
        <f t="shared" si="27"/>
        <v>216</v>
      </c>
      <c r="U16" s="180">
        <f t="shared" si="27"/>
        <v>101</v>
      </c>
      <c r="V16" s="10"/>
      <c r="W16" s="181" t="s">
        <v>66</v>
      </c>
      <c r="X16" s="179">
        <f>SUM(X87:X88)</f>
        <v>10</v>
      </c>
      <c r="Y16" s="179">
        <f t="shared" ref="Y16:AQ16" si="28">SUM(Y87:Y88)</f>
        <v>6</v>
      </c>
      <c r="Z16" s="179">
        <f t="shared" si="28"/>
        <v>5</v>
      </c>
      <c r="AA16" s="179">
        <f t="shared" si="28"/>
        <v>1</v>
      </c>
      <c r="AB16" s="179">
        <f t="shared" si="28"/>
        <v>0</v>
      </c>
      <c r="AC16" s="179">
        <f t="shared" si="28"/>
        <v>0</v>
      </c>
      <c r="AD16" s="179">
        <f t="shared" si="28"/>
        <v>0</v>
      </c>
      <c r="AE16" s="179">
        <f t="shared" si="28"/>
        <v>0</v>
      </c>
      <c r="AF16" s="179">
        <f t="shared" si="28"/>
        <v>0</v>
      </c>
      <c r="AG16" s="179">
        <f t="shared" si="28"/>
        <v>0</v>
      </c>
      <c r="AH16" s="179">
        <f t="shared" si="28"/>
        <v>0</v>
      </c>
      <c r="AI16" s="179">
        <f t="shared" si="28"/>
        <v>0</v>
      </c>
      <c r="AJ16" s="179">
        <f t="shared" si="28"/>
        <v>0</v>
      </c>
      <c r="AK16" s="179">
        <f t="shared" si="28"/>
        <v>0</v>
      </c>
      <c r="AL16" s="179">
        <f t="shared" si="28"/>
        <v>0</v>
      </c>
      <c r="AM16" s="179">
        <f t="shared" si="28"/>
        <v>0</v>
      </c>
      <c r="AN16" s="179">
        <f t="shared" si="28"/>
        <v>0</v>
      </c>
      <c r="AO16" s="179">
        <f t="shared" si="28"/>
        <v>0</v>
      </c>
      <c r="AP16" s="179">
        <f t="shared" si="28"/>
        <v>15</v>
      </c>
      <c r="AQ16" s="180">
        <f t="shared" si="28"/>
        <v>7</v>
      </c>
      <c r="AR16" s="10"/>
      <c r="AS16" s="504" t="s">
        <v>66</v>
      </c>
      <c r="AT16" s="506">
        <f t="shared" ref="AT16:BI16" si="29">SUM(AT87:AT88)</f>
        <v>3</v>
      </c>
      <c r="AU16" s="7">
        <f t="shared" si="29"/>
        <v>2</v>
      </c>
      <c r="AV16" s="7">
        <f t="shared" si="29"/>
        <v>0</v>
      </c>
      <c r="AW16" s="7">
        <f t="shared" si="29"/>
        <v>0</v>
      </c>
      <c r="AX16" s="7">
        <f t="shared" si="29"/>
        <v>0</v>
      </c>
      <c r="AY16" s="7">
        <f t="shared" si="29"/>
        <v>1</v>
      </c>
      <c r="AZ16" s="7">
        <f t="shared" si="29"/>
        <v>0</v>
      </c>
      <c r="BA16" s="7">
        <f t="shared" si="29"/>
        <v>0</v>
      </c>
      <c r="BB16" s="7">
        <f t="shared" si="29"/>
        <v>0</v>
      </c>
      <c r="BC16" s="8">
        <f t="shared" si="29"/>
        <v>6</v>
      </c>
      <c r="BD16" s="506">
        <f t="shared" si="29"/>
        <v>6</v>
      </c>
      <c r="BE16" s="7">
        <f t="shared" si="29"/>
        <v>0</v>
      </c>
      <c r="BF16" s="8">
        <f t="shared" si="29"/>
        <v>6</v>
      </c>
      <c r="BG16" s="596">
        <f t="shared" si="29"/>
        <v>2</v>
      </c>
      <c r="BH16" s="705">
        <f t="shared" si="29"/>
        <v>11</v>
      </c>
      <c r="BI16" s="180">
        <f t="shared" si="29"/>
        <v>1</v>
      </c>
    </row>
    <row r="17" spans="1:61">
      <c r="A17" s="181" t="s">
        <v>56</v>
      </c>
      <c r="B17" s="179">
        <f>SUM(B95:B100)</f>
        <v>1906</v>
      </c>
      <c r="C17" s="179">
        <f t="shared" ref="C17:U17" si="30">SUM(C95:C100)</f>
        <v>1000</v>
      </c>
      <c r="D17" s="179">
        <f t="shared" si="30"/>
        <v>672</v>
      </c>
      <c r="E17" s="179">
        <f t="shared" si="30"/>
        <v>418</v>
      </c>
      <c r="F17" s="179">
        <f t="shared" si="30"/>
        <v>81</v>
      </c>
      <c r="G17" s="179">
        <f t="shared" si="30"/>
        <v>43</v>
      </c>
      <c r="H17" s="179">
        <f t="shared" si="30"/>
        <v>428</v>
      </c>
      <c r="I17" s="179">
        <f t="shared" si="30"/>
        <v>173</v>
      </c>
      <c r="J17" s="179">
        <f t="shared" si="30"/>
        <v>287</v>
      </c>
      <c r="K17" s="179">
        <f t="shared" si="30"/>
        <v>123</v>
      </c>
      <c r="L17" s="179">
        <f t="shared" si="30"/>
        <v>956</v>
      </c>
      <c r="M17" s="179">
        <f t="shared" si="30"/>
        <v>529</v>
      </c>
      <c r="N17" s="179">
        <f t="shared" si="30"/>
        <v>47</v>
      </c>
      <c r="O17" s="179">
        <f t="shared" si="30"/>
        <v>23</v>
      </c>
      <c r="P17" s="179">
        <f t="shared" si="30"/>
        <v>403</v>
      </c>
      <c r="Q17" s="179">
        <f t="shared" si="30"/>
        <v>143</v>
      </c>
      <c r="R17" s="179">
        <f t="shared" si="30"/>
        <v>74</v>
      </c>
      <c r="S17" s="179">
        <f t="shared" si="30"/>
        <v>32</v>
      </c>
      <c r="T17" s="179">
        <f t="shared" si="30"/>
        <v>4854</v>
      </c>
      <c r="U17" s="180">
        <f t="shared" si="30"/>
        <v>2484</v>
      </c>
      <c r="V17" s="10"/>
      <c r="W17" s="181" t="s">
        <v>56</v>
      </c>
      <c r="X17" s="179">
        <f>SUM(X95:X100)</f>
        <v>57</v>
      </c>
      <c r="Y17" s="179">
        <f t="shared" ref="Y17:AQ17" si="31">SUM(Y95:Y100)</f>
        <v>29</v>
      </c>
      <c r="Z17" s="179">
        <f t="shared" si="31"/>
        <v>27</v>
      </c>
      <c r="AA17" s="179">
        <f t="shared" si="31"/>
        <v>24</v>
      </c>
      <c r="AB17" s="179">
        <f t="shared" si="31"/>
        <v>1</v>
      </c>
      <c r="AC17" s="179">
        <f t="shared" si="31"/>
        <v>0</v>
      </c>
      <c r="AD17" s="179">
        <f t="shared" si="31"/>
        <v>12</v>
      </c>
      <c r="AE17" s="179">
        <f t="shared" si="31"/>
        <v>4</v>
      </c>
      <c r="AF17" s="179">
        <f t="shared" si="31"/>
        <v>13</v>
      </c>
      <c r="AG17" s="179">
        <f t="shared" si="31"/>
        <v>4</v>
      </c>
      <c r="AH17" s="179">
        <f t="shared" si="31"/>
        <v>108</v>
      </c>
      <c r="AI17" s="179">
        <f t="shared" si="31"/>
        <v>62</v>
      </c>
      <c r="AJ17" s="179">
        <f t="shared" si="31"/>
        <v>1</v>
      </c>
      <c r="AK17" s="179">
        <f t="shared" si="31"/>
        <v>0</v>
      </c>
      <c r="AL17" s="179">
        <f t="shared" si="31"/>
        <v>60</v>
      </c>
      <c r="AM17" s="179">
        <f t="shared" si="31"/>
        <v>18</v>
      </c>
      <c r="AN17" s="179">
        <f t="shared" si="31"/>
        <v>14</v>
      </c>
      <c r="AO17" s="179">
        <f t="shared" si="31"/>
        <v>7</v>
      </c>
      <c r="AP17" s="179">
        <f t="shared" si="31"/>
        <v>293</v>
      </c>
      <c r="AQ17" s="180">
        <f t="shared" si="31"/>
        <v>148</v>
      </c>
      <c r="AR17" s="10"/>
      <c r="AS17" s="504" t="s">
        <v>56</v>
      </c>
      <c r="AT17" s="506">
        <f t="shared" ref="AT17:BI17" si="32">SUM(AT95:AT100)</f>
        <v>47</v>
      </c>
      <c r="AU17" s="7">
        <f t="shared" si="32"/>
        <v>22</v>
      </c>
      <c r="AV17" s="7">
        <f t="shared" si="32"/>
        <v>4</v>
      </c>
      <c r="AW17" s="7">
        <f t="shared" si="32"/>
        <v>15</v>
      </c>
      <c r="AX17" s="7">
        <f t="shared" si="32"/>
        <v>8</v>
      </c>
      <c r="AY17" s="7">
        <f t="shared" si="32"/>
        <v>26</v>
      </c>
      <c r="AZ17" s="7">
        <f t="shared" si="32"/>
        <v>3</v>
      </c>
      <c r="BA17" s="7">
        <f t="shared" si="32"/>
        <v>15</v>
      </c>
      <c r="BB17" s="7">
        <f t="shared" si="32"/>
        <v>3</v>
      </c>
      <c r="BC17" s="8">
        <f t="shared" si="32"/>
        <v>143</v>
      </c>
      <c r="BD17" s="506">
        <f t="shared" si="32"/>
        <v>155</v>
      </c>
      <c r="BE17" s="7">
        <f t="shared" si="32"/>
        <v>9</v>
      </c>
      <c r="BF17" s="8">
        <f t="shared" si="32"/>
        <v>164</v>
      </c>
      <c r="BG17" s="596">
        <f t="shared" si="32"/>
        <v>32</v>
      </c>
      <c r="BH17" s="705">
        <f t="shared" si="32"/>
        <v>291</v>
      </c>
      <c r="BI17" s="180">
        <f t="shared" si="32"/>
        <v>65</v>
      </c>
    </row>
    <row r="18" spans="1:61">
      <c r="A18" s="181" t="s">
        <v>20</v>
      </c>
      <c r="B18" s="179">
        <f>SUM(B102:B103)</f>
        <v>621</v>
      </c>
      <c r="C18" s="179">
        <f t="shared" ref="C18:U18" si="33">SUM(C102:C103)</f>
        <v>325</v>
      </c>
      <c r="D18" s="179">
        <f t="shared" si="33"/>
        <v>297</v>
      </c>
      <c r="E18" s="179">
        <f t="shared" si="33"/>
        <v>133</v>
      </c>
      <c r="F18" s="179">
        <f t="shared" si="33"/>
        <v>0</v>
      </c>
      <c r="G18" s="179">
        <f t="shared" si="33"/>
        <v>0</v>
      </c>
      <c r="H18" s="179">
        <f t="shared" si="33"/>
        <v>116</v>
      </c>
      <c r="I18" s="179">
        <f t="shared" si="33"/>
        <v>56</v>
      </c>
      <c r="J18" s="179">
        <f t="shared" si="33"/>
        <v>0</v>
      </c>
      <c r="K18" s="179">
        <f t="shared" si="33"/>
        <v>0</v>
      </c>
      <c r="L18" s="179">
        <f t="shared" si="33"/>
        <v>426</v>
      </c>
      <c r="M18" s="179">
        <f t="shared" si="33"/>
        <v>220</v>
      </c>
      <c r="N18" s="179">
        <f t="shared" si="33"/>
        <v>0</v>
      </c>
      <c r="O18" s="179">
        <f t="shared" si="33"/>
        <v>0</v>
      </c>
      <c r="P18" s="179">
        <f t="shared" si="33"/>
        <v>88</v>
      </c>
      <c r="Q18" s="179">
        <f t="shared" si="33"/>
        <v>23</v>
      </c>
      <c r="R18" s="179">
        <f t="shared" si="33"/>
        <v>0</v>
      </c>
      <c r="S18" s="179">
        <f t="shared" si="33"/>
        <v>0</v>
      </c>
      <c r="T18" s="179">
        <f t="shared" si="33"/>
        <v>1548</v>
      </c>
      <c r="U18" s="180">
        <f t="shared" si="33"/>
        <v>757</v>
      </c>
      <c r="V18" s="10"/>
      <c r="W18" s="181" t="s">
        <v>20</v>
      </c>
      <c r="X18" s="179">
        <f>SUM(X102:X103)</f>
        <v>17</v>
      </c>
      <c r="Y18" s="179">
        <f t="shared" ref="Y18:AQ18" si="34">SUM(Y102:Y103)</f>
        <v>8</v>
      </c>
      <c r="Z18" s="179">
        <f t="shared" si="34"/>
        <v>3</v>
      </c>
      <c r="AA18" s="179">
        <f t="shared" si="34"/>
        <v>1</v>
      </c>
      <c r="AB18" s="179">
        <f t="shared" si="34"/>
        <v>0</v>
      </c>
      <c r="AC18" s="179">
        <f t="shared" si="34"/>
        <v>0</v>
      </c>
      <c r="AD18" s="179">
        <f t="shared" si="34"/>
        <v>5</v>
      </c>
      <c r="AE18" s="179">
        <f t="shared" si="34"/>
        <v>0</v>
      </c>
      <c r="AF18" s="179">
        <f t="shared" si="34"/>
        <v>0</v>
      </c>
      <c r="AG18" s="179">
        <f t="shared" si="34"/>
        <v>0</v>
      </c>
      <c r="AH18" s="179">
        <f t="shared" si="34"/>
        <v>79</v>
      </c>
      <c r="AI18" s="179">
        <f t="shared" si="34"/>
        <v>45</v>
      </c>
      <c r="AJ18" s="179">
        <f t="shared" si="34"/>
        <v>0</v>
      </c>
      <c r="AK18" s="179">
        <f t="shared" si="34"/>
        <v>0</v>
      </c>
      <c r="AL18" s="179">
        <f t="shared" si="34"/>
        <v>10</v>
      </c>
      <c r="AM18" s="179">
        <f t="shared" si="34"/>
        <v>1</v>
      </c>
      <c r="AN18" s="179">
        <f t="shared" si="34"/>
        <v>0</v>
      </c>
      <c r="AO18" s="179">
        <f t="shared" si="34"/>
        <v>0</v>
      </c>
      <c r="AP18" s="179">
        <f t="shared" si="34"/>
        <v>114</v>
      </c>
      <c r="AQ18" s="180">
        <f t="shared" si="34"/>
        <v>55</v>
      </c>
      <c r="AR18" s="10"/>
      <c r="AS18" s="504" t="s">
        <v>20</v>
      </c>
      <c r="AT18" s="506">
        <f t="shared" ref="AT18:BI18" si="35">SUM(AT102:AT103)</f>
        <v>12</v>
      </c>
      <c r="AU18" s="7">
        <f t="shared" si="35"/>
        <v>7</v>
      </c>
      <c r="AV18" s="7">
        <f t="shared" si="35"/>
        <v>0</v>
      </c>
      <c r="AW18" s="7">
        <f t="shared" si="35"/>
        <v>4</v>
      </c>
      <c r="AX18" s="7">
        <f t="shared" si="35"/>
        <v>0</v>
      </c>
      <c r="AY18" s="7">
        <f t="shared" si="35"/>
        <v>9</v>
      </c>
      <c r="AZ18" s="7">
        <f t="shared" si="35"/>
        <v>0</v>
      </c>
      <c r="BA18" s="7">
        <f t="shared" si="35"/>
        <v>4</v>
      </c>
      <c r="BB18" s="7">
        <f t="shared" si="35"/>
        <v>0</v>
      </c>
      <c r="BC18" s="8">
        <f t="shared" si="35"/>
        <v>36</v>
      </c>
      <c r="BD18" s="506">
        <f t="shared" si="35"/>
        <v>32</v>
      </c>
      <c r="BE18" s="7">
        <f t="shared" si="35"/>
        <v>2</v>
      </c>
      <c r="BF18" s="8">
        <f t="shared" si="35"/>
        <v>34</v>
      </c>
      <c r="BG18" s="596">
        <f t="shared" si="35"/>
        <v>7</v>
      </c>
      <c r="BH18" s="705">
        <f t="shared" si="35"/>
        <v>73</v>
      </c>
      <c r="BI18" s="180">
        <f t="shared" si="35"/>
        <v>4</v>
      </c>
    </row>
    <row r="19" spans="1:61">
      <c r="A19" s="181" t="s">
        <v>26</v>
      </c>
      <c r="B19" s="179">
        <f>SUM(B105:B109)</f>
        <v>1774</v>
      </c>
      <c r="C19" s="179">
        <f t="shared" ref="C19:U19" si="36">SUM(C105:C109)</f>
        <v>1003</v>
      </c>
      <c r="D19" s="179">
        <f t="shared" si="36"/>
        <v>947</v>
      </c>
      <c r="E19" s="179">
        <f t="shared" si="36"/>
        <v>589</v>
      </c>
      <c r="F19" s="179">
        <f t="shared" si="36"/>
        <v>0</v>
      </c>
      <c r="G19" s="179">
        <f t="shared" si="36"/>
        <v>0</v>
      </c>
      <c r="H19" s="179">
        <f t="shared" si="36"/>
        <v>411</v>
      </c>
      <c r="I19" s="179">
        <f t="shared" si="36"/>
        <v>205</v>
      </c>
      <c r="J19" s="179">
        <f t="shared" si="36"/>
        <v>144</v>
      </c>
      <c r="K19" s="179">
        <f t="shared" si="36"/>
        <v>65</v>
      </c>
      <c r="L19" s="179">
        <f t="shared" si="36"/>
        <v>1657</v>
      </c>
      <c r="M19" s="179">
        <f t="shared" si="36"/>
        <v>902</v>
      </c>
      <c r="N19" s="179">
        <f t="shared" si="36"/>
        <v>0</v>
      </c>
      <c r="O19" s="179">
        <f t="shared" si="36"/>
        <v>0</v>
      </c>
      <c r="P19" s="179">
        <f t="shared" si="36"/>
        <v>341</v>
      </c>
      <c r="Q19" s="179">
        <f t="shared" si="36"/>
        <v>114</v>
      </c>
      <c r="R19" s="179">
        <f t="shared" si="36"/>
        <v>11</v>
      </c>
      <c r="S19" s="179">
        <f t="shared" si="36"/>
        <v>3</v>
      </c>
      <c r="T19" s="179">
        <f t="shared" si="36"/>
        <v>5285</v>
      </c>
      <c r="U19" s="180">
        <f t="shared" si="36"/>
        <v>2881</v>
      </c>
      <c r="V19" s="10"/>
      <c r="W19" s="181" t="s">
        <v>26</v>
      </c>
      <c r="X19" s="179">
        <f>SUM(X105:X109)</f>
        <v>112</v>
      </c>
      <c r="Y19" s="179">
        <f t="shared" ref="Y19:AQ19" si="37">SUM(Y105:Y109)</f>
        <v>72</v>
      </c>
      <c r="Z19" s="179">
        <f t="shared" si="37"/>
        <v>36</v>
      </c>
      <c r="AA19" s="179">
        <f t="shared" si="37"/>
        <v>20</v>
      </c>
      <c r="AB19" s="179">
        <f t="shared" si="37"/>
        <v>0</v>
      </c>
      <c r="AC19" s="179">
        <f t="shared" si="37"/>
        <v>0</v>
      </c>
      <c r="AD19" s="179">
        <f t="shared" si="37"/>
        <v>13</v>
      </c>
      <c r="AE19" s="179">
        <f t="shared" si="37"/>
        <v>4</v>
      </c>
      <c r="AF19" s="179">
        <f t="shared" si="37"/>
        <v>2</v>
      </c>
      <c r="AG19" s="179">
        <f t="shared" si="37"/>
        <v>1</v>
      </c>
      <c r="AH19" s="179">
        <f t="shared" si="37"/>
        <v>233</v>
      </c>
      <c r="AI19" s="179">
        <f t="shared" si="37"/>
        <v>128</v>
      </c>
      <c r="AJ19" s="179">
        <f t="shared" si="37"/>
        <v>0</v>
      </c>
      <c r="AK19" s="179">
        <f t="shared" si="37"/>
        <v>0</v>
      </c>
      <c r="AL19" s="179">
        <f t="shared" si="37"/>
        <v>64</v>
      </c>
      <c r="AM19" s="179">
        <f t="shared" si="37"/>
        <v>21</v>
      </c>
      <c r="AN19" s="179">
        <f t="shared" si="37"/>
        <v>0</v>
      </c>
      <c r="AO19" s="179">
        <f t="shared" si="37"/>
        <v>0</v>
      </c>
      <c r="AP19" s="179">
        <f t="shared" si="37"/>
        <v>460</v>
      </c>
      <c r="AQ19" s="180">
        <f t="shared" si="37"/>
        <v>246</v>
      </c>
      <c r="AR19" s="10"/>
      <c r="AS19" s="504" t="s">
        <v>26</v>
      </c>
      <c r="AT19" s="506">
        <f t="shared" ref="AT19:BI19" si="38">SUM(AT105:AT109)</f>
        <v>43</v>
      </c>
      <c r="AU19" s="7">
        <f t="shared" si="38"/>
        <v>28</v>
      </c>
      <c r="AV19" s="7">
        <f t="shared" si="38"/>
        <v>0</v>
      </c>
      <c r="AW19" s="7">
        <f t="shared" si="38"/>
        <v>19</v>
      </c>
      <c r="AX19" s="7">
        <f t="shared" si="38"/>
        <v>4</v>
      </c>
      <c r="AY19" s="7">
        <f t="shared" si="38"/>
        <v>34</v>
      </c>
      <c r="AZ19" s="7">
        <f t="shared" si="38"/>
        <v>0</v>
      </c>
      <c r="BA19" s="7">
        <f t="shared" si="38"/>
        <v>19</v>
      </c>
      <c r="BB19" s="7">
        <f t="shared" si="38"/>
        <v>1</v>
      </c>
      <c r="BC19" s="8">
        <f t="shared" si="38"/>
        <v>148</v>
      </c>
      <c r="BD19" s="506">
        <f t="shared" si="38"/>
        <v>113</v>
      </c>
      <c r="BE19" s="7">
        <f t="shared" si="38"/>
        <v>28</v>
      </c>
      <c r="BF19" s="8">
        <f t="shared" si="38"/>
        <v>141</v>
      </c>
      <c r="BG19" s="596">
        <f t="shared" si="38"/>
        <v>31</v>
      </c>
      <c r="BH19" s="705">
        <f t="shared" si="38"/>
        <v>294</v>
      </c>
      <c r="BI19" s="180">
        <f t="shared" si="38"/>
        <v>40</v>
      </c>
    </row>
    <row r="20" spans="1:61">
      <c r="A20" s="181" t="s">
        <v>36</v>
      </c>
      <c r="B20" s="179">
        <f>SUM(B111:B116)</f>
        <v>2372</v>
      </c>
      <c r="C20" s="179">
        <f t="shared" ref="C20:U20" si="39">SUM(C111:C116)</f>
        <v>1234</v>
      </c>
      <c r="D20" s="179">
        <f t="shared" si="39"/>
        <v>1111</v>
      </c>
      <c r="E20" s="179">
        <f t="shared" si="39"/>
        <v>616</v>
      </c>
      <c r="F20" s="179">
        <f t="shared" si="39"/>
        <v>61</v>
      </c>
      <c r="G20" s="179">
        <f t="shared" si="39"/>
        <v>13</v>
      </c>
      <c r="H20" s="179">
        <f t="shared" si="39"/>
        <v>113</v>
      </c>
      <c r="I20" s="179">
        <f t="shared" si="39"/>
        <v>60</v>
      </c>
      <c r="J20" s="179">
        <f t="shared" si="39"/>
        <v>653</v>
      </c>
      <c r="K20" s="179">
        <f t="shared" si="39"/>
        <v>336</v>
      </c>
      <c r="L20" s="179">
        <f t="shared" si="39"/>
        <v>1632</v>
      </c>
      <c r="M20" s="179">
        <f t="shared" si="39"/>
        <v>927</v>
      </c>
      <c r="N20" s="179">
        <f t="shared" si="39"/>
        <v>77</v>
      </c>
      <c r="O20" s="179">
        <f t="shared" si="39"/>
        <v>30</v>
      </c>
      <c r="P20" s="179">
        <f t="shared" si="39"/>
        <v>163</v>
      </c>
      <c r="Q20" s="179">
        <f t="shared" si="39"/>
        <v>88</v>
      </c>
      <c r="R20" s="179">
        <f t="shared" si="39"/>
        <v>585</v>
      </c>
      <c r="S20" s="179">
        <f t="shared" si="39"/>
        <v>275</v>
      </c>
      <c r="T20" s="179">
        <f t="shared" si="39"/>
        <v>6767</v>
      </c>
      <c r="U20" s="180">
        <f t="shared" si="39"/>
        <v>3579</v>
      </c>
      <c r="V20" s="10"/>
      <c r="W20" s="181" t="s">
        <v>36</v>
      </c>
      <c r="X20" s="179">
        <f>SUM(X111:X116)</f>
        <v>71</v>
      </c>
      <c r="Y20" s="179">
        <f t="shared" ref="Y20:AQ20" si="40">SUM(Y111:Y116)</f>
        <v>34</v>
      </c>
      <c r="Z20" s="179">
        <f t="shared" si="40"/>
        <v>23</v>
      </c>
      <c r="AA20" s="179">
        <f t="shared" si="40"/>
        <v>15</v>
      </c>
      <c r="AB20" s="179">
        <f t="shared" si="40"/>
        <v>0</v>
      </c>
      <c r="AC20" s="179">
        <f t="shared" si="40"/>
        <v>0</v>
      </c>
      <c r="AD20" s="179">
        <f t="shared" si="40"/>
        <v>1</v>
      </c>
      <c r="AE20" s="179">
        <f t="shared" si="40"/>
        <v>1</v>
      </c>
      <c r="AF20" s="179">
        <f t="shared" si="40"/>
        <v>14</v>
      </c>
      <c r="AG20" s="179">
        <f t="shared" si="40"/>
        <v>5</v>
      </c>
      <c r="AH20" s="179">
        <f t="shared" si="40"/>
        <v>237</v>
      </c>
      <c r="AI20" s="179">
        <f t="shared" si="40"/>
        <v>130</v>
      </c>
      <c r="AJ20" s="179">
        <f t="shared" si="40"/>
        <v>18</v>
      </c>
      <c r="AK20" s="179">
        <f t="shared" si="40"/>
        <v>11</v>
      </c>
      <c r="AL20" s="179">
        <f t="shared" si="40"/>
        <v>20</v>
      </c>
      <c r="AM20" s="179">
        <f t="shared" si="40"/>
        <v>6</v>
      </c>
      <c r="AN20" s="179">
        <f t="shared" si="40"/>
        <v>113</v>
      </c>
      <c r="AO20" s="179">
        <f t="shared" si="40"/>
        <v>53</v>
      </c>
      <c r="AP20" s="179">
        <f t="shared" si="40"/>
        <v>497</v>
      </c>
      <c r="AQ20" s="180">
        <f t="shared" si="40"/>
        <v>255</v>
      </c>
      <c r="AR20" s="10"/>
      <c r="AS20" s="504" t="s">
        <v>36</v>
      </c>
      <c r="AT20" s="506">
        <f t="shared" ref="AT20:BI20" si="41">SUM(AT111:AT116)</f>
        <v>60</v>
      </c>
      <c r="AU20" s="7">
        <f t="shared" si="41"/>
        <v>32</v>
      </c>
      <c r="AV20" s="7">
        <f t="shared" si="41"/>
        <v>2</v>
      </c>
      <c r="AW20" s="7">
        <f t="shared" si="41"/>
        <v>4</v>
      </c>
      <c r="AX20" s="7">
        <f t="shared" si="41"/>
        <v>17</v>
      </c>
      <c r="AY20" s="7">
        <f t="shared" si="41"/>
        <v>39</v>
      </c>
      <c r="AZ20" s="7">
        <f t="shared" si="41"/>
        <v>3</v>
      </c>
      <c r="BA20" s="7">
        <f t="shared" si="41"/>
        <v>7</v>
      </c>
      <c r="BB20" s="7">
        <f t="shared" si="41"/>
        <v>13</v>
      </c>
      <c r="BC20" s="8">
        <f t="shared" si="41"/>
        <v>177</v>
      </c>
      <c r="BD20" s="506">
        <f t="shared" si="41"/>
        <v>190</v>
      </c>
      <c r="BE20" s="7">
        <f t="shared" si="41"/>
        <v>28</v>
      </c>
      <c r="BF20" s="8">
        <f t="shared" si="41"/>
        <v>218</v>
      </c>
      <c r="BG20" s="596">
        <f t="shared" si="41"/>
        <v>33</v>
      </c>
      <c r="BH20" s="705">
        <f t="shared" si="41"/>
        <v>319</v>
      </c>
      <c r="BI20" s="180">
        <f t="shared" si="41"/>
        <v>46</v>
      </c>
    </row>
    <row r="21" spans="1:61">
      <c r="A21" s="181" t="s">
        <v>43</v>
      </c>
      <c r="B21" s="179">
        <f>SUM(B118)</f>
        <v>280</v>
      </c>
      <c r="C21" s="179">
        <f t="shared" ref="C21:U21" si="42">SUM(C118)</f>
        <v>136</v>
      </c>
      <c r="D21" s="179">
        <f t="shared" si="42"/>
        <v>122</v>
      </c>
      <c r="E21" s="179">
        <f t="shared" si="42"/>
        <v>60</v>
      </c>
      <c r="F21" s="179">
        <f t="shared" si="42"/>
        <v>0</v>
      </c>
      <c r="G21" s="179">
        <f t="shared" si="42"/>
        <v>0</v>
      </c>
      <c r="H21" s="179">
        <f t="shared" si="42"/>
        <v>84</v>
      </c>
      <c r="I21" s="179">
        <f t="shared" si="42"/>
        <v>50</v>
      </c>
      <c r="J21" s="179">
        <f t="shared" si="42"/>
        <v>11</v>
      </c>
      <c r="K21" s="179">
        <f t="shared" si="42"/>
        <v>2</v>
      </c>
      <c r="L21" s="179">
        <f t="shared" si="42"/>
        <v>135</v>
      </c>
      <c r="M21" s="179">
        <f t="shared" si="42"/>
        <v>60</v>
      </c>
      <c r="N21" s="179">
        <f t="shared" si="42"/>
        <v>0</v>
      </c>
      <c r="O21" s="179">
        <f t="shared" si="42"/>
        <v>0</v>
      </c>
      <c r="P21" s="179">
        <f t="shared" si="42"/>
        <v>68</v>
      </c>
      <c r="Q21" s="179">
        <f t="shared" si="42"/>
        <v>27</v>
      </c>
      <c r="R21" s="179">
        <f t="shared" si="42"/>
        <v>22</v>
      </c>
      <c r="S21" s="179">
        <f t="shared" si="42"/>
        <v>12</v>
      </c>
      <c r="T21" s="179">
        <f t="shared" si="42"/>
        <v>722</v>
      </c>
      <c r="U21" s="180">
        <f t="shared" si="42"/>
        <v>347</v>
      </c>
      <c r="V21" s="10"/>
      <c r="W21" s="181" t="s">
        <v>43</v>
      </c>
      <c r="X21" s="179">
        <f>SUM(X118)</f>
        <v>17</v>
      </c>
      <c r="Y21" s="179">
        <f t="shared" ref="Y21:AQ21" si="43">SUM(Y118)</f>
        <v>6</v>
      </c>
      <c r="Z21" s="179">
        <f t="shared" si="43"/>
        <v>0</v>
      </c>
      <c r="AA21" s="179">
        <f t="shared" si="43"/>
        <v>0</v>
      </c>
      <c r="AB21" s="179">
        <f t="shared" si="43"/>
        <v>0</v>
      </c>
      <c r="AC21" s="179">
        <f t="shared" si="43"/>
        <v>0</v>
      </c>
      <c r="AD21" s="179">
        <f t="shared" si="43"/>
        <v>2</v>
      </c>
      <c r="AE21" s="179">
        <f t="shared" si="43"/>
        <v>0</v>
      </c>
      <c r="AF21" s="179">
        <f t="shared" si="43"/>
        <v>0</v>
      </c>
      <c r="AG21" s="179">
        <f t="shared" si="43"/>
        <v>0</v>
      </c>
      <c r="AH21" s="179">
        <f t="shared" si="43"/>
        <v>11</v>
      </c>
      <c r="AI21" s="179">
        <f t="shared" si="43"/>
        <v>4</v>
      </c>
      <c r="AJ21" s="179">
        <f t="shared" si="43"/>
        <v>0</v>
      </c>
      <c r="AK21" s="179">
        <f t="shared" si="43"/>
        <v>0</v>
      </c>
      <c r="AL21" s="179">
        <f t="shared" si="43"/>
        <v>0</v>
      </c>
      <c r="AM21" s="179">
        <f t="shared" si="43"/>
        <v>0</v>
      </c>
      <c r="AN21" s="179">
        <f t="shared" si="43"/>
        <v>0</v>
      </c>
      <c r="AO21" s="179">
        <f t="shared" si="43"/>
        <v>0</v>
      </c>
      <c r="AP21" s="179">
        <f t="shared" si="43"/>
        <v>30</v>
      </c>
      <c r="AQ21" s="180">
        <f t="shared" si="43"/>
        <v>10</v>
      </c>
      <c r="AR21" s="10"/>
      <c r="AS21" s="504" t="s">
        <v>43</v>
      </c>
      <c r="AT21" s="506">
        <f t="shared" ref="AT21:BI21" si="44">SUM(AT118)</f>
        <v>5</v>
      </c>
      <c r="AU21" s="7">
        <f t="shared" si="44"/>
        <v>3</v>
      </c>
      <c r="AV21" s="7">
        <f t="shared" si="44"/>
        <v>0</v>
      </c>
      <c r="AW21" s="7">
        <f t="shared" si="44"/>
        <v>2</v>
      </c>
      <c r="AX21" s="7">
        <f t="shared" si="44"/>
        <v>1</v>
      </c>
      <c r="AY21" s="7">
        <f t="shared" si="44"/>
        <v>3</v>
      </c>
      <c r="AZ21" s="7">
        <f t="shared" si="44"/>
        <v>0</v>
      </c>
      <c r="BA21" s="7">
        <f t="shared" si="44"/>
        <v>1</v>
      </c>
      <c r="BB21" s="7">
        <f t="shared" si="44"/>
        <v>1</v>
      </c>
      <c r="BC21" s="8">
        <f t="shared" si="44"/>
        <v>16</v>
      </c>
      <c r="BD21" s="506">
        <f t="shared" si="44"/>
        <v>16</v>
      </c>
      <c r="BE21" s="7">
        <f t="shared" si="44"/>
        <v>0</v>
      </c>
      <c r="BF21" s="8">
        <f t="shared" si="44"/>
        <v>16</v>
      </c>
      <c r="BG21" s="596">
        <f t="shared" si="44"/>
        <v>3</v>
      </c>
      <c r="BH21" s="705">
        <f t="shared" si="44"/>
        <v>34</v>
      </c>
      <c r="BI21" s="180">
        <f t="shared" si="44"/>
        <v>4</v>
      </c>
    </row>
    <row r="22" spans="1:61">
      <c r="A22" s="181" t="s">
        <v>16</v>
      </c>
      <c r="B22" s="179">
        <f>SUM(B120:B122)</f>
        <v>1788</v>
      </c>
      <c r="C22" s="179">
        <f t="shared" ref="C22:U22" si="45">SUM(C120:C122)</f>
        <v>970</v>
      </c>
      <c r="D22" s="179">
        <f t="shared" si="45"/>
        <v>837</v>
      </c>
      <c r="E22" s="179">
        <f t="shared" si="45"/>
        <v>526</v>
      </c>
      <c r="F22" s="179">
        <f t="shared" si="45"/>
        <v>30</v>
      </c>
      <c r="G22" s="179">
        <f t="shared" si="45"/>
        <v>4</v>
      </c>
      <c r="H22" s="179">
        <f t="shared" si="45"/>
        <v>113</v>
      </c>
      <c r="I22" s="179">
        <f t="shared" si="45"/>
        <v>55</v>
      </c>
      <c r="J22" s="179">
        <f t="shared" si="45"/>
        <v>566</v>
      </c>
      <c r="K22" s="179">
        <f t="shared" si="45"/>
        <v>253</v>
      </c>
      <c r="L22" s="179">
        <f t="shared" si="45"/>
        <v>1210</v>
      </c>
      <c r="M22" s="179">
        <f t="shared" si="45"/>
        <v>671</v>
      </c>
      <c r="N22" s="179">
        <f t="shared" si="45"/>
        <v>44</v>
      </c>
      <c r="O22" s="179">
        <f t="shared" si="45"/>
        <v>11</v>
      </c>
      <c r="P22" s="179">
        <f t="shared" si="45"/>
        <v>255</v>
      </c>
      <c r="Q22" s="179">
        <f t="shared" si="45"/>
        <v>88</v>
      </c>
      <c r="R22" s="179">
        <f t="shared" si="45"/>
        <v>91</v>
      </c>
      <c r="S22" s="179">
        <f t="shared" si="45"/>
        <v>46</v>
      </c>
      <c r="T22" s="179">
        <f t="shared" si="45"/>
        <v>4934</v>
      </c>
      <c r="U22" s="180">
        <f t="shared" si="45"/>
        <v>2624</v>
      </c>
      <c r="V22" s="10"/>
      <c r="W22" s="181" t="s">
        <v>16</v>
      </c>
      <c r="X22" s="179">
        <f>SUM(X120:X122)</f>
        <v>82</v>
      </c>
      <c r="Y22" s="179">
        <f t="shared" ref="Y22:AQ22" si="46">SUM(Y120:Y122)</f>
        <v>38</v>
      </c>
      <c r="Z22" s="179">
        <f t="shared" si="46"/>
        <v>17</v>
      </c>
      <c r="AA22" s="179">
        <f t="shared" si="46"/>
        <v>10</v>
      </c>
      <c r="AB22" s="179">
        <f t="shared" si="46"/>
        <v>0</v>
      </c>
      <c r="AC22" s="179">
        <f t="shared" si="46"/>
        <v>0</v>
      </c>
      <c r="AD22" s="179">
        <f t="shared" si="46"/>
        <v>2</v>
      </c>
      <c r="AE22" s="179">
        <f t="shared" si="46"/>
        <v>2</v>
      </c>
      <c r="AF22" s="179">
        <f t="shared" si="46"/>
        <v>22</v>
      </c>
      <c r="AG22" s="179">
        <f t="shared" si="46"/>
        <v>7</v>
      </c>
      <c r="AH22" s="179">
        <f t="shared" si="46"/>
        <v>182</v>
      </c>
      <c r="AI22" s="179">
        <f t="shared" si="46"/>
        <v>108</v>
      </c>
      <c r="AJ22" s="179">
        <f t="shared" si="46"/>
        <v>2</v>
      </c>
      <c r="AK22" s="179">
        <f t="shared" si="46"/>
        <v>0</v>
      </c>
      <c r="AL22" s="179">
        <f t="shared" si="46"/>
        <v>64</v>
      </c>
      <c r="AM22" s="179">
        <f t="shared" si="46"/>
        <v>23</v>
      </c>
      <c r="AN22" s="179">
        <f t="shared" si="46"/>
        <v>16</v>
      </c>
      <c r="AO22" s="179">
        <f t="shared" si="46"/>
        <v>8</v>
      </c>
      <c r="AP22" s="179">
        <f t="shared" si="46"/>
        <v>387</v>
      </c>
      <c r="AQ22" s="180">
        <f t="shared" si="46"/>
        <v>196</v>
      </c>
      <c r="AR22" s="10"/>
      <c r="AS22" s="504" t="s">
        <v>16</v>
      </c>
      <c r="AT22" s="506">
        <f t="shared" ref="AT22:BI22" si="47">SUM(AT120:AT122)</f>
        <v>43</v>
      </c>
      <c r="AU22" s="7">
        <f t="shared" si="47"/>
        <v>26</v>
      </c>
      <c r="AV22" s="7">
        <f t="shared" si="47"/>
        <v>3</v>
      </c>
      <c r="AW22" s="7">
        <f t="shared" si="47"/>
        <v>6</v>
      </c>
      <c r="AX22" s="7">
        <f t="shared" si="47"/>
        <v>18</v>
      </c>
      <c r="AY22" s="7">
        <f t="shared" si="47"/>
        <v>33</v>
      </c>
      <c r="AZ22" s="7">
        <f t="shared" si="47"/>
        <v>5</v>
      </c>
      <c r="BA22" s="7">
        <f t="shared" si="47"/>
        <v>12</v>
      </c>
      <c r="BB22" s="7">
        <f t="shared" si="47"/>
        <v>4</v>
      </c>
      <c r="BC22" s="8">
        <f t="shared" si="47"/>
        <v>150</v>
      </c>
      <c r="BD22" s="506">
        <f t="shared" si="47"/>
        <v>141</v>
      </c>
      <c r="BE22" s="7">
        <f t="shared" si="47"/>
        <v>12</v>
      </c>
      <c r="BF22" s="8">
        <f t="shared" si="47"/>
        <v>153</v>
      </c>
      <c r="BG22" s="596">
        <f t="shared" si="47"/>
        <v>31</v>
      </c>
      <c r="BH22" s="705">
        <f t="shared" si="47"/>
        <v>263</v>
      </c>
      <c r="BI22" s="180">
        <f t="shared" si="47"/>
        <v>51</v>
      </c>
    </row>
    <row r="23" spans="1:61">
      <c r="A23" s="181" t="s">
        <v>60</v>
      </c>
      <c r="B23" s="179">
        <f>SUM(B124)</f>
        <v>85</v>
      </c>
      <c r="C23" s="179">
        <f t="shared" ref="C23:U23" si="48">SUM(C124)</f>
        <v>48</v>
      </c>
      <c r="D23" s="179">
        <f t="shared" si="48"/>
        <v>60</v>
      </c>
      <c r="E23" s="179">
        <f t="shared" si="48"/>
        <v>34</v>
      </c>
      <c r="F23" s="179">
        <f t="shared" si="48"/>
        <v>0</v>
      </c>
      <c r="G23" s="179">
        <f t="shared" si="48"/>
        <v>0</v>
      </c>
      <c r="H23" s="179">
        <f t="shared" si="48"/>
        <v>0</v>
      </c>
      <c r="I23" s="179">
        <f t="shared" si="48"/>
        <v>0</v>
      </c>
      <c r="J23" s="179">
        <f t="shared" si="48"/>
        <v>0</v>
      </c>
      <c r="K23" s="179">
        <f t="shared" si="48"/>
        <v>0</v>
      </c>
      <c r="L23" s="179">
        <f t="shared" si="48"/>
        <v>58</v>
      </c>
      <c r="M23" s="179">
        <f t="shared" si="48"/>
        <v>34</v>
      </c>
      <c r="N23" s="179">
        <f t="shared" si="48"/>
        <v>0</v>
      </c>
      <c r="O23" s="179">
        <f t="shared" si="48"/>
        <v>0</v>
      </c>
      <c r="P23" s="179">
        <f t="shared" si="48"/>
        <v>18</v>
      </c>
      <c r="Q23" s="179">
        <f t="shared" si="48"/>
        <v>8</v>
      </c>
      <c r="R23" s="179">
        <f t="shared" si="48"/>
        <v>0</v>
      </c>
      <c r="S23" s="179">
        <f t="shared" si="48"/>
        <v>0</v>
      </c>
      <c r="T23" s="179">
        <f t="shared" si="48"/>
        <v>221</v>
      </c>
      <c r="U23" s="180">
        <f t="shared" si="48"/>
        <v>124</v>
      </c>
      <c r="V23" s="10"/>
      <c r="W23" s="181" t="s">
        <v>60</v>
      </c>
      <c r="X23" s="179">
        <f>SUM(X124)</f>
        <v>2</v>
      </c>
      <c r="Y23" s="179">
        <f t="shared" ref="Y23:AQ23" si="49">SUM(Y124)</f>
        <v>1</v>
      </c>
      <c r="Z23" s="179">
        <f t="shared" si="49"/>
        <v>0</v>
      </c>
      <c r="AA23" s="179">
        <f t="shared" si="49"/>
        <v>0</v>
      </c>
      <c r="AB23" s="179">
        <f t="shared" si="49"/>
        <v>0</v>
      </c>
      <c r="AC23" s="179">
        <f t="shared" si="49"/>
        <v>0</v>
      </c>
      <c r="AD23" s="179">
        <f t="shared" si="49"/>
        <v>0</v>
      </c>
      <c r="AE23" s="179">
        <f t="shared" si="49"/>
        <v>0</v>
      </c>
      <c r="AF23" s="179">
        <f t="shared" si="49"/>
        <v>0</v>
      </c>
      <c r="AG23" s="179">
        <f t="shared" si="49"/>
        <v>0</v>
      </c>
      <c r="AH23" s="179">
        <f t="shared" si="49"/>
        <v>6</v>
      </c>
      <c r="AI23" s="179">
        <f t="shared" si="49"/>
        <v>4</v>
      </c>
      <c r="AJ23" s="179">
        <f t="shared" si="49"/>
        <v>0</v>
      </c>
      <c r="AK23" s="179">
        <f t="shared" si="49"/>
        <v>0</v>
      </c>
      <c r="AL23" s="179">
        <f t="shared" si="49"/>
        <v>1</v>
      </c>
      <c r="AM23" s="179">
        <f t="shared" si="49"/>
        <v>0</v>
      </c>
      <c r="AN23" s="179">
        <f t="shared" si="49"/>
        <v>0</v>
      </c>
      <c r="AO23" s="179">
        <f t="shared" si="49"/>
        <v>0</v>
      </c>
      <c r="AP23" s="179">
        <f t="shared" si="49"/>
        <v>9</v>
      </c>
      <c r="AQ23" s="180">
        <f t="shared" si="49"/>
        <v>5</v>
      </c>
      <c r="AR23" s="10"/>
      <c r="AS23" s="504" t="s">
        <v>60</v>
      </c>
      <c r="AT23" s="506">
        <f t="shared" ref="AT23:BI23" si="50">SUM(AT124)</f>
        <v>2</v>
      </c>
      <c r="AU23" s="7">
        <f t="shared" si="50"/>
        <v>2</v>
      </c>
      <c r="AV23" s="7">
        <f t="shared" si="50"/>
        <v>0</v>
      </c>
      <c r="AW23" s="7">
        <f t="shared" si="50"/>
        <v>0</v>
      </c>
      <c r="AX23" s="7">
        <f t="shared" si="50"/>
        <v>0</v>
      </c>
      <c r="AY23" s="7">
        <f t="shared" si="50"/>
        <v>2</v>
      </c>
      <c r="AZ23" s="7">
        <f t="shared" si="50"/>
        <v>0</v>
      </c>
      <c r="BA23" s="7">
        <f t="shared" si="50"/>
        <v>1</v>
      </c>
      <c r="BB23" s="7">
        <f t="shared" si="50"/>
        <v>0</v>
      </c>
      <c r="BC23" s="8">
        <f t="shared" si="50"/>
        <v>7</v>
      </c>
      <c r="BD23" s="506">
        <f t="shared" si="50"/>
        <v>7</v>
      </c>
      <c r="BE23" s="7">
        <f t="shared" si="50"/>
        <v>0</v>
      </c>
      <c r="BF23" s="8">
        <f t="shared" si="50"/>
        <v>7</v>
      </c>
      <c r="BG23" s="596">
        <f t="shared" si="50"/>
        <v>2</v>
      </c>
      <c r="BH23" s="705">
        <f t="shared" si="50"/>
        <v>27</v>
      </c>
      <c r="BI23" s="180">
        <f t="shared" si="50"/>
        <v>6</v>
      </c>
    </row>
    <row r="24" spans="1:61">
      <c r="A24" s="181" t="s">
        <v>77</v>
      </c>
      <c r="B24" s="179">
        <f>SUM(B131:B133)</f>
        <v>473</v>
      </c>
      <c r="C24" s="179">
        <f t="shared" ref="C24:U24" si="51">SUM(C131:C133)</f>
        <v>226</v>
      </c>
      <c r="D24" s="179">
        <f t="shared" si="51"/>
        <v>333</v>
      </c>
      <c r="E24" s="179">
        <f t="shared" si="51"/>
        <v>190</v>
      </c>
      <c r="F24" s="179">
        <f t="shared" si="51"/>
        <v>0</v>
      </c>
      <c r="G24" s="179">
        <f t="shared" si="51"/>
        <v>0</v>
      </c>
      <c r="H24" s="179">
        <f t="shared" si="51"/>
        <v>18</v>
      </c>
      <c r="I24" s="179">
        <f t="shared" si="51"/>
        <v>4</v>
      </c>
      <c r="J24" s="179">
        <f t="shared" si="51"/>
        <v>126</v>
      </c>
      <c r="K24" s="179">
        <f t="shared" si="51"/>
        <v>52</v>
      </c>
      <c r="L24" s="179">
        <f t="shared" si="51"/>
        <v>526</v>
      </c>
      <c r="M24" s="179">
        <f t="shared" si="51"/>
        <v>240</v>
      </c>
      <c r="N24" s="179">
        <f t="shared" si="51"/>
        <v>0</v>
      </c>
      <c r="O24" s="179">
        <f t="shared" si="51"/>
        <v>0</v>
      </c>
      <c r="P24" s="179">
        <f t="shared" si="51"/>
        <v>50</v>
      </c>
      <c r="Q24" s="179">
        <f t="shared" si="51"/>
        <v>14</v>
      </c>
      <c r="R24" s="179">
        <f t="shared" si="51"/>
        <v>77</v>
      </c>
      <c r="S24" s="179">
        <f t="shared" si="51"/>
        <v>34</v>
      </c>
      <c r="T24" s="179">
        <f t="shared" si="51"/>
        <v>1603</v>
      </c>
      <c r="U24" s="180">
        <f t="shared" si="51"/>
        <v>760</v>
      </c>
      <c r="V24" s="10"/>
      <c r="W24" s="181" t="s">
        <v>77</v>
      </c>
      <c r="X24" s="179">
        <f>SUM(X131:X133)</f>
        <v>25</v>
      </c>
      <c r="Y24" s="179">
        <f t="shared" ref="Y24:AQ24" si="52">SUM(Y131:Y133)</f>
        <v>12</v>
      </c>
      <c r="Z24" s="179">
        <f t="shared" si="52"/>
        <v>18</v>
      </c>
      <c r="AA24" s="179">
        <f t="shared" si="52"/>
        <v>10</v>
      </c>
      <c r="AB24" s="179">
        <f t="shared" si="52"/>
        <v>0</v>
      </c>
      <c r="AC24" s="179">
        <f t="shared" si="52"/>
        <v>0</v>
      </c>
      <c r="AD24" s="179">
        <f t="shared" si="52"/>
        <v>0</v>
      </c>
      <c r="AE24" s="179">
        <f t="shared" si="52"/>
        <v>0</v>
      </c>
      <c r="AF24" s="179">
        <f t="shared" si="52"/>
        <v>5</v>
      </c>
      <c r="AG24" s="179">
        <f t="shared" si="52"/>
        <v>3</v>
      </c>
      <c r="AH24" s="179">
        <f t="shared" si="52"/>
        <v>106</v>
      </c>
      <c r="AI24" s="179">
        <f t="shared" si="52"/>
        <v>57</v>
      </c>
      <c r="AJ24" s="179">
        <f t="shared" si="52"/>
        <v>0</v>
      </c>
      <c r="AK24" s="179">
        <f t="shared" si="52"/>
        <v>0</v>
      </c>
      <c r="AL24" s="179">
        <f t="shared" si="52"/>
        <v>3</v>
      </c>
      <c r="AM24" s="179">
        <f t="shared" si="52"/>
        <v>1</v>
      </c>
      <c r="AN24" s="179">
        <f t="shared" si="52"/>
        <v>3</v>
      </c>
      <c r="AO24" s="179">
        <f t="shared" si="52"/>
        <v>3</v>
      </c>
      <c r="AP24" s="179">
        <f t="shared" si="52"/>
        <v>160</v>
      </c>
      <c r="AQ24" s="180">
        <f t="shared" si="52"/>
        <v>86</v>
      </c>
      <c r="AR24" s="10"/>
      <c r="AS24" s="504" t="s">
        <v>77</v>
      </c>
      <c r="AT24" s="506">
        <f t="shared" ref="AT24:BI24" si="53">SUM(AT131:AT133)</f>
        <v>12</v>
      </c>
      <c r="AU24" s="7">
        <f t="shared" si="53"/>
        <v>9</v>
      </c>
      <c r="AV24" s="7">
        <f t="shared" si="53"/>
        <v>0</v>
      </c>
      <c r="AW24" s="7">
        <f t="shared" si="53"/>
        <v>1</v>
      </c>
      <c r="AX24" s="7">
        <f t="shared" si="53"/>
        <v>6</v>
      </c>
      <c r="AY24" s="7">
        <f t="shared" si="53"/>
        <v>11</v>
      </c>
      <c r="AZ24" s="7">
        <f t="shared" si="53"/>
        <v>0</v>
      </c>
      <c r="BA24" s="7">
        <f t="shared" si="53"/>
        <v>3</v>
      </c>
      <c r="BB24" s="7">
        <f t="shared" si="53"/>
        <v>3</v>
      </c>
      <c r="BC24" s="8">
        <f t="shared" si="53"/>
        <v>45</v>
      </c>
      <c r="BD24" s="506">
        <f t="shared" si="53"/>
        <v>42</v>
      </c>
      <c r="BE24" s="7">
        <f t="shared" si="53"/>
        <v>2</v>
      </c>
      <c r="BF24" s="8">
        <f t="shared" si="53"/>
        <v>44</v>
      </c>
      <c r="BG24" s="596">
        <f t="shared" si="53"/>
        <v>9</v>
      </c>
      <c r="BH24" s="705">
        <f t="shared" si="53"/>
        <v>73</v>
      </c>
      <c r="BI24" s="180">
        <f t="shared" si="53"/>
        <v>12</v>
      </c>
    </row>
    <row r="25" spans="1:61">
      <c r="A25" s="181" t="s">
        <v>30</v>
      </c>
      <c r="B25" s="179">
        <f>SUM(B135:B138)</f>
        <v>2860</v>
      </c>
      <c r="C25" s="179">
        <f t="shared" ref="C25:U25" si="54">SUM(C135:C138)</f>
        <v>1323</v>
      </c>
      <c r="D25" s="179">
        <f t="shared" si="54"/>
        <v>1413</v>
      </c>
      <c r="E25" s="179">
        <f t="shared" si="54"/>
        <v>685</v>
      </c>
      <c r="F25" s="179">
        <f t="shared" si="54"/>
        <v>15</v>
      </c>
      <c r="G25" s="179">
        <f t="shared" si="54"/>
        <v>7</v>
      </c>
      <c r="H25" s="179">
        <f t="shared" si="54"/>
        <v>472</v>
      </c>
      <c r="I25" s="179">
        <f t="shared" si="54"/>
        <v>188</v>
      </c>
      <c r="J25" s="179">
        <f t="shared" si="54"/>
        <v>107</v>
      </c>
      <c r="K25" s="179">
        <f t="shared" si="54"/>
        <v>47</v>
      </c>
      <c r="L25" s="179">
        <f t="shared" si="54"/>
        <v>2148</v>
      </c>
      <c r="M25" s="179">
        <f t="shared" si="54"/>
        <v>894</v>
      </c>
      <c r="N25" s="179">
        <f t="shared" si="54"/>
        <v>16</v>
      </c>
      <c r="O25" s="179">
        <f t="shared" si="54"/>
        <v>3</v>
      </c>
      <c r="P25" s="179">
        <f t="shared" si="54"/>
        <v>316</v>
      </c>
      <c r="Q25" s="179">
        <f t="shared" si="54"/>
        <v>93</v>
      </c>
      <c r="R25" s="179">
        <f t="shared" si="54"/>
        <v>0</v>
      </c>
      <c r="S25" s="179">
        <f t="shared" si="54"/>
        <v>0</v>
      </c>
      <c r="T25" s="179">
        <f t="shared" si="54"/>
        <v>7347</v>
      </c>
      <c r="U25" s="180">
        <f t="shared" si="54"/>
        <v>3240</v>
      </c>
      <c r="V25" s="10"/>
      <c r="W25" s="181" t="s">
        <v>30</v>
      </c>
      <c r="X25" s="179">
        <f>SUM(X135:X138)</f>
        <v>70</v>
      </c>
      <c r="Y25" s="179">
        <f t="shared" ref="Y25:AQ25" si="55">SUM(Y135:Y138)</f>
        <v>27</v>
      </c>
      <c r="Z25" s="179">
        <f t="shared" si="55"/>
        <v>61</v>
      </c>
      <c r="AA25" s="179">
        <f t="shared" si="55"/>
        <v>27</v>
      </c>
      <c r="AB25" s="179">
        <f t="shared" si="55"/>
        <v>0</v>
      </c>
      <c r="AC25" s="179">
        <f t="shared" si="55"/>
        <v>0</v>
      </c>
      <c r="AD25" s="179">
        <f t="shared" si="55"/>
        <v>40</v>
      </c>
      <c r="AE25" s="179">
        <f t="shared" si="55"/>
        <v>18</v>
      </c>
      <c r="AF25" s="179">
        <f t="shared" si="55"/>
        <v>3</v>
      </c>
      <c r="AG25" s="179">
        <f t="shared" si="55"/>
        <v>1</v>
      </c>
      <c r="AH25" s="179">
        <f t="shared" si="55"/>
        <v>299</v>
      </c>
      <c r="AI25" s="179">
        <f t="shared" si="55"/>
        <v>123</v>
      </c>
      <c r="AJ25" s="179">
        <f t="shared" si="55"/>
        <v>3</v>
      </c>
      <c r="AK25" s="179">
        <f t="shared" si="55"/>
        <v>1</v>
      </c>
      <c r="AL25" s="179">
        <f t="shared" si="55"/>
        <v>43</v>
      </c>
      <c r="AM25" s="179">
        <f t="shared" si="55"/>
        <v>11</v>
      </c>
      <c r="AN25" s="179">
        <f t="shared" si="55"/>
        <v>0</v>
      </c>
      <c r="AO25" s="179">
        <f t="shared" si="55"/>
        <v>0</v>
      </c>
      <c r="AP25" s="179">
        <f t="shared" si="55"/>
        <v>519</v>
      </c>
      <c r="AQ25" s="180">
        <f t="shared" si="55"/>
        <v>208</v>
      </c>
      <c r="AR25" s="10"/>
      <c r="AS25" s="504" t="s">
        <v>30</v>
      </c>
      <c r="AT25" s="506">
        <f t="shared" ref="AT25:BI25" si="56">SUM(AT135:AT138)</f>
        <v>48</v>
      </c>
      <c r="AU25" s="7">
        <f t="shared" si="56"/>
        <v>29</v>
      </c>
      <c r="AV25" s="7">
        <f t="shared" si="56"/>
        <v>1</v>
      </c>
      <c r="AW25" s="7">
        <f t="shared" si="56"/>
        <v>12</v>
      </c>
      <c r="AX25" s="7">
        <f t="shared" si="56"/>
        <v>4</v>
      </c>
      <c r="AY25" s="7">
        <f t="shared" si="56"/>
        <v>38</v>
      </c>
      <c r="AZ25" s="7">
        <f t="shared" si="56"/>
        <v>3</v>
      </c>
      <c r="BA25" s="7">
        <f t="shared" si="56"/>
        <v>11</v>
      </c>
      <c r="BB25" s="7">
        <f t="shared" si="56"/>
        <v>0</v>
      </c>
      <c r="BC25" s="8">
        <f t="shared" si="56"/>
        <v>146</v>
      </c>
      <c r="BD25" s="506">
        <f t="shared" si="56"/>
        <v>96</v>
      </c>
      <c r="BE25" s="7">
        <f t="shared" si="56"/>
        <v>38</v>
      </c>
      <c r="BF25" s="8">
        <f t="shared" si="56"/>
        <v>134</v>
      </c>
      <c r="BG25" s="596">
        <f t="shared" si="56"/>
        <v>30</v>
      </c>
      <c r="BH25" s="705">
        <f t="shared" si="56"/>
        <v>235</v>
      </c>
      <c r="BI25" s="180">
        <f t="shared" si="56"/>
        <v>26</v>
      </c>
    </row>
    <row r="26" spans="1:61">
      <c r="A26" s="181" t="s">
        <v>61</v>
      </c>
      <c r="B26" s="179">
        <f>SUM(B140:B145)</f>
        <v>2320</v>
      </c>
      <c r="C26" s="179">
        <f t="shared" ref="C26:U26" si="57">SUM(C140:C145)</f>
        <v>1091</v>
      </c>
      <c r="D26" s="179">
        <f t="shared" si="57"/>
        <v>1602</v>
      </c>
      <c r="E26" s="179">
        <f t="shared" si="57"/>
        <v>687</v>
      </c>
      <c r="F26" s="179">
        <f t="shared" si="57"/>
        <v>0</v>
      </c>
      <c r="G26" s="179">
        <f t="shared" si="57"/>
        <v>0</v>
      </c>
      <c r="H26" s="179">
        <f t="shared" si="57"/>
        <v>256</v>
      </c>
      <c r="I26" s="179">
        <f t="shared" si="57"/>
        <v>88</v>
      </c>
      <c r="J26" s="179">
        <f t="shared" si="57"/>
        <v>139</v>
      </c>
      <c r="K26" s="179">
        <f t="shared" si="57"/>
        <v>38</v>
      </c>
      <c r="L26" s="179">
        <f t="shared" si="57"/>
        <v>1863</v>
      </c>
      <c r="M26" s="179">
        <f t="shared" si="57"/>
        <v>732</v>
      </c>
      <c r="N26" s="179">
        <f t="shared" si="57"/>
        <v>0</v>
      </c>
      <c r="O26" s="179">
        <f t="shared" si="57"/>
        <v>0</v>
      </c>
      <c r="P26" s="179">
        <f t="shared" si="57"/>
        <v>283</v>
      </c>
      <c r="Q26" s="179">
        <f t="shared" si="57"/>
        <v>85</v>
      </c>
      <c r="R26" s="179">
        <f t="shared" si="57"/>
        <v>0</v>
      </c>
      <c r="S26" s="179">
        <f t="shared" si="57"/>
        <v>0</v>
      </c>
      <c r="T26" s="179">
        <f t="shared" si="57"/>
        <v>6463</v>
      </c>
      <c r="U26" s="180">
        <f t="shared" si="57"/>
        <v>2721</v>
      </c>
      <c r="V26" s="10"/>
      <c r="W26" s="181" t="s">
        <v>61</v>
      </c>
      <c r="X26" s="179">
        <f>SUM(X140:X145)</f>
        <v>81</v>
      </c>
      <c r="Y26" s="179">
        <f t="shared" ref="Y26:AQ26" si="58">SUM(Y140:Y145)</f>
        <v>36</v>
      </c>
      <c r="Z26" s="179">
        <f t="shared" si="58"/>
        <v>36</v>
      </c>
      <c r="AA26" s="179">
        <f t="shared" si="58"/>
        <v>11</v>
      </c>
      <c r="AB26" s="179">
        <f t="shared" si="58"/>
        <v>0</v>
      </c>
      <c r="AC26" s="179">
        <f t="shared" si="58"/>
        <v>0</v>
      </c>
      <c r="AD26" s="179">
        <f t="shared" si="58"/>
        <v>8</v>
      </c>
      <c r="AE26" s="179">
        <f t="shared" si="58"/>
        <v>1</v>
      </c>
      <c r="AF26" s="179">
        <f t="shared" si="58"/>
        <v>2</v>
      </c>
      <c r="AG26" s="179">
        <f t="shared" si="58"/>
        <v>1</v>
      </c>
      <c r="AH26" s="179">
        <f t="shared" si="58"/>
        <v>199</v>
      </c>
      <c r="AI26" s="179">
        <f t="shared" si="58"/>
        <v>90</v>
      </c>
      <c r="AJ26" s="179">
        <f t="shared" si="58"/>
        <v>0</v>
      </c>
      <c r="AK26" s="179">
        <f t="shared" si="58"/>
        <v>0</v>
      </c>
      <c r="AL26" s="179">
        <f t="shared" si="58"/>
        <v>49</v>
      </c>
      <c r="AM26" s="179">
        <f t="shared" si="58"/>
        <v>10</v>
      </c>
      <c r="AN26" s="179">
        <f t="shared" si="58"/>
        <v>0</v>
      </c>
      <c r="AO26" s="179">
        <f t="shared" si="58"/>
        <v>0</v>
      </c>
      <c r="AP26" s="179">
        <f t="shared" si="58"/>
        <v>375</v>
      </c>
      <c r="AQ26" s="180">
        <f t="shared" si="58"/>
        <v>149</v>
      </c>
      <c r="AR26" s="10"/>
      <c r="AS26" s="504" t="s">
        <v>61</v>
      </c>
      <c r="AT26" s="506">
        <f t="shared" ref="AT26:BI26" si="59">SUM(AT140:AT145)</f>
        <v>41</v>
      </c>
      <c r="AU26" s="7">
        <f t="shared" si="59"/>
        <v>30</v>
      </c>
      <c r="AV26" s="7">
        <f t="shared" si="59"/>
        <v>0</v>
      </c>
      <c r="AW26" s="7">
        <f t="shared" si="59"/>
        <v>10</v>
      </c>
      <c r="AX26" s="7">
        <f t="shared" si="59"/>
        <v>4</v>
      </c>
      <c r="AY26" s="7">
        <f t="shared" si="59"/>
        <v>29</v>
      </c>
      <c r="AZ26" s="7">
        <f t="shared" si="59"/>
        <v>0</v>
      </c>
      <c r="BA26" s="7">
        <f t="shared" si="59"/>
        <v>13</v>
      </c>
      <c r="BB26" s="7">
        <f t="shared" si="59"/>
        <v>0</v>
      </c>
      <c r="BC26" s="8">
        <f t="shared" si="59"/>
        <v>127</v>
      </c>
      <c r="BD26" s="506">
        <f t="shared" si="59"/>
        <v>92</v>
      </c>
      <c r="BE26" s="7">
        <f t="shared" si="59"/>
        <v>16</v>
      </c>
      <c r="BF26" s="8">
        <f t="shared" si="59"/>
        <v>108</v>
      </c>
      <c r="BG26" s="596">
        <f t="shared" si="59"/>
        <v>23</v>
      </c>
      <c r="BH26" s="705">
        <f t="shared" si="59"/>
        <v>151</v>
      </c>
      <c r="BI26" s="180">
        <f t="shared" si="59"/>
        <v>27</v>
      </c>
    </row>
    <row r="27" spans="1:61">
      <c r="A27" s="181" t="s">
        <v>110</v>
      </c>
      <c r="B27" s="179">
        <f>SUM(B147:B153)</f>
        <v>5003</v>
      </c>
      <c r="C27" s="179">
        <f t="shared" ref="C27:U27" si="60">SUM(C147:C153)</f>
        <v>2667</v>
      </c>
      <c r="D27" s="179">
        <f t="shared" si="60"/>
        <v>2105</v>
      </c>
      <c r="E27" s="179">
        <f t="shared" si="60"/>
        <v>1234</v>
      </c>
      <c r="F27" s="179">
        <f t="shared" si="60"/>
        <v>152</v>
      </c>
      <c r="G27" s="179">
        <f t="shared" si="60"/>
        <v>82</v>
      </c>
      <c r="H27" s="179">
        <f t="shared" si="60"/>
        <v>506</v>
      </c>
      <c r="I27" s="179">
        <f t="shared" si="60"/>
        <v>220</v>
      </c>
      <c r="J27" s="179">
        <f t="shared" si="60"/>
        <v>578</v>
      </c>
      <c r="K27" s="179">
        <f t="shared" si="60"/>
        <v>247</v>
      </c>
      <c r="L27" s="179">
        <f t="shared" si="60"/>
        <v>3311</v>
      </c>
      <c r="M27" s="179">
        <f t="shared" si="60"/>
        <v>1819</v>
      </c>
      <c r="N27" s="179">
        <f t="shared" si="60"/>
        <v>74</v>
      </c>
      <c r="O27" s="179">
        <f t="shared" si="60"/>
        <v>32</v>
      </c>
      <c r="P27" s="179">
        <f t="shared" si="60"/>
        <v>521</v>
      </c>
      <c r="Q27" s="179">
        <f t="shared" si="60"/>
        <v>190</v>
      </c>
      <c r="R27" s="179">
        <f t="shared" si="60"/>
        <v>196</v>
      </c>
      <c r="S27" s="179">
        <f t="shared" si="60"/>
        <v>85</v>
      </c>
      <c r="T27" s="179">
        <f t="shared" si="60"/>
        <v>12446</v>
      </c>
      <c r="U27" s="180">
        <f t="shared" si="60"/>
        <v>6576</v>
      </c>
      <c r="V27" s="10"/>
      <c r="W27" s="181" t="s">
        <v>110</v>
      </c>
      <c r="X27" s="179">
        <f>SUM(X147:X153)</f>
        <v>117</v>
      </c>
      <c r="Y27" s="179">
        <f t="shared" ref="Y27:AQ27" si="61">SUM(Y147:Y153)</f>
        <v>63</v>
      </c>
      <c r="Z27" s="179">
        <f t="shared" si="61"/>
        <v>71</v>
      </c>
      <c r="AA27" s="179">
        <f t="shared" si="61"/>
        <v>39</v>
      </c>
      <c r="AB27" s="179">
        <f t="shared" si="61"/>
        <v>1</v>
      </c>
      <c r="AC27" s="179">
        <f t="shared" si="61"/>
        <v>0</v>
      </c>
      <c r="AD27" s="179">
        <f t="shared" si="61"/>
        <v>4</v>
      </c>
      <c r="AE27" s="179">
        <f t="shared" si="61"/>
        <v>2</v>
      </c>
      <c r="AF27" s="179">
        <f t="shared" si="61"/>
        <v>24</v>
      </c>
      <c r="AG27" s="179">
        <f t="shared" si="61"/>
        <v>15</v>
      </c>
      <c r="AH27" s="179">
        <f t="shared" si="61"/>
        <v>352</v>
      </c>
      <c r="AI27" s="179">
        <f t="shared" si="61"/>
        <v>194</v>
      </c>
      <c r="AJ27" s="179">
        <f t="shared" si="61"/>
        <v>4</v>
      </c>
      <c r="AK27" s="179">
        <f t="shared" si="61"/>
        <v>1</v>
      </c>
      <c r="AL27" s="179">
        <f t="shared" si="61"/>
        <v>76</v>
      </c>
      <c r="AM27" s="179">
        <f t="shared" si="61"/>
        <v>30</v>
      </c>
      <c r="AN27" s="179">
        <f t="shared" si="61"/>
        <v>19</v>
      </c>
      <c r="AO27" s="179">
        <f t="shared" si="61"/>
        <v>7</v>
      </c>
      <c r="AP27" s="179">
        <f t="shared" si="61"/>
        <v>668</v>
      </c>
      <c r="AQ27" s="180">
        <f t="shared" si="61"/>
        <v>351</v>
      </c>
      <c r="AR27" s="10"/>
      <c r="AS27" s="504" t="s">
        <v>110</v>
      </c>
      <c r="AT27" s="506">
        <f t="shared" ref="AT27:BI27" si="62">SUM(AT147:AT153)</f>
        <v>115</v>
      </c>
      <c r="AU27" s="7">
        <f t="shared" si="62"/>
        <v>63</v>
      </c>
      <c r="AV27" s="7">
        <f t="shared" si="62"/>
        <v>5</v>
      </c>
      <c r="AW27" s="7">
        <f t="shared" si="62"/>
        <v>14</v>
      </c>
      <c r="AX27" s="7">
        <f t="shared" si="62"/>
        <v>21</v>
      </c>
      <c r="AY27" s="7">
        <f t="shared" si="62"/>
        <v>82</v>
      </c>
      <c r="AZ27" s="7">
        <f t="shared" si="62"/>
        <v>6</v>
      </c>
      <c r="BA27" s="7">
        <f t="shared" si="62"/>
        <v>24</v>
      </c>
      <c r="BB27" s="7">
        <f t="shared" si="62"/>
        <v>8</v>
      </c>
      <c r="BC27" s="8">
        <f t="shared" si="62"/>
        <v>338</v>
      </c>
      <c r="BD27" s="506">
        <f t="shared" si="62"/>
        <v>318</v>
      </c>
      <c r="BE27" s="7">
        <f t="shared" si="62"/>
        <v>31</v>
      </c>
      <c r="BF27" s="8">
        <f t="shared" si="62"/>
        <v>349</v>
      </c>
      <c r="BG27" s="596">
        <f t="shared" si="62"/>
        <v>72</v>
      </c>
      <c r="BH27" s="705">
        <f t="shared" si="62"/>
        <v>651</v>
      </c>
      <c r="BI27" s="180">
        <f t="shared" si="62"/>
        <v>109</v>
      </c>
    </row>
    <row r="28" spans="1:61">
      <c r="A28" s="181" t="s">
        <v>44</v>
      </c>
      <c r="B28" s="179">
        <f>SUM(B155:B157)</f>
        <v>583</v>
      </c>
      <c r="C28" s="179">
        <f t="shared" ref="C28:U28" si="63">SUM(C155:C157)</f>
        <v>293</v>
      </c>
      <c r="D28" s="179">
        <f t="shared" si="63"/>
        <v>240</v>
      </c>
      <c r="E28" s="179">
        <f t="shared" si="63"/>
        <v>147</v>
      </c>
      <c r="F28" s="179">
        <f t="shared" si="63"/>
        <v>0</v>
      </c>
      <c r="G28" s="179">
        <f t="shared" si="63"/>
        <v>0</v>
      </c>
      <c r="H28" s="179">
        <f t="shared" si="63"/>
        <v>70</v>
      </c>
      <c r="I28" s="179">
        <f t="shared" si="63"/>
        <v>30</v>
      </c>
      <c r="J28" s="179">
        <f t="shared" si="63"/>
        <v>92</v>
      </c>
      <c r="K28" s="179">
        <f t="shared" si="63"/>
        <v>34</v>
      </c>
      <c r="L28" s="179">
        <f t="shared" si="63"/>
        <v>380</v>
      </c>
      <c r="M28" s="179">
        <f t="shared" si="63"/>
        <v>206</v>
      </c>
      <c r="N28" s="179">
        <f t="shared" si="63"/>
        <v>0</v>
      </c>
      <c r="O28" s="179">
        <f t="shared" si="63"/>
        <v>0</v>
      </c>
      <c r="P28" s="179">
        <f t="shared" si="63"/>
        <v>0</v>
      </c>
      <c r="Q28" s="179">
        <f t="shared" si="63"/>
        <v>0</v>
      </c>
      <c r="R28" s="179">
        <f t="shared" si="63"/>
        <v>99</v>
      </c>
      <c r="S28" s="179">
        <f t="shared" si="63"/>
        <v>29</v>
      </c>
      <c r="T28" s="179">
        <f t="shared" si="63"/>
        <v>1464</v>
      </c>
      <c r="U28" s="180">
        <f t="shared" si="63"/>
        <v>739</v>
      </c>
      <c r="V28" s="10"/>
      <c r="W28" s="395" t="s">
        <v>44</v>
      </c>
      <c r="X28" s="179">
        <f>SUM(X155:X157)</f>
        <v>9</v>
      </c>
      <c r="Y28" s="179">
        <f t="shared" ref="Y28:AQ28" si="64">SUM(Y155:Y157)</f>
        <v>0</v>
      </c>
      <c r="Z28" s="179">
        <f t="shared" si="64"/>
        <v>2</v>
      </c>
      <c r="AA28" s="179">
        <f t="shared" si="64"/>
        <v>1</v>
      </c>
      <c r="AB28" s="179">
        <f t="shared" si="64"/>
        <v>0</v>
      </c>
      <c r="AC28" s="179">
        <f t="shared" si="64"/>
        <v>0</v>
      </c>
      <c r="AD28" s="179">
        <f t="shared" si="64"/>
        <v>1</v>
      </c>
      <c r="AE28" s="179">
        <f t="shared" si="64"/>
        <v>0</v>
      </c>
      <c r="AF28" s="179">
        <f t="shared" si="64"/>
        <v>0</v>
      </c>
      <c r="AG28" s="179">
        <f t="shared" si="64"/>
        <v>0</v>
      </c>
      <c r="AH28" s="179">
        <f t="shared" si="64"/>
        <v>62</v>
      </c>
      <c r="AI28" s="179">
        <f t="shared" si="64"/>
        <v>31</v>
      </c>
      <c r="AJ28" s="179">
        <f t="shared" si="64"/>
        <v>0</v>
      </c>
      <c r="AK28" s="179">
        <f t="shared" si="64"/>
        <v>0</v>
      </c>
      <c r="AL28" s="179">
        <f t="shared" si="64"/>
        <v>0</v>
      </c>
      <c r="AM28" s="179">
        <f t="shared" si="64"/>
        <v>0</v>
      </c>
      <c r="AN28" s="179">
        <f t="shared" si="64"/>
        <v>7</v>
      </c>
      <c r="AO28" s="179">
        <f t="shared" si="64"/>
        <v>3</v>
      </c>
      <c r="AP28" s="179">
        <f t="shared" si="64"/>
        <v>81</v>
      </c>
      <c r="AQ28" s="180">
        <f t="shared" si="64"/>
        <v>35</v>
      </c>
      <c r="AR28" s="10"/>
      <c r="AS28" s="504" t="s">
        <v>44</v>
      </c>
      <c r="AT28" s="506">
        <f t="shared" ref="AT28:BI28" si="65">SUM(AT155:AT157)</f>
        <v>13</v>
      </c>
      <c r="AU28" s="7">
        <f t="shared" si="65"/>
        <v>8</v>
      </c>
      <c r="AV28" s="7">
        <f t="shared" si="65"/>
        <v>0</v>
      </c>
      <c r="AW28" s="7">
        <f t="shared" si="65"/>
        <v>2</v>
      </c>
      <c r="AX28" s="7">
        <f t="shared" si="65"/>
        <v>3</v>
      </c>
      <c r="AY28" s="7">
        <f t="shared" si="65"/>
        <v>7</v>
      </c>
      <c r="AZ28" s="7">
        <f t="shared" si="65"/>
        <v>0</v>
      </c>
      <c r="BA28" s="7">
        <f t="shared" si="65"/>
        <v>0</v>
      </c>
      <c r="BB28" s="7">
        <f t="shared" si="65"/>
        <v>2</v>
      </c>
      <c r="BC28" s="8">
        <f t="shared" si="65"/>
        <v>35</v>
      </c>
      <c r="BD28" s="506">
        <f t="shared" si="65"/>
        <v>35</v>
      </c>
      <c r="BE28" s="7">
        <f t="shared" si="65"/>
        <v>0</v>
      </c>
      <c r="BF28" s="8">
        <f t="shared" si="65"/>
        <v>35</v>
      </c>
      <c r="BG28" s="596">
        <f t="shared" si="65"/>
        <v>9</v>
      </c>
      <c r="BH28" s="705">
        <f t="shared" si="65"/>
        <v>64</v>
      </c>
      <c r="BI28" s="180">
        <f t="shared" si="65"/>
        <v>9</v>
      </c>
    </row>
    <row r="29" spans="1:61" s="710" customFormat="1" ht="21.75" customHeight="1" thickBot="1">
      <c r="A29" s="120" t="s">
        <v>3</v>
      </c>
      <c r="B29" s="707">
        <f>SUM(B7:B28)</f>
        <v>46254</v>
      </c>
      <c r="C29" s="707">
        <f t="shared" ref="C29:U29" si="66">SUM(C7:C28)</f>
        <v>24245</v>
      </c>
      <c r="D29" s="707">
        <f t="shared" si="66"/>
        <v>21887</v>
      </c>
      <c r="E29" s="707">
        <f t="shared" si="66"/>
        <v>12218</v>
      </c>
      <c r="F29" s="707">
        <f t="shared" si="66"/>
        <v>739</v>
      </c>
      <c r="G29" s="707">
        <f t="shared" si="66"/>
        <v>358</v>
      </c>
      <c r="H29" s="707">
        <f t="shared" si="66"/>
        <v>4789</v>
      </c>
      <c r="I29" s="707">
        <f t="shared" si="66"/>
        <v>2173</v>
      </c>
      <c r="J29" s="707">
        <f t="shared" si="66"/>
        <v>9721</v>
      </c>
      <c r="K29" s="707">
        <f t="shared" si="66"/>
        <v>4510</v>
      </c>
      <c r="L29" s="707">
        <f t="shared" si="66"/>
        <v>34381</v>
      </c>
      <c r="M29" s="707">
        <f t="shared" si="66"/>
        <v>18246</v>
      </c>
      <c r="N29" s="707">
        <f t="shared" si="66"/>
        <v>1393</v>
      </c>
      <c r="O29" s="707">
        <f t="shared" si="66"/>
        <v>490</v>
      </c>
      <c r="P29" s="707">
        <f t="shared" si="66"/>
        <v>6826</v>
      </c>
      <c r="Q29" s="707">
        <f t="shared" si="66"/>
        <v>2613</v>
      </c>
      <c r="R29" s="707">
        <f t="shared" si="66"/>
        <v>2767</v>
      </c>
      <c r="S29" s="707">
        <f t="shared" si="66"/>
        <v>1221</v>
      </c>
      <c r="T29" s="707">
        <f t="shared" si="66"/>
        <v>128757</v>
      </c>
      <c r="U29" s="707">
        <f t="shared" si="66"/>
        <v>66074</v>
      </c>
      <c r="V29" s="145"/>
      <c r="W29" s="120" t="s">
        <v>3</v>
      </c>
      <c r="X29" s="707">
        <f>SUM(X7:X28)</f>
        <v>1275</v>
      </c>
      <c r="Y29" s="707">
        <f t="shared" ref="Y29:AQ29" si="67">SUM(Y7:Y28)</f>
        <v>630</v>
      </c>
      <c r="Z29" s="707">
        <f t="shared" si="67"/>
        <v>563</v>
      </c>
      <c r="AA29" s="707">
        <f t="shared" si="67"/>
        <v>289</v>
      </c>
      <c r="AB29" s="707">
        <f t="shared" si="67"/>
        <v>5</v>
      </c>
      <c r="AC29" s="707">
        <f t="shared" si="67"/>
        <v>1</v>
      </c>
      <c r="AD29" s="707">
        <f t="shared" si="67"/>
        <v>131</v>
      </c>
      <c r="AE29" s="707">
        <f t="shared" si="67"/>
        <v>47</v>
      </c>
      <c r="AF29" s="707">
        <f t="shared" si="67"/>
        <v>243</v>
      </c>
      <c r="AG29" s="707">
        <f t="shared" si="67"/>
        <v>98</v>
      </c>
      <c r="AH29" s="707">
        <f t="shared" si="67"/>
        <v>4514</v>
      </c>
      <c r="AI29" s="707">
        <f t="shared" si="67"/>
        <v>2316</v>
      </c>
      <c r="AJ29" s="707">
        <f t="shared" si="67"/>
        <v>202</v>
      </c>
      <c r="AK29" s="707">
        <f t="shared" si="67"/>
        <v>72</v>
      </c>
      <c r="AL29" s="707">
        <f t="shared" si="67"/>
        <v>1153</v>
      </c>
      <c r="AM29" s="707">
        <f t="shared" si="67"/>
        <v>405</v>
      </c>
      <c r="AN29" s="707">
        <f t="shared" si="67"/>
        <v>345</v>
      </c>
      <c r="AO29" s="707">
        <f t="shared" si="67"/>
        <v>149</v>
      </c>
      <c r="AP29" s="707">
        <f t="shared" si="67"/>
        <v>8431</v>
      </c>
      <c r="AQ29" s="707">
        <f t="shared" si="67"/>
        <v>4007</v>
      </c>
      <c r="AR29" s="10"/>
      <c r="AS29" s="245" t="s">
        <v>3</v>
      </c>
      <c r="AT29" s="450">
        <f t="shared" ref="AT29:BH29" si="68">SUM(AT7:AT28)</f>
        <v>1083</v>
      </c>
      <c r="AU29" s="187">
        <f t="shared" si="68"/>
        <v>623</v>
      </c>
      <c r="AV29" s="187">
        <f t="shared" si="68"/>
        <v>33</v>
      </c>
      <c r="AW29" s="187">
        <f t="shared" si="68"/>
        <v>167</v>
      </c>
      <c r="AX29" s="187">
        <f t="shared" si="68"/>
        <v>305</v>
      </c>
      <c r="AY29" s="187">
        <f t="shared" si="68"/>
        <v>816</v>
      </c>
      <c r="AZ29" s="187">
        <f t="shared" si="68"/>
        <v>94</v>
      </c>
      <c r="BA29" s="187">
        <f t="shared" si="68"/>
        <v>311</v>
      </c>
      <c r="BB29" s="187">
        <f t="shared" si="68"/>
        <v>104</v>
      </c>
      <c r="BC29" s="188">
        <f t="shared" si="68"/>
        <v>3536</v>
      </c>
      <c r="BD29" s="450">
        <f t="shared" si="68"/>
        <v>3189</v>
      </c>
      <c r="BE29" s="187">
        <f t="shared" si="68"/>
        <v>388</v>
      </c>
      <c r="BF29" s="188">
        <f t="shared" si="68"/>
        <v>3577</v>
      </c>
      <c r="BG29" s="598">
        <f t="shared" si="68"/>
        <v>725</v>
      </c>
      <c r="BH29" s="449">
        <f t="shared" si="68"/>
        <v>6781</v>
      </c>
      <c r="BI29" s="121">
        <f>SUM(BI7:BI28)</f>
        <v>1093</v>
      </c>
    </row>
    <row r="30" spans="1:61" s="710" customFormat="1">
      <c r="A30" s="1129" t="s">
        <v>238</v>
      </c>
      <c r="B30" s="1129"/>
      <c r="C30" s="1129"/>
      <c r="D30" s="1129"/>
      <c r="E30" s="1129"/>
      <c r="F30" s="1129"/>
      <c r="G30" s="1129"/>
      <c r="H30" s="1129"/>
      <c r="I30" s="1129"/>
      <c r="J30" s="1129"/>
      <c r="K30" s="1129"/>
      <c r="L30" s="1129"/>
      <c r="M30" s="1129"/>
      <c r="N30" s="1129"/>
      <c r="O30" s="1129"/>
      <c r="P30" s="1129"/>
      <c r="Q30" s="1129"/>
      <c r="R30" s="1129"/>
      <c r="S30" s="1129"/>
      <c r="T30" s="1129"/>
      <c r="U30" s="1129"/>
      <c r="V30" s="10"/>
      <c r="W30" s="1129" t="s">
        <v>234</v>
      </c>
      <c r="X30" s="1129"/>
      <c r="Y30" s="1129"/>
      <c r="Z30" s="1129"/>
      <c r="AA30" s="1129"/>
      <c r="AB30" s="1129"/>
      <c r="AC30" s="1129"/>
      <c r="AD30" s="1129"/>
      <c r="AE30" s="1129"/>
      <c r="AF30" s="1129"/>
      <c r="AG30" s="1129"/>
      <c r="AH30" s="1129"/>
      <c r="AI30" s="1129"/>
      <c r="AJ30" s="1129"/>
      <c r="AK30" s="1129"/>
      <c r="AL30" s="1129"/>
      <c r="AM30" s="1129"/>
      <c r="AN30" s="1129"/>
      <c r="AO30" s="1129"/>
      <c r="AP30" s="1129"/>
      <c r="AQ30" s="1129"/>
      <c r="AR30" s="10"/>
      <c r="AS30" s="1129" t="s">
        <v>479</v>
      </c>
      <c r="AT30" s="1129"/>
      <c r="AU30" s="1129"/>
      <c r="AV30" s="1129"/>
      <c r="AW30" s="1129"/>
      <c r="AX30" s="1129"/>
      <c r="AY30" s="1129"/>
      <c r="AZ30" s="1129"/>
      <c r="BA30" s="1129"/>
      <c r="BB30" s="1129"/>
      <c r="BC30" s="1129"/>
      <c r="BD30" s="1129"/>
      <c r="BE30" s="1129"/>
      <c r="BF30" s="1129"/>
      <c r="BG30" s="1129"/>
      <c r="BH30" s="1129"/>
      <c r="BI30" s="1129"/>
    </row>
    <row r="31" spans="1:61" s="710" customFormat="1">
      <c r="A31" s="1071" t="s">
        <v>187</v>
      </c>
      <c r="B31" s="1071"/>
      <c r="C31" s="1071"/>
      <c r="D31" s="1071"/>
      <c r="E31" s="1071"/>
      <c r="F31" s="1071"/>
      <c r="G31" s="1071"/>
      <c r="H31" s="1071"/>
      <c r="I31" s="1071"/>
      <c r="J31" s="1071"/>
      <c r="K31" s="1071"/>
      <c r="L31" s="1071"/>
      <c r="M31" s="1071"/>
      <c r="N31" s="1071"/>
      <c r="O31" s="1071"/>
      <c r="P31" s="1071"/>
      <c r="Q31" s="1071"/>
      <c r="R31" s="1071"/>
      <c r="S31" s="1071"/>
      <c r="T31" s="1071"/>
      <c r="U31" s="1071"/>
      <c r="V31" s="10"/>
      <c r="W31" s="1071" t="s">
        <v>187</v>
      </c>
      <c r="X31" s="1071"/>
      <c r="Y31" s="1071"/>
      <c r="Z31" s="1071"/>
      <c r="AA31" s="1071"/>
      <c r="AB31" s="1071"/>
      <c r="AC31" s="1071"/>
      <c r="AD31" s="1071"/>
      <c r="AE31" s="1071"/>
      <c r="AF31" s="1071"/>
      <c r="AG31" s="1071"/>
      <c r="AH31" s="1071"/>
      <c r="AI31" s="1071"/>
      <c r="AJ31" s="1071"/>
      <c r="AK31" s="1071"/>
      <c r="AL31" s="1071"/>
      <c r="AM31" s="1071"/>
      <c r="AN31" s="1071"/>
      <c r="AO31" s="1071"/>
      <c r="AP31" s="1071"/>
      <c r="AQ31" s="1071"/>
      <c r="AR31" s="10"/>
      <c r="AS31" s="1071" t="s">
        <v>187</v>
      </c>
      <c r="AT31" s="1071"/>
      <c r="AU31" s="1071"/>
      <c r="AV31" s="1071"/>
      <c r="AW31" s="1071"/>
      <c r="AX31" s="1071"/>
      <c r="AY31" s="1071"/>
      <c r="AZ31" s="1071"/>
      <c r="BA31" s="1071"/>
      <c r="BB31" s="1071"/>
      <c r="BC31" s="1071"/>
      <c r="BD31" s="1071"/>
      <c r="BE31" s="1071"/>
      <c r="BF31" s="1071"/>
      <c r="BG31" s="1071"/>
      <c r="BH31" s="1071"/>
      <c r="BI31" s="1071"/>
    </row>
    <row r="32" spans="1:61" s="710" customFormat="1" ht="12.75" customHeight="1" thickBot="1">
      <c r="A32" s="661"/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770"/>
      <c r="U32" s="770"/>
      <c r="V32" s="10"/>
      <c r="W32" s="661"/>
      <c r="X32" s="661"/>
      <c r="Y32" s="661"/>
      <c r="Z32" s="661"/>
      <c r="AA32" s="661"/>
      <c r="AB32" s="661"/>
      <c r="AC32" s="661"/>
      <c r="AD32" s="661"/>
      <c r="AE32" s="661"/>
      <c r="AF32" s="661"/>
      <c r="AG32" s="661"/>
      <c r="AH32" s="661"/>
      <c r="AI32" s="661"/>
      <c r="AJ32" s="661"/>
      <c r="AK32" s="661"/>
      <c r="AL32" s="661"/>
      <c r="AM32" s="661"/>
      <c r="AN32" s="661"/>
      <c r="AO32" s="661"/>
      <c r="AP32" s="770"/>
      <c r="AQ32" s="770"/>
      <c r="AR32" s="10"/>
      <c r="AS32" s="661"/>
      <c r="AT32" s="661"/>
      <c r="AU32" s="661"/>
      <c r="AV32" s="661"/>
      <c r="AW32" s="661"/>
      <c r="AX32" s="661"/>
      <c r="AY32" s="661"/>
      <c r="AZ32" s="661"/>
      <c r="BA32" s="661"/>
      <c r="BB32" s="661"/>
      <c r="BC32" s="770"/>
      <c r="BD32" s="661"/>
      <c r="BE32" s="661"/>
      <c r="BF32" s="770"/>
      <c r="BG32" s="661"/>
      <c r="BH32" s="661"/>
      <c r="BI32" s="661"/>
    </row>
    <row r="33" spans="1:61" ht="19.5" customHeight="1">
      <c r="A33" s="1135" t="s">
        <v>239</v>
      </c>
      <c r="B33" s="1062" t="s">
        <v>213</v>
      </c>
      <c r="C33" s="1134"/>
      <c r="D33" s="1062" t="s">
        <v>214</v>
      </c>
      <c r="E33" s="1134"/>
      <c r="F33" s="1062" t="s">
        <v>215</v>
      </c>
      <c r="G33" s="1134"/>
      <c r="H33" s="1062" t="s">
        <v>216</v>
      </c>
      <c r="I33" s="1137"/>
      <c r="J33" s="1138" t="s">
        <v>347</v>
      </c>
      <c r="K33" s="1140"/>
      <c r="L33" s="1141" t="s">
        <v>217</v>
      </c>
      <c r="M33" s="1134"/>
      <c r="N33" s="1062" t="s">
        <v>218</v>
      </c>
      <c r="O33" s="1134"/>
      <c r="P33" s="1062" t="s">
        <v>219</v>
      </c>
      <c r="Q33" s="1134"/>
      <c r="R33" s="1062" t="s">
        <v>220</v>
      </c>
      <c r="S33" s="1134"/>
      <c r="T33" s="1062" t="s">
        <v>1</v>
      </c>
      <c r="U33" s="1127"/>
      <c r="V33" s="10"/>
      <c r="W33" s="1135" t="s">
        <v>7</v>
      </c>
      <c r="X33" s="1062" t="s">
        <v>213</v>
      </c>
      <c r="Y33" s="1134"/>
      <c r="Z33" s="1062" t="s">
        <v>214</v>
      </c>
      <c r="AA33" s="1134"/>
      <c r="AB33" s="1062" t="s">
        <v>215</v>
      </c>
      <c r="AC33" s="1134"/>
      <c r="AD33" s="1062" t="s">
        <v>216</v>
      </c>
      <c r="AE33" s="1137"/>
      <c r="AF33" s="1199" t="s">
        <v>347</v>
      </c>
      <c r="AG33" s="1139"/>
      <c r="AH33" s="1141" t="s">
        <v>217</v>
      </c>
      <c r="AI33" s="1134"/>
      <c r="AJ33" s="1062" t="s">
        <v>218</v>
      </c>
      <c r="AK33" s="1134"/>
      <c r="AL33" s="1062" t="s">
        <v>219</v>
      </c>
      <c r="AM33" s="1134"/>
      <c r="AN33" s="1062" t="s">
        <v>220</v>
      </c>
      <c r="AO33" s="1134"/>
      <c r="AP33" s="1101" t="s">
        <v>1</v>
      </c>
      <c r="AQ33" s="1127"/>
      <c r="AR33" s="10"/>
      <c r="AS33" s="1043" t="s">
        <v>7</v>
      </c>
      <c r="AT33" s="1196" t="s">
        <v>221</v>
      </c>
      <c r="AU33" s="1197"/>
      <c r="AV33" s="1197"/>
      <c r="AW33" s="1197"/>
      <c r="AX33" s="1197"/>
      <c r="AY33" s="1197"/>
      <c r="AZ33" s="1197"/>
      <c r="BA33" s="1197"/>
      <c r="BB33" s="1197"/>
      <c r="BC33" s="1106"/>
      <c r="BD33" s="1030" t="s">
        <v>97</v>
      </c>
      <c r="BE33" s="1031"/>
      <c r="BF33" s="1032"/>
      <c r="BG33" s="1114" t="s">
        <v>98</v>
      </c>
      <c r="BH33" s="1194" t="s">
        <v>235</v>
      </c>
      <c r="BI33" s="1195"/>
    </row>
    <row r="34" spans="1:61" ht="26">
      <c r="A34" s="1136"/>
      <c r="B34" s="318" t="s">
        <v>99</v>
      </c>
      <c r="C34" s="318" t="s">
        <v>100</v>
      </c>
      <c r="D34" s="318" t="s">
        <v>99</v>
      </c>
      <c r="E34" s="318" t="s">
        <v>100</v>
      </c>
      <c r="F34" s="318" t="s">
        <v>99</v>
      </c>
      <c r="G34" s="318" t="s">
        <v>100</v>
      </c>
      <c r="H34" s="318" t="s">
        <v>99</v>
      </c>
      <c r="I34" s="298" t="s">
        <v>100</v>
      </c>
      <c r="J34" s="318" t="s">
        <v>99</v>
      </c>
      <c r="K34" s="318" t="s">
        <v>100</v>
      </c>
      <c r="L34" s="318" t="s">
        <v>99</v>
      </c>
      <c r="M34" s="318" t="s">
        <v>100</v>
      </c>
      <c r="N34" s="318" t="s">
        <v>99</v>
      </c>
      <c r="O34" s="318" t="s">
        <v>100</v>
      </c>
      <c r="P34" s="318" t="s">
        <v>99</v>
      </c>
      <c r="Q34" s="318" t="s">
        <v>100</v>
      </c>
      <c r="R34" s="318" t="s">
        <v>99</v>
      </c>
      <c r="S34" s="318" t="s">
        <v>100</v>
      </c>
      <c r="T34" s="318" t="s">
        <v>99</v>
      </c>
      <c r="U34" s="269" t="s">
        <v>100</v>
      </c>
      <c r="V34" s="10"/>
      <c r="W34" s="1136"/>
      <c r="X34" s="4" t="s">
        <v>99</v>
      </c>
      <c r="Y34" s="4" t="s">
        <v>100</v>
      </c>
      <c r="Z34" s="4" t="s">
        <v>99</v>
      </c>
      <c r="AA34" s="4" t="s">
        <v>100</v>
      </c>
      <c r="AB34" s="4" t="s">
        <v>99</v>
      </c>
      <c r="AC34" s="4" t="s">
        <v>100</v>
      </c>
      <c r="AD34" s="4" t="s">
        <v>99</v>
      </c>
      <c r="AE34" s="58" t="s">
        <v>100</v>
      </c>
      <c r="AF34" s="4" t="s">
        <v>99</v>
      </c>
      <c r="AG34" s="79" t="s">
        <v>100</v>
      </c>
      <c r="AH34" s="60" t="s">
        <v>99</v>
      </c>
      <c r="AI34" s="4" t="s">
        <v>100</v>
      </c>
      <c r="AJ34" s="4" t="s">
        <v>99</v>
      </c>
      <c r="AK34" s="4" t="s">
        <v>100</v>
      </c>
      <c r="AL34" s="4" t="s">
        <v>99</v>
      </c>
      <c r="AM34" s="4" t="s">
        <v>100</v>
      </c>
      <c r="AN34" s="4" t="s">
        <v>99</v>
      </c>
      <c r="AO34" s="4" t="s">
        <v>100</v>
      </c>
      <c r="AP34" s="318" t="s">
        <v>99</v>
      </c>
      <c r="AQ34" s="269" t="s">
        <v>100</v>
      </c>
      <c r="AR34" s="10"/>
      <c r="AS34" s="1198"/>
      <c r="AT34" s="626" t="s">
        <v>203</v>
      </c>
      <c r="AU34" s="80" t="s">
        <v>214</v>
      </c>
      <c r="AV34" s="80" t="s">
        <v>215</v>
      </c>
      <c r="AW34" s="80" t="s">
        <v>216</v>
      </c>
      <c r="AX34" s="80" t="s">
        <v>347</v>
      </c>
      <c r="AY34" s="80" t="s">
        <v>222</v>
      </c>
      <c r="AZ34" s="80" t="s">
        <v>223</v>
      </c>
      <c r="BA34" s="80" t="s">
        <v>224</v>
      </c>
      <c r="BB34" s="80" t="s">
        <v>225</v>
      </c>
      <c r="BC34" s="81" t="s">
        <v>1</v>
      </c>
      <c r="BD34" s="443" t="s">
        <v>116</v>
      </c>
      <c r="BE34" s="445" t="s">
        <v>117</v>
      </c>
      <c r="BF34" s="444" t="s">
        <v>1</v>
      </c>
      <c r="BG34" s="1115"/>
      <c r="BH34" s="657" t="s">
        <v>236</v>
      </c>
      <c r="BI34" s="377" t="s">
        <v>237</v>
      </c>
    </row>
    <row r="35" spans="1:61">
      <c r="A35" s="320" t="s">
        <v>107</v>
      </c>
      <c r="B35" s="80"/>
      <c r="C35" s="80"/>
      <c r="D35" s="80"/>
      <c r="E35" s="80"/>
      <c r="F35" s="80"/>
      <c r="G35" s="80"/>
      <c r="H35" s="80"/>
      <c r="I35" s="80"/>
      <c r="J35" s="80"/>
      <c r="K35" s="711"/>
      <c r="L35" s="711"/>
      <c r="M35" s="80"/>
      <c r="N35" s="80"/>
      <c r="O35" s="80"/>
      <c r="P35" s="80"/>
      <c r="Q35" s="80"/>
      <c r="R35" s="80"/>
      <c r="S35" s="80"/>
      <c r="T35" s="80"/>
      <c r="U35" s="81"/>
      <c r="V35" s="10"/>
      <c r="W35" s="61" t="s">
        <v>107</v>
      </c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755"/>
      <c r="AR35" s="10"/>
      <c r="AS35" s="595" t="s">
        <v>107</v>
      </c>
      <c r="AT35" s="181"/>
      <c r="AU35" s="190"/>
      <c r="AV35" s="190"/>
      <c r="AW35" s="190"/>
      <c r="AX35" s="190"/>
      <c r="AY35" s="190"/>
      <c r="AZ35" s="190"/>
      <c r="BA35" s="190"/>
      <c r="BB35" s="179"/>
      <c r="BC35" s="847"/>
      <c r="BD35" s="615"/>
      <c r="BE35" s="95"/>
      <c r="BF35" s="848"/>
      <c r="BG35" s="658"/>
      <c r="BH35" s="675"/>
      <c r="BI35" s="712"/>
    </row>
    <row r="36" spans="1:61">
      <c r="A36" s="14" t="s">
        <v>118</v>
      </c>
      <c r="B36" s="21">
        <v>935</v>
      </c>
      <c r="C36" s="21">
        <v>482</v>
      </c>
      <c r="D36" s="21">
        <v>560</v>
      </c>
      <c r="E36" s="21">
        <v>288</v>
      </c>
      <c r="F36" s="21">
        <v>0</v>
      </c>
      <c r="G36" s="21">
        <v>0</v>
      </c>
      <c r="H36" s="21">
        <v>139</v>
      </c>
      <c r="I36" s="21">
        <v>59</v>
      </c>
      <c r="J36" s="21">
        <v>94</v>
      </c>
      <c r="K36" s="21">
        <v>43</v>
      </c>
      <c r="L36" s="21">
        <v>792</v>
      </c>
      <c r="M36" s="21">
        <v>384</v>
      </c>
      <c r="N36" s="21">
        <v>10</v>
      </c>
      <c r="O36" s="21">
        <v>3</v>
      </c>
      <c r="P36" s="21">
        <v>146</v>
      </c>
      <c r="Q36" s="21">
        <v>54</v>
      </c>
      <c r="R36" s="21">
        <v>8</v>
      </c>
      <c r="S36" s="21">
        <v>4</v>
      </c>
      <c r="T36" s="84">
        <f>B36+D36+F36+H36+J36+L36+N36+P36+R36</f>
        <v>2684</v>
      </c>
      <c r="U36" s="733">
        <f>C36+E36+G36+I36+K36+M36+O36+Q36+S36</f>
        <v>1317</v>
      </c>
      <c r="V36" s="10"/>
      <c r="W36" s="14" t="s">
        <v>118</v>
      </c>
      <c r="X36" s="21">
        <v>4</v>
      </c>
      <c r="Y36" s="21">
        <v>3</v>
      </c>
      <c r="Z36" s="21">
        <v>1</v>
      </c>
      <c r="AA36" s="21">
        <v>0</v>
      </c>
      <c r="AB36" s="21">
        <v>0</v>
      </c>
      <c r="AC36" s="21">
        <v>0</v>
      </c>
      <c r="AD36" s="21">
        <v>3</v>
      </c>
      <c r="AE36" s="21">
        <v>2</v>
      </c>
      <c r="AF36" s="21">
        <v>0</v>
      </c>
      <c r="AG36" s="21">
        <v>0</v>
      </c>
      <c r="AH36" s="21">
        <v>206</v>
      </c>
      <c r="AI36" s="21">
        <v>91</v>
      </c>
      <c r="AJ36" s="21">
        <v>2</v>
      </c>
      <c r="AK36" s="21">
        <v>0</v>
      </c>
      <c r="AL36" s="21">
        <v>40</v>
      </c>
      <c r="AM36" s="21">
        <v>15</v>
      </c>
      <c r="AN36" s="21">
        <v>2</v>
      </c>
      <c r="AO36" s="21">
        <v>2</v>
      </c>
      <c r="AP36" s="84">
        <f t="shared" ref="AP36:AP61" si="69">X36+Z36+AB36+AD36+AF36+AH36+AJ36+AL36+AN36</f>
        <v>258</v>
      </c>
      <c r="AQ36" s="733">
        <f t="shared" ref="AQ36:AQ61" si="70">Y36+AA36+AC36+AE36+AG36+AI36+AK36+AM36+AO36</f>
        <v>113</v>
      </c>
      <c r="AR36" s="10"/>
      <c r="AS36" s="18" t="s">
        <v>118</v>
      </c>
      <c r="AT36" s="627">
        <v>18</v>
      </c>
      <c r="AU36" s="21">
        <v>12</v>
      </c>
      <c r="AV36" s="21">
        <v>0</v>
      </c>
      <c r="AW36" s="21">
        <v>3</v>
      </c>
      <c r="AX36" s="21">
        <v>3</v>
      </c>
      <c r="AY36" s="21">
        <v>14</v>
      </c>
      <c r="AZ36" s="21">
        <v>1</v>
      </c>
      <c r="BA36" s="21">
        <v>5</v>
      </c>
      <c r="BB36" s="21">
        <v>1</v>
      </c>
      <c r="BC36" s="733">
        <f>SUM(AT36:BB36)</f>
        <v>57</v>
      </c>
      <c r="BD36" s="627">
        <v>56</v>
      </c>
      <c r="BE36" s="21">
        <v>0</v>
      </c>
      <c r="BF36" s="733">
        <f>SUM(BD36:BE36)</f>
        <v>56</v>
      </c>
      <c r="BG36" s="611">
        <v>7</v>
      </c>
      <c r="BH36" s="713">
        <v>81</v>
      </c>
      <c r="BI36" s="221">
        <v>19</v>
      </c>
    </row>
    <row r="37" spans="1:61">
      <c r="A37" s="14" t="s">
        <v>119</v>
      </c>
      <c r="B37" s="21">
        <v>651</v>
      </c>
      <c r="C37" s="21">
        <v>357</v>
      </c>
      <c r="D37" s="21">
        <v>158</v>
      </c>
      <c r="E37" s="21">
        <v>100</v>
      </c>
      <c r="F37" s="21">
        <v>0</v>
      </c>
      <c r="G37" s="21">
        <v>0</v>
      </c>
      <c r="H37" s="21">
        <v>0</v>
      </c>
      <c r="I37" s="21">
        <v>0</v>
      </c>
      <c r="J37" s="21">
        <v>260</v>
      </c>
      <c r="K37" s="21">
        <v>119</v>
      </c>
      <c r="L37" s="21">
        <v>381</v>
      </c>
      <c r="M37" s="21">
        <v>198</v>
      </c>
      <c r="N37" s="21">
        <v>0</v>
      </c>
      <c r="O37" s="21">
        <v>0</v>
      </c>
      <c r="P37" s="21">
        <v>84</v>
      </c>
      <c r="Q37" s="21">
        <v>27</v>
      </c>
      <c r="R37" s="21">
        <v>0</v>
      </c>
      <c r="S37" s="21">
        <v>0</v>
      </c>
      <c r="T37" s="84">
        <f t="shared" ref="T37:T61" si="71">B37+D37+F37+H37+J37+L37+N37+P37+R37</f>
        <v>1534</v>
      </c>
      <c r="U37" s="733">
        <f t="shared" ref="U37:U61" si="72">C37+E37+G37+I37+K37+M37+O37+Q37+S37</f>
        <v>801</v>
      </c>
      <c r="V37" s="10"/>
      <c r="W37" s="14" t="s">
        <v>119</v>
      </c>
      <c r="X37" s="21">
        <v>0</v>
      </c>
      <c r="Y37" s="21">
        <v>0</v>
      </c>
      <c r="Z37" s="21">
        <v>17</v>
      </c>
      <c r="AA37" s="21">
        <v>11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103</v>
      </c>
      <c r="AI37" s="21">
        <v>49</v>
      </c>
      <c r="AJ37" s="21">
        <v>0</v>
      </c>
      <c r="AK37" s="21">
        <v>0</v>
      </c>
      <c r="AL37" s="21">
        <v>21</v>
      </c>
      <c r="AM37" s="21">
        <v>6</v>
      </c>
      <c r="AN37" s="21">
        <v>0</v>
      </c>
      <c r="AO37" s="21">
        <v>0</v>
      </c>
      <c r="AP37" s="84">
        <f t="shared" si="69"/>
        <v>141</v>
      </c>
      <c r="AQ37" s="733">
        <f t="shared" si="70"/>
        <v>66</v>
      </c>
      <c r="AR37" s="10"/>
      <c r="AS37" s="18" t="s">
        <v>119</v>
      </c>
      <c r="AT37" s="627">
        <v>12</v>
      </c>
      <c r="AU37" s="21">
        <v>4</v>
      </c>
      <c r="AV37" s="21">
        <v>0</v>
      </c>
      <c r="AW37" s="21">
        <v>0</v>
      </c>
      <c r="AX37" s="21">
        <v>3</v>
      </c>
      <c r="AY37" s="21">
        <v>8</v>
      </c>
      <c r="AZ37" s="21">
        <v>0</v>
      </c>
      <c r="BA37" s="21">
        <v>2</v>
      </c>
      <c r="BB37" s="21">
        <v>0</v>
      </c>
      <c r="BC37" s="733">
        <f t="shared" ref="BC37:BC61" si="73">SUM(AT37:BB37)</f>
        <v>29</v>
      </c>
      <c r="BD37" s="627">
        <v>24</v>
      </c>
      <c r="BE37" s="21">
        <v>2</v>
      </c>
      <c r="BF37" s="733">
        <f t="shared" ref="BF37:BF61" si="74">SUM(BD37:BE37)</f>
        <v>26</v>
      </c>
      <c r="BG37" s="607">
        <v>6</v>
      </c>
      <c r="BH37" s="233">
        <v>50</v>
      </c>
      <c r="BI37" s="221">
        <v>7</v>
      </c>
    </row>
    <row r="38" spans="1:61">
      <c r="A38" s="14" t="s">
        <v>120</v>
      </c>
      <c r="B38" s="21">
        <v>53</v>
      </c>
      <c r="C38" s="21">
        <v>25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45</v>
      </c>
      <c r="K38" s="21">
        <v>19</v>
      </c>
      <c r="L38" s="21">
        <v>50</v>
      </c>
      <c r="M38" s="21">
        <v>15</v>
      </c>
      <c r="N38" s="21">
        <v>1</v>
      </c>
      <c r="O38" s="21">
        <v>0</v>
      </c>
      <c r="P38" s="21">
        <v>8</v>
      </c>
      <c r="Q38" s="21">
        <v>3</v>
      </c>
      <c r="R38" s="21">
        <v>0</v>
      </c>
      <c r="S38" s="21">
        <v>0</v>
      </c>
      <c r="T38" s="84">
        <f t="shared" si="71"/>
        <v>157</v>
      </c>
      <c r="U38" s="733">
        <f t="shared" si="72"/>
        <v>62</v>
      </c>
      <c r="V38" s="10"/>
      <c r="W38" s="14" t="s">
        <v>120</v>
      </c>
      <c r="X38" s="21">
        <v>6</v>
      </c>
      <c r="Y38" s="21">
        <v>4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2</v>
      </c>
      <c r="AG38" s="21">
        <v>1</v>
      </c>
      <c r="AH38" s="21">
        <v>15</v>
      </c>
      <c r="AI38" s="21">
        <v>7</v>
      </c>
      <c r="AJ38" s="21">
        <v>1</v>
      </c>
      <c r="AK38" s="21">
        <v>0</v>
      </c>
      <c r="AL38" s="21">
        <v>2</v>
      </c>
      <c r="AM38" s="21">
        <v>2</v>
      </c>
      <c r="AN38" s="21">
        <v>0</v>
      </c>
      <c r="AO38" s="21">
        <v>0</v>
      </c>
      <c r="AP38" s="84">
        <f t="shared" si="69"/>
        <v>26</v>
      </c>
      <c r="AQ38" s="733">
        <f t="shared" si="70"/>
        <v>14</v>
      </c>
      <c r="AR38" s="10"/>
      <c r="AS38" s="18" t="s">
        <v>120</v>
      </c>
      <c r="AT38" s="627">
        <v>1</v>
      </c>
      <c r="AU38" s="21">
        <v>0</v>
      </c>
      <c r="AV38" s="21">
        <v>0</v>
      </c>
      <c r="AW38" s="21">
        <v>0</v>
      </c>
      <c r="AX38" s="21">
        <v>1</v>
      </c>
      <c r="AY38" s="21">
        <v>1</v>
      </c>
      <c r="AZ38" s="21">
        <v>1</v>
      </c>
      <c r="BA38" s="21">
        <v>1</v>
      </c>
      <c r="BB38" s="21">
        <v>0</v>
      </c>
      <c r="BC38" s="733">
        <f t="shared" si="73"/>
        <v>5</v>
      </c>
      <c r="BD38" s="627">
        <v>4</v>
      </c>
      <c r="BE38" s="21">
        <v>0</v>
      </c>
      <c r="BF38" s="733">
        <f t="shared" si="74"/>
        <v>4</v>
      </c>
      <c r="BG38" s="607">
        <v>1</v>
      </c>
      <c r="BH38" s="233">
        <v>10</v>
      </c>
      <c r="BI38" s="221">
        <v>0</v>
      </c>
    </row>
    <row r="39" spans="1:61">
      <c r="A39" s="14" t="s">
        <v>122</v>
      </c>
      <c r="B39" s="21">
        <v>455</v>
      </c>
      <c r="C39" s="21">
        <v>240</v>
      </c>
      <c r="D39" s="21">
        <v>228</v>
      </c>
      <c r="E39" s="21">
        <v>140</v>
      </c>
      <c r="F39" s="21">
        <v>26</v>
      </c>
      <c r="G39" s="21">
        <v>18</v>
      </c>
      <c r="H39" s="21">
        <v>75</v>
      </c>
      <c r="I39" s="21">
        <v>28</v>
      </c>
      <c r="J39" s="21">
        <v>22</v>
      </c>
      <c r="K39" s="21">
        <v>12</v>
      </c>
      <c r="L39" s="21">
        <v>341</v>
      </c>
      <c r="M39" s="21">
        <v>171</v>
      </c>
      <c r="N39" s="21">
        <v>0</v>
      </c>
      <c r="O39" s="21">
        <v>0</v>
      </c>
      <c r="P39" s="21">
        <v>52</v>
      </c>
      <c r="Q39" s="21">
        <v>21</v>
      </c>
      <c r="R39" s="21">
        <v>0</v>
      </c>
      <c r="S39" s="21">
        <v>0</v>
      </c>
      <c r="T39" s="84">
        <f t="shared" si="71"/>
        <v>1199</v>
      </c>
      <c r="U39" s="733">
        <f t="shared" si="72"/>
        <v>630</v>
      </c>
      <c r="V39" s="10"/>
      <c r="W39" s="14" t="s">
        <v>122</v>
      </c>
      <c r="X39" s="21">
        <v>9</v>
      </c>
      <c r="Y39" s="21">
        <v>5</v>
      </c>
      <c r="Z39" s="21">
        <v>8</v>
      </c>
      <c r="AA39" s="21">
        <v>5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54</v>
      </c>
      <c r="AI39" s="21">
        <v>27</v>
      </c>
      <c r="AJ39" s="21">
        <v>0</v>
      </c>
      <c r="AK39" s="21">
        <v>0</v>
      </c>
      <c r="AL39" s="21">
        <v>7</v>
      </c>
      <c r="AM39" s="21">
        <v>0</v>
      </c>
      <c r="AN39" s="21">
        <v>0</v>
      </c>
      <c r="AO39" s="21">
        <v>0</v>
      </c>
      <c r="AP39" s="84">
        <f t="shared" si="69"/>
        <v>78</v>
      </c>
      <c r="AQ39" s="733">
        <f t="shared" si="70"/>
        <v>37</v>
      </c>
      <c r="AR39" s="10"/>
      <c r="AS39" s="18" t="s">
        <v>122</v>
      </c>
      <c r="AT39" s="627">
        <v>12</v>
      </c>
      <c r="AU39" s="21">
        <v>6</v>
      </c>
      <c r="AV39" s="21">
        <v>1</v>
      </c>
      <c r="AW39" s="21">
        <v>2</v>
      </c>
      <c r="AX39" s="21">
        <v>1</v>
      </c>
      <c r="AY39" s="21">
        <v>10</v>
      </c>
      <c r="AZ39" s="21">
        <v>0</v>
      </c>
      <c r="BA39" s="21">
        <v>5</v>
      </c>
      <c r="BB39" s="21">
        <v>0</v>
      </c>
      <c r="BC39" s="733">
        <f t="shared" si="73"/>
        <v>37</v>
      </c>
      <c r="BD39" s="627">
        <v>37</v>
      </c>
      <c r="BE39" s="21">
        <v>0</v>
      </c>
      <c r="BF39" s="733">
        <f t="shared" si="74"/>
        <v>37</v>
      </c>
      <c r="BG39" s="607">
        <v>8</v>
      </c>
      <c r="BH39" s="233">
        <v>59</v>
      </c>
      <c r="BI39" s="221">
        <v>5</v>
      </c>
    </row>
    <row r="40" spans="1:61">
      <c r="A40" s="20" t="s">
        <v>39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84"/>
      <c r="U40" s="733"/>
      <c r="V40" s="10"/>
      <c r="W40" s="20" t="s">
        <v>39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84"/>
      <c r="AQ40" s="733"/>
      <c r="AR40" s="10"/>
      <c r="AS40" s="569" t="s">
        <v>39</v>
      </c>
      <c r="AT40" s="627"/>
      <c r="AU40" s="21"/>
      <c r="AV40" s="21"/>
      <c r="AW40" s="21"/>
      <c r="AX40" s="21"/>
      <c r="AY40" s="21"/>
      <c r="AZ40" s="21"/>
      <c r="BA40" s="21"/>
      <c r="BB40" s="21"/>
      <c r="BC40" s="733"/>
      <c r="BD40" s="627"/>
      <c r="BE40" s="21"/>
      <c r="BF40" s="733"/>
      <c r="BG40" s="607"/>
      <c r="BH40" s="234"/>
      <c r="BI40" s="180"/>
    </row>
    <row r="41" spans="1:61">
      <c r="A41" s="14" t="s">
        <v>40</v>
      </c>
      <c r="B41" s="21">
        <v>70</v>
      </c>
      <c r="C41" s="21">
        <v>33</v>
      </c>
      <c r="D41" s="21">
        <v>15</v>
      </c>
      <c r="E41" s="21">
        <v>11</v>
      </c>
      <c r="F41" s="21">
        <v>0</v>
      </c>
      <c r="G41" s="21">
        <v>0</v>
      </c>
      <c r="H41" s="21">
        <v>24</v>
      </c>
      <c r="I41" s="21">
        <v>6</v>
      </c>
      <c r="J41" s="21">
        <v>0</v>
      </c>
      <c r="K41" s="21">
        <v>0</v>
      </c>
      <c r="L41" s="21">
        <v>49</v>
      </c>
      <c r="M41" s="21">
        <v>31</v>
      </c>
      <c r="N41" s="21">
        <v>0</v>
      </c>
      <c r="O41" s="21">
        <v>0</v>
      </c>
      <c r="P41" s="21">
        <v>22</v>
      </c>
      <c r="Q41" s="21">
        <v>6</v>
      </c>
      <c r="R41" s="21">
        <v>0</v>
      </c>
      <c r="S41" s="21">
        <v>0</v>
      </c>
      <c r="T41" s="84">
        <f t="shared" si="71"/>
        <v>180</v>
      </c>
      <c r="U41" s="733">
        <f t="shared" si="72"/>
        <v>87</v>
      </c>
      <c r="V41" s="10"/>
      <c r="W41" s="14" t="s">
        <v>40</v>
      </c>
      <c r="X41" s="21">
        <v>2</v>
      </c>
      <c r="Y41" s="21">
        <v>0</v>
      </c>
      <c r="Z41" s="21">
        <v>1</v>
      </c>
      <c r="AA41" s="21">
        <v>0</v>
      </c>
      <c r="AB41" s="21">
        <v>0</v>
      </c>
      <c r="AC41" s="21">
        <v>0</v>
      </c>
      <c r="AD41" s="21">
        <v>1</v>
      </c>
      <c r="AE41" s="21">
        <v>0</v>
      </c>
      <c r="AF41" s="21">
        <v>0</v>
      </c>
      <c r="AG41" s="21">
        <v>0</v>
      </c>
      <c r="AH41" s="21">
        <v>19</v>
      </c>
      <c r="AI41" s="21">
        <v>14</v>
      </c>
      <c r="AJ41" s="21">
        <v>0</v>
      </c>
      <c r="AK41" s="21">
        <v>0</v>
      </c>
      <c r="AL41" s="21">
        <v>16</v>
      </c>
      <c r="AM41" s="21">
        <v>4</v>
      </c>
      <c r="AN41" s="21">
        <v>0</v>
      </c>
      <c r="AO41" s="21">
        <v>0</v>
      </c>
      <c r="AP41" s="84">
        <f t="shared" si="69"/>
        <v>39</v>
      </c>
      <c r="AQ41" s="733">
        <f t="shared" si="70"/>
        <v>18</v>
      </c>
      <c r="AR41" s="10"/>
      <c r="AS41" s="18" t="s">
        <v>40</v>
      </c>
      <c r="AT41" s="627">
        <v>1</v>
      </c>
      <c r="AU41" s="21">
        <v>1</v>
      </c>
      <c r="AV41" s="21">
        <v>0</v>
      </c>
      <c r="AW41" s="21">
        <v>1</v>
      </c>
      <c r="AX41" s="21">
        <v>0</v>
      </c>
      <c r="AY41" s="21">
        <v>1</v>
      </c>
      <c r="AZ41" s="21">
        <v>0</v>
      </c>
      <c r="BA41" s="21">
        <v>1</v>
      </c>
      <c r="BB41" s="21">
        <v>0</v>
      </c>
      <c r="BC41" s="733">
        <f t="shared" si="73"/>
        <v>5</v>
      </c>
      <c r="BD41" s="519">
        <v>0</v>
      </c>
      <c r="BE41" s="194">
        <v>5</v>
      </c>
      <c r="BF41" s="733">
        <f t="shared" si="74"/>
        <v>5</v>
      </c>
      <c r="BG41" s="607">
        <v>1</v>
      </c>
      <c r="BH41" s="233">
        <v>12</v>
      </c>
      <c r="BI41" s="221">
        <v>2</v>
      </c>
    </row>
    <row r="42" spans="1:61">
      <c r="A42" s="14" t="s">
        <v>123</v>
      </c>
      <c r="B42" s="21">
        <v>144</v>
      </c>
      <c r="C42" s="21">
        <v>76</v>
      </c>
      <c r="D42" s="21">
        <v>125</v>
      </c>
      <c r="E42" s="21">
        <v>61</v>
      </c>
      <c r="F42" s="21">
        <v>0</v>
      </c>
      <c r="G42" s="21">
        <v>0</v>
      </c>
      <c r="H42" s="21">
        <v>109</v>
      </c>
      <c r="I42" s="21">
        <v>54</v>
      </c>
      <c r="J42" s="21">
        <v>0</v>
      </c>
      <c r="K42" s="21">
        <v>0</v>
      </c>
      <c r="L42" s="21">
        <v>328</v>
      </c>
      <c r="M42" s="21">
        <v>167</v>
      </c>
      <c r="N42" s="21">
        <v>0</v>
      </c>
      <c r="O42" s="21">
        <v>0</v>
      </c>
      <c r="P42" s="21">
        <v>87</v>
      </c>
      <c r="Q42" s="21">
        <v>40</v>
      </c>
      <c r="R42" s="21">
        <v>0</v>
      </c>
      <c r="S42" s="21">
        <v>0</v>
      </c>
      <c r="T42" s="84">
        <f t="shared" si="71"/>
        <v>793</v>
      </c>
      <c r="U42" s="733">
        <f t="shared" si="72"/>
        <v>398</v>
      </c>
      <c r="V42" s="10"/>
      <c r="W42" s="14" t="s">
        <v>123</v>
      </c>
      <c r="X42" s="21">
        <v>2</v>
      </c>
      <c r="Y42" s="21">
        <v>1</v>
      </c>
      <c r="Z42" s="21">
        <v>5</v>
      </c>
      <c r="AA42" s="21">
        <v>2</v>
      </c>
      <c r="AB42" s="21">
        <v>0</v>
      </c>
      <c r="AC42" s="21">
        <v>0</v>
      </c>
      <c r="AD42" s="21">
        <v>5</v>
      </c>
      <c r="AE42" s="21">
        <v>2</v>
      </c>
      <c r="AF42" s="21">
        <v>0</v>
      </c>
      <c r="AG42" s="21">
        <v>0</v>
      </c>
      <c r="AH42" s="21">
        <v>114</v>
      </c>
      <c r="AI42" s="21">
        <v>63</v>
      </c>
      <c r="AJ42" s="21">
        <v>0</v>
      </c>
      <c r="AK42" s="21">
        <v>0</v>
      </c>
      <c r="AL42" s="21">
        <v>34</v>
      </c>
      <c r="AM42" s="21">
        <v>19</v>
      </c>
      <c r="AN42" s="21">
        <v>0</v>
      </c>
      <c r="AO42" s="21">
        <v>0</v>
      </c>
      <c r="AP42" s="84">
        <f t="shared" si="69"/>
        <v>160</v>
      </c>
      <c r="AQ42" s="733">
        <f t="shared" si="70"/>
        <v>87</v>
      </c>
      <c r="AR42" s="10"/>
      <c r="AS42" s="18" t="s">
        <v>123</v>
      </c>
      <c r="AT42" s="627">
        <v>4</v>
      </c>
      <c r="AU42" s="21">
        <v>2</v>
      </c>
      <c r="AV42" s="21">
        <v>0</v>
      </c>
      <c r="AW42" s="21">
        <v>2</v>
      </c>
      <c r="AX42" s="21">
        <v>0</v>
      </c>
      <c r="AY42" s="21">
        <v>6</v>
      </c>
      <c r="AZ42" s="21">
        <v>0</v>
      </c>
      <c r="BA42" s="21">
        <v>2</v>
      </c>
      <c r="BB42" s="21">
        <v>0</v>
      </c>
      <c r="BC42" s="733">
        <f t="shared" si="73"/>
        <v>16</v>
      </c>
      <c r="BD42" s="519">
        <v>16</v>
      </c>
      <c r="BE42" s="194">
        <v>0</v>
      </c>
      <c r="BF42" s="733">
        <f t="shared" si="74"/>
        <v>16</v>
      </c>
      <c r="BG42" s="607">
        <v>2</v>
      </c>
      <c r="BH42" s="233">
        <v>26</v>
      </c>
      <c r="BI42" s="221">
        <v>4</v>
      </c>
    </row>
    <row r="43" spans="1:61">
      <c r="A43" s="14" t="s">
        <v>42</v>
      </c>
      <c r="B43" s="21">
        <v>240</v>
      </c>
      <c r="C43" s="21">
        <v>114</v>
      </c>
      <c r="D43" s="21">
        <v>126</v>
      </c>
      <c r="E43" s="21">
        <v>64</v>
      </c>
      <c r="F43" s="21">
        <v>0</v>
      </c>
      <c r="G43" s="21">
        <v>0</v>
      </c>
      <c r="H43" s="21">
        <v>101</v>
      </c>
      <c r="I43" s="21">
        <v>47</v>
      </c>
      <c r="J43" s="21">
        <v>18</v>
      </c>
      <c r="K43" s="21">
        <v>0</v>
      </c>
      <c r="L43" s="21">
        <v>348</v>
      </c>
      <c r="M43" s="21">
        <v>158</v>
      </c>
      <c r="N43" s="21">
        <v>2</v>
      </c>
      <c r="O43" s="21">
        <v>0</v>
      </c>
      <c r="P43" s="21">
        <v>59</v>
      </c>
      <c r="Q43" s="21">
        <v>17</v>
      </c>
      <c r="R43" s="21">
        <v>0</v>
      </c>
      <c r="S43" s="21">
        <v>0</v>
      </c>
      <c r="T43" s="84">
        <f t="shared" si="71"/>
        <v>894</v>
      </c>
      <c r="U43" s="733">
        <f t="shared" si="72"/>
        <v>400</v>
      </c>
      <c r="V43" s="10"/>
      <c r="W43" s="14" t="s">
        <v>42</v>
      </c>
      <c r="X43" s="21">
        <v>1</v>
      </c>
      <c r="Y43" s="21">
        <v>1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52</v>
      </c>
      <c r="AI43" s="21">
        <v>28</v>
      </c>
      <c r="AJ43" s="21">
        <v>0</v>
      </c>
      <c r="AK43" s="21">
        <v>0</v>
      </c>
      <c r="AL43" s="21">
        <v>15</v>
      </c>
      <c r="AM43" s="21">
        <v>3</v>
      </c>
      <c r="AN43" s="21">
        <v>0</v>
      </c>
      <c r="AO43" s="21">
        <v>0</v>
      </c>
      <c r="AP43" s="84">
        <f t="shared" si="69"/>
        <v>68</v>
      </c>
      <c r="AQ43" s="733">
        <f t="shared" si="70"/>
        <v>32</v>
      </c>
      <c r="AR43" s="10"/>
      <c r="AS43" s="18" t="s">
        <v>42</v>
      </c>
      <c r="AT43" s="627">
        <v>9</v>
      </c>
      <c r="AU43" s="21">
        <v>5</v>
      </c>
      <c r="AV43" s="21">
        <v>0</v>
      </c>
      <c r="AW43" s="21">
        <v>4</v>
      </c>
      <c r="AX43" s="21">
        <v>1</v>
      </c>
      <c r="AY43" s="21">
        <v>8</v>
      </c>
      <c r="AZ43" s="21">
        <v>1</v>
      </c>
      <c r="BA43" s="21">
        <v>5</v>
      </c>
      <c r="BB43" s="21">
        <v>0</v>
      </c>
      <c r="BC43" s="733">
        <f t="shared" si="73"/>
        <v>33</v>
      </c>
      <c r="BD43" s="519">
        <v>16</v>
      </c>
      <c r="BE43" s="194">
        <v>13</v>
      </c>
      <c r="BF43" s="733">
        <f t="shared" si="74"/>
        <v>29</v>
      </c>
      <c r="BG43" s="607">
        <v>6</v>
      </c>
      <c r="BH43" s="233">
        <v>64</v>
      </c>
      <c r="BI43" s="221">
        <v>7</v>
      </c>
    </row>
    <row r="44" spans="1:61">
      <c r="A44" s="14" t="s">
        <v>10</v>
      </c>
      <c r="B44" s="21">
        <v>90</v>
      </c>
      <c r="C44" s="21">
        <v>48</v>
      </c>
      <c r="D44" s="21">
        <v>0</v>
      </c>
      <c r="E44" s="21">
        <v>0</v>
      </c>
      <c r="F44" s="21">
        <v>0</v>
      </c>
      <c r="G44" s="21">
        <v>0</v>
      </c>
      <c r="H44" s="21">
        <v>33</v>
      </c>
      <c r="I44" s="21">
        <v>15</v>
      </c>
      <c r="J44" s="21">
        <v>0</v>
      </c>
      <c r="K44" s="21">
        <v>0</v>
      </c>
      <c r="L44" s="21">
        <v>24</v>
      </c>
      <c r="M44" s="21">
        <v>10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84">
        <f t="shared" si="71"/>
        <v>147</v>
      </c>
      <c r="U44" s="733">
        <f t="shared" si="72"/>
        <v>73</v>
      </c>
      <c r="V44" s="10"/>
      <c r="W44" s="14" t="s">
        <v>10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84">
        <f t="shared" si="69"/>
        <v>0</v>
      </c>
      <c r="AQ44" s="733">
        <f t="shared" si="70"/>
        <v>0</v>
      </c>
      <c r="AR44" s="10"/>
      <c r="AS44" s="18" t="s">
        <v>10</v>
      </c>
      <c r="AT44" s="627">
        <v>2</v>
      </c>
      <c r="AU44" s="21">
        <v>0</v>
      </c>
      <c r="AV44" s="21">
        <v>0</v>
      </c>
      <c r="AW44" s="21">
        <v>1</v>
      </c>
      <c r="AX44" s="21">
        <v>0</v>
      </c>
      <c r="AY44" s="21">
        <v>1</v>
      </c>
      <c r="AZ44" s="21">
        <v>0</v>
      </c>
      <c r="BA44" s="21">
        <v>0</v>
      </c>
      <c r="BB44" s="21">
        <v>0</v>
      </c>
      <c r="BC44" s="733">
        <f t="shared" si="73"/>
        <v>4</v>
      </c>
      <c r="BD44" s="519">
        <v>5</v>
      </c>
      <c r="BE44" s="194">
        <v>0</v>
      </c>
      <c r="BF44" s="733">
        <f t="shared" si="74"/>
        <v>5</v>
      </c>
      <c r="BG44" s="607">
        <v>1</v>
      </c>
      <c r="BH44" s="233">
        <v>5</v>
      </c>
      <c r="BI44" s="221">
        <v>1</v>
      </c>
    </row>
    <row r="45" spans="1:61">
      <c r="A45" s="20" t="s">
        <v>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84"/>
      <c r="U45" s="733"/>
      <c r="V45" s="10"/>
      <c r="W45" s="20" t="s">
        <v>8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84"/>
      <c r="AQ45" s="733"/>
      <c r="AR45" s="10"/>
      <c r="AS45" s="569" t="s">
        <v>8</v>
      </c>
      <c r="AT45" s="627"/>
      <c r="AU45" s="21"/>
      <c r="AV45" s="21"/>
      <c r="AW45" s="21"/>
      <c r="AX45" s="21"/>
      <c r="AY45" s="21"/>
      <c r="AZ45" s="21"/>
      <c r="BA45" s="21"/>
      <c r="BB45" s="21"/>
      <c r="BC45" s="733"/>
      <c r="BD45" s="627"/>
      <c r="BE45" s="21"/>
      <c r="BF45" s="733"/>
      <c r="BG45" s="607"/>
      <c r="BH45" s="234"/>
      <c r="BI45" s="180"/>
    </row>
    <row r="46" spans="1:61">
      <c r="A46" s="14" t="s">
        <v>124</v>
      </c>
      <c r="B46" s="21">
        <v>1905</v>
      </c>
      <c r="C46" s="21">
        <v>1013</v>
      </c>
      <c r="D46" s="21">
        <v>792</v>
      </c>
      <c r="E46" s="21">
        <v>455</v>
      </c>
      <c r="F46" s="21">
        <v>20</v>
      </c>
      <c r="G46" s="21">
        <v>0</v>
      </c>
      <c r="H46" s="21">
        <v>197</v>
      </c>
      <c r="I46" s="21">
        <v>114</v>
      </c>
      <c r="J46" s="21">
        <v>580</v>
      </c>
      <c r="K46" s="21">
        <v>289</v>
      </c>
      <c r="L46" s="21">
        <v>1414</v>
      </c>
      <c r="M46" s="21">
        <v>822</v>
      </c>
      <c r="N46" s="21">
        <v>170</v>
      </c>
      <c r="O46" s="21">
        <v>61</v>
      </c>
      <c r="P46" s="21">
        <v>179</v>
      </c>
      <c r="Q46" s="21">
        <v>86</v>
      </c>
      <c r="R46" s="21">
        <v>129</v>
      </c>
      <c r="S46" s="21">
        <v>53</v>
      </c>
      <c r="T46" s="84">
        <f t="shared" si="71"/>
        <v>5386</v>
      </c>
      <c r="U46" s="733">
        <f t="shared" si="72"/>
        <v>2893</v>
      </c>
      <c r="V46" s="10"/>
      <c r="W46" s="14" t="s">
        <v>124</v>
      </c>
      <c r="X46" s="21">
        <v>55</v>
      </c>
      <c r="Y46" s="21">
        <v>29</v>
      </c>
      <c r="Z46" s="21">
        <v>12</v>
      </c>
      <c r="AA46" s="21">
        <v>7</v>
      </c>
      <c r="AB46" s="21">
        <v>0</v>
      </c>
      <c r="AC46" s="21">
        <v>0</v>
      </c>
      <c r="AD46" s="21">
        <v>17</v>
      </c>
      <c r="AE46" s="21">
        <v>8</v>
      </c>
      <c r="AF46" s="21">
        <v>14</v>
      </c>
      <c r="AG46" s="21">
        <v>10</v>
      </c>
      <c r="AH46" s="21">
        <v>151</v>
      </c>
      <c r="AI46" s="21">
        <v>83</v>
      </c>
      <c r="AJ46" s="21">
        <v>42</v>
      </c>
      <c r="AK46" s="21">
        <v>22</v>
      </c>
      <c r="AL46" s="21">
        <v>32</v>
      </c>
      <c r="AM46" s="21">
        <v>14</v>
      </c>
      <c r="AN46" s="21">
        <v>7</v>
      </c>
      <c r="AO46" s="21">
        <v>2</v>
      </c>
      <c r="AP46" s="84">
        <f t="shared" si="69"/>
        <v>330</v>
      </c>
      <c r="AQ46" s="733">
        <f t="shared" si="70"/>
        <v>175</v>
      </c>
      <c r="AR46" s="10"/>
      <c r="AS46" s="18" t="s">
        <v>124</v>
      </c>
      <c r="AT46" s="627">
        <v>56</v>
      </c>
      <c r="AU46" s="21">
        <v>27</v>
      </c>
      <c r="AV46" s="21">
        <v>1</v>
      </c>
      <c r="AW46" s="21">
        <v>6</v>
      </c>
      <c r="AX46" s="21">
        <v>20</v>
      </c>
      <c r="AY46" s="21">
        <v>41</v>
      </c>
      <c r="AZ46" s="21">
        <v>8</v>
      </c>
      <c r="BA46" s="21">
        <v>11</v>
      </c>
      <c r="BB46" s="21">
        <v>7</v>
      </c>
      <c r="BC46" s="733">
        <f t="shared" si="73"/>
        <v>177</v>
      </c>
      <c r="BD46" s="519">
        <v>191</v>
      </c>
      <c r="BE46" s="194">
        <v>6</v>
      </c>
      <c r="BF46" s="733">
        <f t="shared" si="74"/>
        <v>197</v>
      </c>
      <c r="BG46" s="607">
        <v>45</v>
      </c>
      <c r="BH46" s="233">
        <v>333</v>
      </c>
      <c r="BI46" s="221">
        <v>24</v>
      </c>
    </row>
    <row r="47" spans="1:61">
      <c r="A47" s="14" t="s">
        <v>125</v>
      </c>
      <c r="B47" s="21">
        <v>583</v>
      </c>
      <c r="C47" s="21">
        <v>321</v>
      </c>
      <c r="D47" s="21">
        <v>220</v>
      </c>
      <c r="E47" s="21">
        <v>130</v>
      </c>
      <c r="F47" s="21">
        <v>0</v>
      </c>
      <c r="G47" s="21">
        <v>0</v>
      </c>
      <c r="H47" s="21">
        <v>260</v>
      </c>
      <c r="I47" s="21">
        <v>140</v>
      </c>
      <c r="J47" s="21">
        <v>87</v>
      </c>
      <c r="K47" s="21">
        <v>35</v>
      </c>
      <c r="L47" s="21">
        <v>565</v>
      </c>
      <c r="M47" s="21">
        <v>344</v>
      </c>
      <c r="N47" s="21">
        <v>0</v>
      </c>
      <c r="O47" s="21">
        <v>0</v>
      </c>
      <c r="P47" s="21">
        <v>124</v>
      </c>
      <c r="Q47" s="21">
        <v>52</v>
      </c>
      <c r="R47" s="21">
        <v>41</v>
      </c>
      <c r="S47" s="21">
        <v>18</v>
      </c>
      <c r="T47" s="84">
        <f t="shared" si="71"/>
        <v>1880</v>
      </c>
      <c r="U47" s="733">
        <f t="shared" si="72"/>
        <v>1040</v>
      </c>
      <c r="V47" s="10"/>
      <c r="W47" s="14" t="s">
        <v>125</v>
      </c>
      <c r="X47" s="21">
        <v>6</v>
      </c>
      <c r="Y47" s="21">
        <v>3</v>
      </c>
      <c r="Z47" s="21">
        <v>4</v>
      </c>
      <c r="AA47" s="21">
        <v>4</v>
      </c>
      <c r="AB47" s="21">
        <v>0</v>
      </c>
      <c r="AC47" s="21">
        <v>0</v>
      </c>
      <c r="AD47" s="21">
        <v>1</v>
      </c>
      <c r="AE47" s="21">
        <v>0</v>
      </c>
      <c r="AF47" s="21">
        <v>3</v>
      </c>
      <c r="AG47" s="21">
        <v>0</v>
      </c>
      <c r="AH47" s="21">
        <v>35</v>
      </c>
      <c r="AI47" s="21">
        <v>20</v>
      </c>
      <c r="AJ47" s="21">
        <v>0</v>
      </c>
      <c r="AK47" s="21">
        <v>0</v>
      </c>
      <c r="AL47" s="21">
        <v>28</v>
      </c>
      <c r="AM47" s="21">
        <v>13</v>
      </c>
      <c r="AN47" s="21">
        <v>10</v>
      </c>
      <c r="AO47" s="21">
        <v>5</v>
      </c>
      <c r="AP47" s="84">
        <f t="shared" si="69"/>
        <v>87</v>
      </c>
      <c r="AQ47" s="733">
        <f t="shared" si="70"/>
        <v>45</v>
      </c>
      <c r="AR47" s="10"/>
      <c r="AS47" s="18" t="s">
        <v>125</v>
      </c>
      <c r="AT47" s="627">
        <v>16</v>
      </c>
      <c r="AU47" s="21">
        <v>6</v>
      </c>
      <c r="AV47" s="21">
        <v>0</v>
      </c>
      <c r="AW47" s="21">
        <v>7</v>
      </c>
      <c r="AX47" s="21">
        <v>3</v>
      </c>
      <c r="AY47" s="21">
        <v>15</v>
      </c>
      <c r="AZ47" s="21">
        <v>0</v>
      </c>
      <c r="BA47" s="21">
        <v>6</v>
      </c>
      <c r="BB47" s="21">
        <v>1</v>
      </c>
      <c r="BC47" s="733">
        <f t="shared" si="73"/>
        <v>54</v>
      </c>
      <c r="BD47" s="519">
        <v>51</v>
      </c>
      <c r="BE47" s="194">
        <v>0</v>
      </c>
      <c r="BF47" s="733">
        <f t="shared" si="74"/>
        <v>51</v>
      </c>
      <c r="BG47" s="607">
        <v>9</v>
      </c>
      <c r="BH47" s="233">
        <v>72</v>
      </c>
      <c r="BI47" s="221">
        <v>10</v>
      </c>
    </row>
    <row r="48" spans="1:61">
      <c r="A48" s="14" t="s">
        <v>126</v>
      </c>
      <c r="B48" s="21">
        <v>176</v>
      </c>
      <c r="C48" s="21">
        <v>106</v>
      </c>
      <c r="D48" s="21">
        <v>112</v>
      </c>
      <c r="E48" s="21">
        <v>69</v>
      </c>
      <c r="F48" s="21">
        <v>0</v>
      </c>
      <c r="G48" s="21">
        <v>0</v>
      </c>
      <c r="H48" s="21">
        <v>33</v>
      </c>
      <c r="I48" s="21">
        <v>18</v>
      </c>
      <c r="J48" s="21">
        <v>118</v>
      </c>
      <c r="K48" s="21">
        <v>53</v>
      </c>
      <c r="L48" s="21">
        <v>97</v>
      </c>
      <c r="M48" s="21">
        <v>45</v>
      </c>
      <c r="N48" s="21">
        <v>8</v>
      </c>
      <c r="O48" s="21">
        <v>2</v>
      </c>
      <c r="P48" s="21">
        <v>27</v>
      </c>
      <c r="Q48" s="21">
        <v>11</v>
      </c>
      <c r="R48" s="21">
        <v>0</v>
      </c>
      <c r="S48" s="21">
        <v>0</v>
      </c>
      <c r="T48" s="84">
        <f t="shared" si="71"/>
        <v>571</v>
      </c>
      <c r="U48" s="733">
        <f t="shared" si="72"/>
        <v>304</v>
      </c>
      <c r="V48" s="10"/>
      <c r="W48" s="14" t="s">
        <v>126</v>
      </c>
      <c r="X48" s="21">
        <v>1</v>
      </c>
      <c r="Y48" s="21">
        <v>1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11</v>
      </c>
      <c r="AI48" s="21">
        <v>6</v>
      </c>
      <c r="AJ48" s="21">
        <v>1</v>
      </c>
      <c r="AK48" s="21">
        <v>0</v>
      </c>
      <c r="AL48" s="21">
        <v>6</v>
      </c>
      <c r="AM48" s="21">
        <v>3</v>
      </c>
      <c r="AN48" s="21">
        <v>0</v>
      </c>
      <c r="AO48" s="21">
        <v>0</v>
      </c>
      <c r="AP48" s="84">
        <f t="shared" si="69"/>
        <v>19</v>
      </c>
      <c r="AQ48" s="733">
        <f t="shared" si="70"/>
        <v>10</v>
      </c>
      <c r="AR48" s="10"/>
      <c r="AS48" s="18" t="s">
        <v>126</v>
      </c>
      <c r="AT48" s="627">
        <v>5</v>
      </c>
      <c r="AU48" s="21">
        <v>4</v>
      </c>
      <c r="AV48" s="21">
        <v>0</v>
      </c>
      <c r="AW48" s="21">
        <v>1</v>
      </c>
      <c r="AX48" s="21">
        <v>3</v>
      </c>
      <c r="AY48" s="21">
        <v>3</v>
      </c>
      <c r="AZ48" s="21">
        <v>1</v>
      </c>
      <c r="BA48" s="21">
        <v>1</v>
      </c>
      <c r="BB48" s="21">
        <v>0</v>
      </c>
      <c r="BC48" s="733">
        <f t="shared" si="73"/>
        <v>18</v>
      </c>
      <c r="BD48" s="519">
        <v>16</v>
      </c>
      <c r="BE48" s="194">
        <v>4</v>
      </c>
      <c r="BF48" s="733">
        <f t="shared" si="74"/>
        <v>20</v>
      </c>
      <c r="BG48" s="607">
        <v>4</v>
      </c>
      <c r="BH48" s="233">
        <v>31</v>
      </c>
      <c r="BI48" s="221">
        <v>1</v>
      </c>
    </row>
    <row r="49" spans="1:61">
      <c r="A49" s="14" t="s">
        <v>127</v>
      </c>
      <c r="B49" s="21">
        <v>247</v>
      </c>
      <c r="C49" s="21">
        <v>124</v>
      </c>
      <c r="D49" s="21">
        <v>159</v>
      </c>
      <c r="E49" s="21">
        <v>96</v>
      </c>
      <c r="F49" s="21">
        <v>4</v>
      </c>
      <c r="G49" s="21">
        <v>1</v>
      </c>
      <c r="H49" s="21">
        <v>29</v>
      </c>
      <c r="I49" s="21">
        <v>13</v>
      </c>
      <c r="J49" s="21">
        <v>57</v>
      </c>
      <c r="K49" s="21">
        <v>21</v>
      </c>
      <c r="L49" s="21">
        <v>157</v>
      </c>
      <c r="M49" s="21">
        <v>77</v>
      </c>
      <c r="N49" s="21">
        <v>3</v>
      </c>
      <c r="O49" s="21">
        <v>0</v>
      </c>
      <c r="P49" s="21">
        <v>30</v>
      </c>
      <c r="Q49" s="21">
        <v>10</v>
      </c>
      <c r="R49" s="21">
        <v>0</v>
      </c>
      <c r="S49" s="21">
        <v>0</v>
      </c>
      <c r="T49" s="84">
        <f t="shared" si="71"/>
        <v>686</v>
      </c>
      <c r="U49" s="733">
        <f t="shared" si="72"/>
        <v>342</v>
      </c>
      <c r="V49" s="10"/>
      <c r="W49" s="14" t="s">
        <v>127</v>
      </c>
      <c r="X49" s="21">
        <v>5</v>
      </c>
      <c r="Y49" s="21">
        <v>2</v>
      </c>
      <c r="Z49" s="21">
        <v>5</v>
      </c>
      <c r="AA49" s="21">
        <v>3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11</v>
      </c>
      <c r="AI49" s="21">
        <v>4</v>
      </c>
      <c r="AJ49" s="21">
        <v>0</v>
      </c>
      <c r="AK49" s="21">
        <v>0</v>
      </c>
      <c r="AL49" s="21">
        <v>4</v>
      </c>
      <c r="AM49" s="21">
        <v>0</v>
      </c>
      <c r="AN49" s="21">
        <v>0</v>
      </c>
      <c r="AO49" s="21">
        <v>0</v>
      </c>
      <c r="AP49" s="84">
        <f t="shared" si="69"/>
        <v>25</v>
      </c>
      <c r="AQ49" s="733">
        <f t="shared" si="70"/>
        <v>9</v>
      </c>
      <c r="AR49" s="10"/>
      <c r="AS49" s="18" t="s">
        <v>127</v>
      </c>
      <c r="AT49" s="627">
        <v>8</v>
      </c>
      <c r="AU49" s="21">
        <v>7</v>
      </c>
      <c r="AV49" s="21">
        <v>1</v>
      </c>
      <c r="AW49" s="21">
        <v>2</v>
      </c>
      <c r="AX49" s="21">
        <v>3</v>
      </c>
      <c r="AY49" s="21">
        <v>6</v>
      </c>
      <c r="AZ49" s="21">
        <v>1</v>
      </c>
      <c r="BA49" s="21">
        <v>4</v>
      </c>
      <c r="BB49" s="21">
        <v>0</v>
      </c>
      <c r="BC49" s="733">
        <f t="shared" si="73"/>
        <v>32</v>
      </c>
      <c r="BD49" s="519">
        <v>21</v>
      </c>
      <c r="BE49" s="194">
        <v>9</v>
      </c>
      <c r="BF49" s="733">
        <f t="shared" si="74"/>
        <v>30</v>
      </c>
      <c r="BG49" s="607">
        <v>7</v>
      </c>
      <c r="BH49" s="233">
        <v>59</v>
      </c>
      <c r="BI49" s="221">
        <v>8</v>
      </c>
    </row>
    <row r="50" spans="1:61" ht="15" customHeight="1">
      <c r="A50" s="23" t="s">
        <v>128</v>
      </c>
      <c r="B50" s="21">
        <v>3662</v>
      </c>
      <c r="C50" s="21">
        <v>2047</v>
      </c>
      <c r="D50" s="21">
        <v>1737</v>
      </c>
      <c r="E50" s="21">
        <v>974</v>
      </c>
      <c r="F50" s="21">
        <v>73</v>
      </c>
      <c r="G50" s="21">
        <v>37</v>
      </c>
      <c r="H50" s="21">
        <v>137</v>
      </c>
      <c r="I50" s="21">
        <v>65</v>
      </c>
      <c r="J50" s="21">
        <v>761</v>
      </c>
      <c r="K50" s="21">
        <v>357</v>
      </c>
      <c r="L50" s="21">
        <v>3407</v>
      </c>
      <c r="M50" s="21">
        <v>1890</v>
      </c>
      <c r="N50" s="21">
        <v>178</v>
      </c>
      <c r="O50" s="21">
        <v>52</v>
      </c>
      <c r="P50" s="21">
        <v>515</v>
      </c>
      <c r="Q50" s="21">
        <v>188</v>
      </c>
      <c r="R50" s="21">
        <v>96</v>
      </c>
      <c r="S50" s="21">
        <v>33</v>
      </c>
      <c r="T50" s="84">
        <f t="shared" si="71"/>
        <v>10566</v>
      </c>
      <c r="U50" s="733">
        <f t="shared" si="72"/>
        <v>5643</v>
      </c>
      <c r="V50" s="10"/>
      <c r="W50" s="14" t="s">
        <v>128</v>
      </c>
      <c r="X50" s="21">
        <v>56</v>
      </c>
      <c r="Y50" s="21">
        <v>32</v>
      </c>
      <c r="Z50" s="21">
        <v>4</v>
      </c>
      <c r="AA50" s="21">
        <v>3</v>
      </c>
      <c r="AB50" s="21">
        <v>2</v>
      </c>
      <c r="AC50" s="21">
        <v>1</v>
      </c>
      <c r="AD50" s="21">
        <v>0</v>
      </c>
      <c r="AE50" s="21">
        <v>0</v>
      </c>
      <c r="AF50" s="21">
        <v>31</v>
      </c>
      <c r="AG50" s="21">
        <v>9</v>
      </c>
      <c r="AH50" s="21">
        <v>353</v>
      </c>
      <c r="AI50" s="21">
        <v>180</v>
      </c>
      <c r="AJ50" s="21">
        <v>19</v>
      </c>
      <c r="AK50" s="21">
        <v>7</v>
      </c>
      <c r="AL50" s="21">
        <v>123</v>
      </c>
      <c r="AM50" s="21">
        <v>43</v>
      </c>
      <c r="AN50" s="21">
        <v>10</v>
      </c>
      <c r="AO50" s="21">
        <v>4</v>
      </c>
      <c r="AP50" s="84">
        <f t="shared" si="69"/>
        <v>598</v>
      </c>
      <c r="AQ50" s="733">
        <f t="shared" si="70"/>
        <v>279</v>
      </c>
      <c r="AR50" s="10"/>
      <c r="AS50" s="18" t="s">
        <v>128</v>
      </c>
      <c r="AT50" s="627">
        <v>97</v>
      </c>
      <c r="AU50" s="21">
        <v>58</v>
      </c>
      <c r="AV50" s="21">
        <v>4</v>
      </c>
      <c r="AW50" s="21">
        <v>6</v>
      </c>
      <c r="AX50" s="21">
        <v>25</v>
      </c>
      <c r="AY50" s="21">
        <v>91</v>
      </c>
      <c r="AZ50" s="21">
        <v>16</v>
      </c>
      <c r="BA50" s="21">
        <v>30</v>
      </c>
      <c r="BB50" s="21">
        <v>6</v>
      </c>
      <c r="BC50" s="733">
        <f t="shared" si="73"/>
        <v>333</v>
      </c>
      <c r="BD50" s="519">
        <v>248</v>
      </c>
      <c r="BE50" s="194">
        <v>72</v>
      </c>
      <c r="BF50" s="733">
        <f t="shared" si="74"/>
        <v>320</v>
      </c>
      <c r="BG50" s="607">
        <v>76</v>
      </c>
      <c r="BH50" s="233">
        <v>551</v>
      </c>
      <c r="BI50" s="221">
        <v>63</v>
      </c>
    </row>
    <row r="51" spans="1:61" ht="15.75" customHeight="1">
      <c r="A51" s="23" t="s">
        <v>129</v>
      </c>
      <c r="B51" s="21">
        <v>917</v>
      </c>
      <c r="C51" s="21">
        <v>498</v>
      </c>
      <c r="D51" s="21">
        <v>487</v>
      </c>
      <c r="E51" s="21">
        <v>266</v>
      </c>
      <c r="F51" s="21">
        <v>1</v>
      </c>
      <c r="G51" s="21">
        <v>0</v>
      </c>
      <c r="H51" s="21">
        <v>44</v>
      </c>
      <c r="I51" s="21">
        <v>27</v>
      </c>
      <c r="J51" s="21">
        <v>274</v>
      </c>
      <c r="K51" s="21">
        <v>138</v>
      </c>
      <c r="L51" s="21">
        <v>610</v>
      </c>
      <c r="M51" s="21">
        <v>370</v>
      </c>
      <c r="N51" s="21">
        <v>16</v>
      </c>
      <c r="O51" s="21">
        <v>4</v>
      </c>
      <c r="P51" s="21">
        <v>141</v>
      </c>
      <c r="Q51" s="21">
        <v>69</v>
      </c>
      <c r="R51" s="21">
        <v>45</v>
      </c>
      <c r="S51" s="21">
        <v>14</v>
      </c>
      <c r="T51" s="84">
        <f t="shared" si="71"/>
        <v>2535</v>
      </c>
      <c r="U51" s="733">
        <f t="shared" si="72"/>
        <v>1386</v>
      </c>
      <c r="V51" s="10"/>
      <c r="W51" s="14" t="s">
        <v>129</v>
      </c>
      <c r="X51" s="21">
        <v>15</v>
      </c>
      <c r="Y51" s="21">
        <v>8</v>
      </c>
      <c r="Z51" s="21">
        <v>4</v>
      </c>
      <c r="AA51" s="21">
        <v>2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45</v>
      </c>
      <c r="AI51" s="21">
        <v>30</v>
      </c>
      <c r="AJ51" s="21">
        <v>5</v>
      </c>
      <c r="AK51" s="21">
        <v>2</v>
      </c>
      <c r="AL51" s="21">
        <v>14</v>
      </c>
      <c r="AM51" s="21">
        <v>7</v>
      </c>
      <c r="AN51" s="21">
        <v>4</v>
      </c>
      <c r="AO51" s="21">
        <v>0</v>
      </c>
      <c r="AP51" s="84">
        <f t="shared" si="69"/>
        <v>87</v>
      </c>
      <c r="AQ51" s="733">
        <f t="shared" si="70"/>
        <v>49</v>
      </c>
      <c r="AR51" s="10"/>
      <c r="AS51" s="18" t="s">
        <v>129</v>
      </c>
      <c r="AT51" s="627">
        <v>28</v>
      </c>
      <c r="AU51" s="21">
        <v>19</v>
      </c>
      <c r="AV51" s="21">
        <v>1</v>
      </c>
      <c r="AW51" s="21">
        <v>2</v>
      </c>
      <c r="AX51" s="21">
        <v>12</v>
      </c>
      <c r="AY51" s="21">
        <v>22</v>
      </c>
      <c r="AZ51" s="21">
        <v>4</v>
      </c>
      <c r="BA51" s="21">
        <v>8</v>
      </c>
      <c r="BB51" s="21">
        <v>4</v>
      </c>
      <c r="BC51" s="733">
        <f t="shared" si="73"/>
        <v>100</v>
      </c>
      <c r="BD51" s="519">
        <v>88</v>
      </c>
      <c r="BE51" s="194">
        <v>3</v>
      </c>
      <c r="BF51" s="733">
        <f t="shared" si="74"/>
        <v>91</v>
      </c>
      <c r="BG51" s="607">
        <v>23</v>
      </c>
      <c r="BH51" s="233">
        <v>215</v>
      </c>
      <c r="BI51" s="221">
        <v>20</v>
      </c>
    </row>
    <row r="52" spans="1:61" ht="16.5" customHeight="1">
      <c r="A52" s="23" t="s">
        <v>130</v>
      </c>
      <c r="B52" s="21">
        <v>8845</v>
      </c>
      <c r="C52" s="21">
        <v>4807</v>
      </c>
      <c r="D52" s="21">
        <v>3553</v>
      </c>
      <c r="E52" s="21">
        <v>2160</v>
      </c>
      <c r="F52" s="21">
        <v>276</v>
      </c>
      <c r="G52" s="21">
        <v>153</v>
      </c>
      <c r="H52" s="21">
        <v>440</v>
      </c>
      <c r="I52" s="21">
        <v>238</v>
      </c>
      <c r="J52" s="21">
        <v>3146</v>
      </c>
      <c r="K52" s="21">
        <v>1525</v>
      </c>
      <c r="L52" s="21">
        <v>6141</v>
      </c>
      <c r="M52" s="21">
        <v>3479</v>
      </c>
      <c r="N52" s="21">
        <v>703</v>
      </c>
      <c r="O52" s="21">
        <v>253</v>
      </c>
      <c r="P52" s="21">
        <v>1697</v>
      </c>
      <c r="Q52" s="21">
        <v>722</v>
      </c>
      <c r="R52" s="21">
        <v>842</v>
      </c>
      <c r="S52" s="21">
        <v>413</v>
      </c>
      <c r="T52" s="84">
        <f t="shared" si="71"/>
        <v>25643</v>
      </c>
      <c r="U52" s="733">
        <f t="shared" si="72"/>
        <v>13750</v>
      </c>
      <c r="V52" s="10"/>
      <c r="W52" s="14" t="s">
        <v>130</v>
      </c>
      <c r="X52" s="21">
        <v>220</v>
      </c>
      <c r="Y52" s="21">
        <v>108</v>
      </c>
      <c r="Z52" s="21">
        <v>63</v>
      </c>
      <c r="AA52" s="21">
        <v>28</v>
      </c>
      <c r="AB52" s="21">
        <v>1</v>
      </c>
      <c r="AC52" s="21">
        <v>0</v>
      </c>
      <c r="AD52" s="21">
        <v>4</v>
      </c>
      <c r="AE52" s="21">
        <v>2</v>
      </c>
      <c r="AF52" s="21">
        <v>70</v>
      </c>
      <c r="AG52" s="21">
        <v>25</v>
      </c>
      <c r="AH52" s="21">
        <v>750</v>
      </c>
      <c r="AI52" s="21">
        <v>382</v>
      </c>
      <c r="AJ52" s="21">
        <v>103</v>
      </c>
      <c r="AK52" s="21">
        <v>28</v>
      </c>
      <c r="AL52" s="21">
        <v>288</v>
      </c>
      <c r="AM52" s="21">
        <v>108</v>
      </c>
      <c r="AN52" s="21">
        <v>64</v>
      </c>
      <c r="AO52" s="21">
        <v>26</v>
      </c>
      <c r="AP52" s="84">
        <f t="shared" si="69"/>
        <v>1563</v>
      </c>
      <c r="AQ52" s="733">
        <f t="shared" si="70"/>
        <v>707</v>
      </c>
      <c r="AR52" s="10"/>
      <c r="AS52" s="18" t="s">
        <v>130</v>
      </c>
      <c r="AT52" s="627">
        <v>222</v>
      </c>
      <c r="AU52" s="21">
        <v>123</v>
      </c>
      <c r="AV52" s="21">
        <v>10</v>
      </c>
      <c r="AW52" s="21">
        <v>22</v>
      </c>
      <c r="AX52" s="21">
        <v>99</v>
      </c>
      <c r="AY52" s="21">
        <v>171</v>
      </c>
      <c r="AZ52" s="21">
        <v>39</v>
      </c>
      <c r="BA52" s="21">
        <v>78</v>
      </c>
      <c r="BB52" s="21">
        <v>35</v>
      </c>
      <c r="BC52" s="733">
        <f t="shared" si="73"/>
        <v>799</v>
      </c>
      <c r="BD52" s="519">
        <v>765</v>
      </c>
      <c r="BE52" s="194">
        <v>43</v>
      </c>
      <c r="BF52" s="733">
        <f t="shared" si="74"/>
        <v>808</v>
      </c>
      <c r="BG52" s="607">
        <v>154</v>
      </c>
      <c r="BH52" s="233">
        <v>1754</v>
      </c>
      <c r="BI52" s="221">
        <v>340</v>
      </c>
    </row>
    <row r="53" spans="1:61">
      <c r="A53" s="14" t="s">
        <v>131</v>
      </c>
      <c r="B53" s="21">
        <v>531</v>
      </c>
      <c r="C53" s="21">
        <v>311</v>
      </c>
      <c r="D53" s="21">
        <v>349</v>
      </c>
      <c r="E53" s="21">
        <v>220</v>
      </c>
      <c r="F53" s="21">
        <v>0</v>
      </c>
      <c r="G53" s="21">
        <v>0</v>
      </c>
      <c r="H53" s="21">
        <v>45</v>
      </c>
      <c r="I53" s="21">
        <v>27</v>
      </c>
      <c r="J53" s="21">
        <v>130</v>
      </c>
      <c r="K53" s="21">
        <v>57</v>
      </c>
      <c r="L53" s="21">
        <v>476</v>
      </c>
      <c r="M53" s="21">
        <v>284</v>
      </c>
      <c r="N53" s="21">
        <v>0</v>
      </c>
      <c r="O53" s="21">
        <v>0</v>
      </c>
      <c r="P53" s="21">
        <v>192</v>
      </c>
      <c r="Q53" s="21">
        <v>92</v>
      </c>
      <c r="R53" s="21">
        <v>0</v>
      </c>
      <c r="S53" s="21">
        <v>0</v>
      </c>
      <c r="T53" s="84">
        <f t="shared" si="71"/>
        <v>1723</v>
      </c>
      <c r="U53" s="733">
        <f t="shared" si="72"/>
        <v>991</v>
      </c>
      <c r="V53" s="10"/>
      <c r="W53" s="14" t="s">
        <v>131</v>
      </c>
      <c r="X53" s="21">
        <v>8</v>
      </c>
      <c r="Y53" s="21">
        <v>4</v>
      </c>
      <c r="Z53" s="21">
        <v>3</v>
      </c>
      <c r="AA53" s="21">
        <v>2</v>
      </c>
      <c r="AB53" s="21">
        <v>0</v>
      </c>
      <c r="AC53" s="21">
        <v>0</v>
      </c>
      <c r="AD53" s="21">
        <v>0</v>
      </c>
      <c r="AE53" s="21">
        <v>0</v>
      </c>
      <c r="AF53" s="21">
        <v>3</v>
      </c>
      <c r="AG53" s="21">
        <v>1</v>
      </c>
      <c r="AH53" s="21">
        <v>19</v>
      </c>
      <c r="AI53" s="21">
        <v>12</v>
      </c>
      <c r="AJ53" s="21">
        <v>0</v>
      </c>
      <c r="AK53" s="21">
        <v>0</v>
      </c>
      <c r="AL53" s="21">
        <v>22</v>
      </c>
      <c r="AM53" s="21">
        <v>8</v>
      </c>
      <c r="AN53" s="21">
        <v>0</v>
      </c>
      <c r="AO53" s="21">
        <v>0</v>
      </c>
      <c r="AP53" s="84">
        <f t="shared" si="69"/>
        <v>55</v>
      </c>
      <c r="AQ53" s="733">
        <f t="shared" si="70"/>
        <v>27</v>
      </c>
      <c r="AR53" s="10"/>
      <c r="AS53" s="18" t="s">
        <v>131</v>
      </c>
      <c r="AT53" s="627">
        <v>17</v>
      </c>
      <c r="AU53" s="21">
        <v>12</v>
      </c>
      <c r="AV53" s="21">
        <v>0</v>
      </c>
      <c r="AW53" s="21">
        <v>2</v>
      </c>
      <c r="AX53" s="21">
        <v>4</v>
      </c>
      <c r="AY53" s="21">
        <v>14</v>
      </c>
      <c r="AZ53" s="21">
        <v>0</v>
      </c>
      <c r="BA53" s="21">
        <v>9</v>
      </c>
      <c r="BB53" s="21">
        <v>0</v>
      </c>
      <c r="BC53" s="733">
        <f t="shared" si="73"/>
        <v>58</v>
      </c>
      <c r="BD53" s="519">
        <v>58</v>
      </c>
      <c r="BE53" s="194">
        <v>8</v>
      </c>
      <c r="BF53" s="733">
        <f t="shared" si="74"/>
        <v>66</v>
      </c>
      <c r="BG53" s="607">
        <v>16</v>
      </c>
      <c r="BH53" s="233">
        <v>113</v>
      </c>
      <c r="BI53" s="221">
        <v>18</v>
      </c>
    </row>
    <row r="54" spans="1:61">
      <c r="A54" s="20" t="s">
        <v>75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84"/>
      <c r="U54" s="733"/>
      <c r="V54" s="10"/>
      <c r="W54" s="20" t="s">
        <v>75</v>
      </c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84"/>
      <c r="AQ54" s="733"/>
      <c r="AR54" s="10"/>
      <c r="AS54" s="569" t="s">
        <v>75</v>
      </c>
      <c r="AT54" s="627"/>
      <c r="AU54" s="21"/>
      <c r="AV54" s="21"/>
      <c r="AW54" s="21"/>
      <c r="AX54" s="21"/>
      <c r="AY54" s="21"/>
      <c r="AZ54" s="21"/>
      <c r="BA54" s="21"/>
      <c r="BB54" s="21"/>
      <c r="BC54" s="733"/>
      <c r="BD54" s="627"/>
      <c r="BE54" s="21"/>
      <c r="BF54" s="733"/>
      <c r="BG54" s="607"/>
      <c r="BH54" s="234"/>
      <c r="BI54" s="180"/>
    </row>
    <row r="55" spans="1:61">
      <c r="A55" s="14" t="s">
        <v>132</v>
      </c>
      <c r="B55" s="21">
        <v>736</v>
      </c>
      <c r="C55" s="21">
        <v>353</v>
      </c>
      <c r="D55" s="21">
        <v>277</v>
      </c>
      <c r="E55" s="21">
        <v>140</v>
      </c>
      <c r="F55" s="21">
        <v>0</v>
      </c>
      <c r="G55" s="21">
        <v>0</v>
      </c>
      <c r="H55" s="21">
        <v>0</v>
      </c>
      <c r="I55" s="21">
        <v>0</v>
      </c>
      <c r="J55" s="21">
        <v>102</v>
      </c>
      <c r="K55" s="21">
        <v>28</v>
      </c>
      <c r="L55" s="21">
        <v>429</v>
      </c>
      <c r="M55" s="21">
        <v>229</v>
      </c>
      <c r="N55" s="21">
        <v>0</v>
      </c>
      <c r="O55" s="21">
        <v>0</v>
      </c>
      <c r="P55" s="21">
        <v>14</v>
      </c>
      <c r="Q55" s="21">
        <v>4</v>
      </c>
      <c r="R55" s="21">
        <v>53</v>
      </c>
      <c r="S55" s="21">
        <v>18</v>
      </c>
      <c r="T55" s="84">
        <f t="shared" si="71"/>
        <v>1611</v>
      </c>
      <c r="U55" s="733">
        <f t="shared" si="72"/>
        <v>772</v>
      </c>
      <c r="V55" s="10"/>
      <c r="W55" s="14" t="s">
        <v>132</v>
      </c>
      <c r="X55" s="21">
        <v>11</v>
      </c>
      <c r="Y55" s="21">
        <v>7</v>
      </c>
      <c r="Z55" s="21">
        <v>6</v>
      </c>
      <c r="AA55" s="21">
        <v>1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57</v>
      </c>
      <c r="AI55" s="21">
        <v>28</v>
      </c>
      <c r="AJ55" s="21">
        <v>0</v>
      </c>
      <c r="AK55" s="21">
        <v>0</v>
      </c>
      <c r="AL55" s="21">
        <v>2</v>
      </c>
      <c r="AM55" s="21">
        <v>0</v>
      </c>
      <c r="AN55" s="21">
        <v>6</v>
      </c>
      <c r="AO55" s="21">
        <v>2</v>
      </c>
      <c r="AP55" s="84">
        <f t="shared" si="69"/>
        <v>82</v>
      </c>
      <c r="AQ55" s="733">
        <f t="shared" si="70"/>
        <v>38</v>
      </c>
      <c r="AR55" s="10"/>
      <c r="AS55" s="18" t="s">
        <v>132</v>
      </c>
      <c r="AT55" s="627">
        <v>14</v>
      </c>
      <c r="AU55" s="21">
        <v>7</v>
      </c>
      <c r="AV55" s="21">
        <v>0</v>
      </c>
      <c r="AW55" s="21">
        <v>0</v>
      </c>
      <c r="AX55" s="21">
        <v>3</v>
      </c>
      <c r="AY55" s="21">
        <v>8</v>
      </c>
      <c r="AZ55" s="21">
        <v>0</v>
      </c>
      <c r="BA55" s="21">
        <v>1</v>
      </c>
      <c r="BB55" s="21">
        <v>2</v>
      </c>
      <c r="BC55" s="733">
        <f t="shared" si="73"/>
        <v>35</v>
      </c>
      <c r="BD55" s="519">
        <v>30</v>
      </c>
      <c r="BE55" s="194">
        <v>9</v>
      </c>
      <c r="BF55" s="733">
        <f t="shared" si="74"/>
        <v>39</v>
      </c>
      <c r="BG55" s="607">
        <v>6</v>
      </c>
      <c r="BH55" s="233">
        <v>71</v>
      </c>
      <c r="BI55" s="221">
        <v>13</v>
      </c>
    </row>
    <row r="56" spans="1:61">
      <c r="A56" s="14" t="s">
        <v>133</v>
      </c>
      <c r="B56" s="21">
        <v>385</v>
      </c>
      <c r="C56" s="21">
        <v>157</v>
      </c>
      <c r="D56" s="21">
        <v>232</v>
      </c>
      <c r="E56" s="21">
        <v>120</v>
      </c>
      <c r="F56" s="21">
        <v>0</v>
      </c>
      <c r="G56" s="21">
        <v>0</v>
      </c>
      <c r="H56" s="21">
        <v>56</v>
      </c>
      <c r="I56" s="21">
        <v>25</v>
      </c>
      <c r="J56" s="21">
        <v>13</v>
      </c>
      <c r="K56" s="21">
        <v>5</v>
      </c>
      <c r="L56" s="21">
        <v>277</v>
      </c>
      <c r="M56" s="21">
        <v>113</v>
      </c>
      <c r="N56" s="21">
        <v>0</v>
      </c>
      <c r="O56" s="21">
        <v>0</v>
      </c>
      <c r="P56" s="21">
        <v>35</v>
      </c>
      <c r="Q56" s="21">
        <v>7</v>
      </c>
      <c r="R56" s="21">
        <v>0</v>
      </c>
      <c r="S56" s="21">
        <v>0</v>
      </c>
      <c r="T56" s="84">
        <f t="shared" si="71"/>
        <v>998</v>
      </c>
      <c r="U56" s="733">
        <f t="shared" si="72"/>
        <v>427</v>
      </c>
      <c r="V56" s="10"/>
      <c r="W56" s="14" t="s">
        <v>133</v>
      </c>
      <c r="X56" s="21">
        <v>45</v>
      </c>
      <c r="Y56" s="21">
        <v>18</v>
      </c>
      <c r="Z56" s="21">
        <v>26</v>
      </c>
      <c r="AA56" s="21">
        <v>14</v>
      </c>
      <c r="AB56" s="21">
        <v>0</v>
      </c>
      <c r="AC56" s="21">
        <v>0</v>
      </c>
      <c r="AD56" s="21">
        <v>6</v>
      </c>
      <c r="AE56" s="21">
        <v>1</v>
      </c>
      <c r="AF56" s="21">
        <v>4</v>
      </c>
      <c r="AG56" s="21">
        <v>2</v>
      </c>
      <c r="AH56" s="21">
        <v>66</v>
      </c>
      <c r="AI56" s="21">
        <v>27</v>
      </c>
      <c r="AJ56" s="21">
        <v>0</v>
      </c>
      <c r="AK56" s="21">
        <v>0</v>
      </c>
      <c r="AL56" s="21">
        <v>7</v>
      </c>
      <c r="AM56" s="21">
        <v>2</v>
      </c>
      <c r="AN56" s="21">
        <v>0</v>
      </c>
      <c r="AO56" s="21">
        <v>0</v>
      </c>
      <c r="AP56" s="84">
        <f t="shared" si="69"/>
        <v>154</v>
      </c>
      <c r="AQ56" s="733">
        <f t="shared" si="70"/>
        <v>64</v>
      </c>
      <c r="AR56" s="10"/>
      <c r="AS56" s="18" t="s">
        <v>133</v>
      </c>
      <c r="AT56" s="627">
        <v>7</v>
      </c>
      <c r="AU56" s="21">
        <v>4</v>
      </c>
      <c r="AV56" s="21">
        <v>0</v>
      </c>
      <c r="AW56" s="21">
        <v>2</v>
      </c>
      <c r="AX56" s="21">
        <v>1</v>
      </c>
      <c r="AY56" s="21">
        <v>4</v>
      </c>
      <c r="AZ56" s="21">
        <v>0</v>
      </c>
      <c r="BA56" s="21">
        <v>2</v>
      </c>
      <c r="BB56" s="21">
        <v>0</v>
      </c>
      <c r="BC56" s="733">
        <f t="shared" si="73"/>
        <v>20</v>
      </c>
      <c r="BD56" s="519">
        <v>20</v>
      </c>
      <c r="BE56" s="194">
        <v>1</v>
      </c>
      <c r="BF56" s="733">
        <f t="shared" si="74"/>
        <v>21</v>
      </c>
      <c r="BG56" s="607">
        <v>4</v>
      </c>
      <c r="BH56" s="233">
        <v>44</v>
      </c>
      <c r="BI56" s="221">
        <v>5</v>
      </c>
    </row>
    <row r="57" spans="1:61">
      <c r="A57" s="14" t="s">
        <v>134</v>
      </c>
      <c r="B57" s="21">
        <v>434</v>
      </c>
      <c r="C57" s="21">
        <v>175</v>
      </c>
      <c r="D57" s="21">
        <v>292</v>
      </c>
      <c r="E57" s="21">
        <v>137</v>
      </c>
      <c r="F57" s="21">
        <v>0</v>
      </c>
      <c r="G57" s="21">
        <v>0</v>
      </c>
      <c r="H57" s="21">
        <v>58</v>
      </c>
      <c r="I57" s="21">
        <v>13</v>
      </c>
      <c r="J57" s="21">
        <v>66</v>
      </c>
      <c r="K57" s="21">
        <v>29</v>
      </c>
      <c r="L57" s="21">
        <v>514</v>
      </c>
      <c r="M57" s="21">
        <v>252</v>
      </c>
      <c r="N57" s="21">
        <v>0</v>
      </c>
      <c r="O57" s="21">
        <v>0</v>
      </c>
      <c r="P57" s="21">
        <v>92</v>
      </c>
      <c r="Q57" s="21">
        <v>22</v>
      </c>
      <c r="R57" s="21">
        <v>30</v>
      </c>
      <c r="S57" s="21">
        <v>9</v>
      </c>
      <c r="T57" s="84">
        <f t="shared" si="71"/>
        <v>1486</v>
      </c>
      <c r="U57" s="733">
        <f t="shared" si="72"/>
        <v>637</v>
      </c>
      <c r="V57" s="10"/>
      <c r="W57" s="14" t="s">
        <v>134</v>
      </c>
      <c r="X57" s="21">
        <v>6</v>
      </c>
      <c r="Y57" s="21">
        <v>3</v>
      </c>
      <c r="Z57" s="21">
        <v>9</v>
      </c>
      <c r="AA57" s="21">
        <v>4</v>
      </c>
      <c r="AB57" s="21">
        <v>0</v>
      </c>
      <c r="AC57" s="21">
        <v>0</v>
      </c>
      <c r="AD57" s="21">
        <v>0</v>
      </c>
      <c r="AE57" s="21">
        <v>0</v>
      </c>
      <c r="AF57" s="21">
        <v>4</v>
      </c>
      <c r="AG57" s="21">
        <v>1</v>
      </c>
      <c r="AH57" s="21">
        <v>138</v>
      </c>
      <c r="AI57" s="21">
        <v>59</v>
      </c>
      <c r="AJ57" s="21">
        <v>0</v>
      </c>
      <c r="AK57" s="21">
        <v>0</v>
      </c>
      <c r="AL57" s="21">
        <v>26</v>
      </c>
      <c r="AM57" s="21">
        <v>8</v>
      </c>
      <c r="AN57" s="21">
        <v>12</v>
      </c>
      <c r="AO57" s="21">
        <v>4</v>
      </c>
      <c r="AP57" s="84">
        <f t="shared" si="69"/>
        <v>195</v>
      </c>
      <c r="AQ57" s="733">
        <f t="shared" si="70"/>
        <v>79</v>
      </c>
      <c r="AR57" s="10"/>
      <c r="AS57" s="18" t="s">
        <v>134</v>
      </c>
      <c r="AT57" s="627">
        <v>8</v>
      </c>
      <c r="AU57" s="21">
        <v>6</v>
      </c>
      <c r="AV57" s="21">
        <v>0</v>
      </c>
      <c r="AW57" s="21">
        <v>3</v>
      </c>
      <c r="AX57" s="21">
        <v>2</v>
      </c>
      <c r="AY57" s="21">
        <v>8</v>
      </c>
      <c r="AZ57" s="21">
        <v>0</v>
      </c>
      <c r="BA57" s="21">
        <v>4</v>
      </c>
      <c r="BB57" s="21">
        <v>1</v>
      </c>
      <c r="BC57" s="733">
        <f t="shared" si="73"/>
        <v>32</v>
      </c>
      <c r="BD57" s="519">
        <v>22</v>
      </c>
      <c r="BE57" s="194">
        <v>8</v>
      </c>
      <c r="BF57" s="733">
        <f t="shared" si="74"/>
        <v>30</v>
      </c>
      <c r="BG57" s="607">
        <v>5</v>
      </c>
      <c r="BH57" s="233">
        <v>97</v>
      </c>
      <c r="BI57" s="221">
        <v>12</v>
      </c>
    </row>
    <row r="58" spans="1:61">
      <c r="A58" s="14" t="s">
        <v>136</v>
      </c>
      <c r="B58" s="21">
        <v>210</v>
      </c>
      <c r="C58" s="21">
        <v>92</v>
      </c>
      <c r="D58" s="21">
        <v>158</v>
      </c>
      <c r="E58" s="21">
        <v>77</v>
      </c>
      <c r="F58" s="21">
        <v>0</v>
      </c>
      <c r="G58" s="21">
        <v>0</v>
      </c>
      <c r="H58" s="21">
        <v>38</v>
      </c>
      <c r="I58" s="21">
        <v>17</v>
      </c>
      <c r="J58" s="21">
        <v>0</v>
      </c>
      <c r="K58" s="21">
        <v>0</v>
      </c>
      <c r="L58" s="21">
        <v>142</v>
      </c>
      <c r="M58" s="21">
        <v>74</v>
      </c>
      <c r="N58" s="21">
        <v>0</v>
      </c>
      <c r="O58" s="21">
        <v>0</v>
      </c>
      <c r="P58" s="21">
        <v>33</v>
      </c>
      <c r="Q58" s="21">
        <v>13</v>
      </c>
      <c r="R58" s="21">
        <v>0</v>
      </c>
      <c r="S58" s="21">
        <v>0</v>
      </c>
      <c r="T58" s="84">
        <f t="shared" si="71"/>
        <v>581</v>
      </c>
      <c r="U58" s="733">
        <f t="shared" si="72"/>
        <v>273</v>
      </c>
      <c r="V58" s="10"/>
      <c r="W58" s="14" t="s">
        <v>136</v>
      </c>
      <c r="X58" s="21">
        <v>1</v>
      </c>
      <c r="Y58" s="21">
        <v>0</v>
      </c>
      <c r="Z58" s="21">
        <v>1</v>
      </c>
      <c r="AA58" s="21">
        <v>1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30</v>
      </c>
      <c r="AI58" s="21">
        <v>15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84">
        <f t="shared" si="69"/>
        <v>32</v>
      </c>
      <c r="AQ58" s="733">
        <f t="shared" si="70"/>
        <v>16</v>
      </c>
      <c r="AR58" s="10"/>
      <c r="AS58" s="18" t="s">
        <v>136</v>
      </c>
      <c r="AT58" s="627">
        <v>3</v>
      </c>
      <c r="AU58" s="21">
        <v>2</v>
      </c>
      <c r="AV58" s="21">
        <v>0</v>
      </c>
      <c r="AW58" s="21">
        <v>1</v>
      </c>
      <c r="AX58" s="21">
        <v>0</v>
      </c>
      <c r="AY58" s="21">
        <v>2</v>
      </c>
      <c r="AZ58" s="21">
        <v>0</v>
      </c>
      <c r="BA58" s="21">
        <v>1</v>
      </c>
      <c r="BB58" s="21">
        <v>0</v>
      </c>
      <c r="BC58" s="733">
        <f t="shared" si="73"/>
        <v>9</v>
      </c>
      <c r="BD58" s="519">
        <v>8</v>
      </c>
      <c r="BE58" s="194">
        <v>0</v>
      </c>
      <c r="BF58" s="733">
        <f t="shared" si="74"/>
        <v>8</v>
      </c>
      <c r="BG58" s="607">
        <v>2</v>
      </c>
      <c r="BH58" s="233">
        <v>26</v>
      </c>
      <c r="BI58" s="221">
        <v>6</v>
      </c>
    </row>
    <row r="59" spans="1:61">
      <c r="A59" s="14" t="s">
        <v>137</v>
      </c>
      <c r="B59" s="21">
        <v>352</v>
      </c>
      <c r="C59" s="21">
        <v>168</v>
      </c>
      <c r="D59" s="21">
        <v>185</v>
      </c>
      <c r="E59" s="21">
        <v>99</v>
      </c>
      <c r="F59" s="21">
        <v>0</v>
      </c>
      <c r="G59" s="21">
        <v>0</v>
      </c>
      <c r="H59" s="21">
        <v>26</v>
      </c>
      <c r="I59" s="21">
        <v>11</v>
      </c>
      <c r="J59" s="21">
        <v>58</v>
      </c>
      <c r="K59" s="21">
        <v>28</v>
      </c>
      <c r="L59" s="21">
        <v>361</v>
      </c>
      <c r="M59" s="21">
        <v>175</v>
      </c>
      <c r="N59" s="21">
        <v>5</v>
      </c>
      <c r="O59" s="21">
        <v>2</v>
      </c>
      <c r="P59" s="21">
        <v>34</v>
      </c>
      <c r="Q59" s="21">
        <v>10</v>
      </c>
      <c r="R59" s="21">
        <v>0</v>
      </c>
      <c r="S59" s="21">
        <v>0</v>
      </c>
      <c r="T59" s="84">
        <f t="shared" si="71"/>
        <v>1021</v>
      </c>
      <c r="U59" s="733">
        <f t="shared" si="72"/>
        <v>493</v>
      </c>
      <c r="V59" s="10"/>
      <c r="W59" s="14" t="s">
        <v>137</v>
      </c>
      <c r="X59" s="21">
        <v>6</v>
      </c>
      <c r="Y59" s="21">
        <v>2</v>
      </c>
      <c r="Z59" s="21">
        <v>22</v>
      </c>
      <c r="AA59" s="21">
        <v>10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79</v>
      </c>
      <c r="AI59" s="21">
        <v>41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84">
        <f t="shared" si="69"/>
        <v>107</v>
      </c>
      <c r="AQ59" s="733">
        <f t="shared" si="70"/>
        <v>53</v>
      </c>
      <c r="AR59" s="10"/>
      <c r="AS59" s="18" t="s">
        <v>137</v>
      </c>
      <c r="AT59" s="627">
        <v>7</v>
      </c>
      <c r="AU59" s="21">
        <v>4</v>
      </c>
      <c r="AV59" s="21">
        <v>0</v>
      </c>
      <c r="AW59" s="21">
        <v>1</v>
      </c>
      <c r="AX59" s="21">
        <v>2</v>
      </c>
      <c r="AY59" s="21">
        <v>7</v>
      </c>
      <c r="AZ59" s="21">
        <v>1</v>
      </c>
      <c r="BA59" s="21">
        <v>2</v>
      </c>
      <c r="BB59" s="21">
        <v>0</v>
      </c>
      <c r="BC59" s="733">
        <f t="shared" si="73"/>
        <v>24</v>
      </c>
      <c r="BD59" s="519">
        <v>9</v>
      </c>
      <c r="BE59" s="194">
        <v>12</v>
      </c>
      <c r="BF59" s="733">
        <f t="shared" si="74"/>
        <v>21</v>
      </c>
      <c r="BG59" s="607">
        <v>4</v>
      </c>
      <c r="BH59" s="233">
        <v>30</v>
      </c>
      <c r="BI59" s="221">
        <v>3</v>
      </c>
    </row>
    <row r="60" spans="1:61">
      <c r="A60" s="396" t="s">
        <v>38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93"/>
      <c r="U60" s="794"/>
      <c r="V60" s="10"/>
      <c r="W60" s="396" t="s">
        <v>38</v>
      </c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84"/>
      <c r="AQ60" s="733"/>
      <c r="AR60" s="10"/>
      <c r="AS60" s="655" t="s">
        <v>38</v>
      </c>
      <c r="AT60" s="628"/>
      <c r="AU60" s="69"/>
      <c r="AV60" s="69"/>
      <c r="AW60" s="69"/>
      <c r="AX60" s="69"/>
      <c r="AY60" s="69"/>
      <c r="AZ60" s="69"/>
      <c r="BA60" s="69"/>
      <c r="BB60" s="69"/>
      <c r="BC60" s="733"/>
      <c r="BD60" s="628"/>
      <c r="BE60" s="69"/>
      <c r="BF60" s="733"/>
      <c r="BG60" s="608"/>
      <c r="BH60" s="714"/>
      <c r="BI60" s="715"/>
    </row>
    <row r="61" spans="1:61" s="710" customFormat="1" ht="15" thickBot="1">
      <c r="A61" s="38" t="s">
        <v>138</v>
      </c>
      <c r="B61" s="169">
        <v>128</v>
      </c>
      <c r="C61" s="169">
        <v>70</v>
      </c>
      <c r="D61" s="169">
        <v>155</v>
      </c>
      <c r="E61" s="169">
        <v>76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98</v>
      </c>
      <c r="M61" s="169">
        <v>42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789">
        <f t="shared" si="71"/>
        <v>381</v>
      </c>
      <c r="U61" s="795">
        <f t="shared" si="72"/>
        <v>188</v>
      </c>
      <c r="V61" s="10"/>
      <c r="W61" s="397" t="s">
        <v>138</v>
      </c>
      <c r="X61" s="169">
        <v>0</v>
      </c>
      <c r="Y61" s="169">
        <v>0</v>
      </c>
      <c r="Z61" s="169">
        <v>4</v>
      </c>
      <c r="AA61" s="169">
        <v>2</v>
      </c>
      <c r="AB61" s="169">
        <v>0</v>
      </c>
      <c r="AC61" s="169">
        <v>0</v>
      </c>
      <c r="AD61" s="169">
        <v>0</v>
      </c>
      <c r="AE61" s="169">
        <v>0</v>
      </c>
      <c r="AF61" s="169">
        <v>0</v>
      </c>
      <c r="AG61" s="169">
        <v>0</v>
      </c>
      <c r="AH61" s="169">
        <v>0</v>
      </c>
      <c r="AI61" s="169">
        <v>0</v>
      </c>
      <c r="AJ61" s="169">
        <v>0</v>
      </c>
      <c r="AK61" s="169">
        <v>0</v>
      </c>
      <c r="AL61" s="169">
        <v>0</v>
      </c>
      <c r="AM61" s="169">
        <v>0</v>
      </c>
      <c r="AN61" s="169">
        <v>0</v>
      </c>
      <c r="AO61" s="169">
        <v>0</v>
      </c>
      <c r="AP61" s="817">
        <f t="shared" si="69"/>
        <v>4</v>
      </c>
      <c r="AQ61" s="818">
        <f t="shared" si="70"/>
        <v>2</v>
      </c>
      <c r="AR61" s="10"/>
      <c r="AS61" s="587" t="s">
        <v>138</v>
      </c>
      <c r="AT61" s="610">
        <v>2</v>
      </c>
      <c r="AU61" s="200">
        <v>2</v>
      </c>
      <c r="AV61" s="200">
        <v>0</v>
      </c>
      <c r="AW61" s="200">
        <v>0</v>
      </c>
      <c r="AX61" s="200">
        <v>0</v>
      </c>
      <c r="AY61" s="200">
        <v>2</v>
      </c>
      <c r="AZ61" s="200">
        <v>0</v>
      </c>
      <c r="BA61" s="200">
        <v>0</v>
      </c>
      <c r="BB61" s="200">
        <v>0</v>
      </c>
      <c r="BC61" s="820">
        <f t="shared" si="73"/>
        <v>6</v>
      </c>
      <c r="BD61" s="610">
        <v>7</v>
      </c>
      <c r="BE61" s="200">
        <v>0</v>
      </c>
      <c r="BF61" s="820">
        <f t="shared" si="74"/>
        <v>7</v>
      </c>
      <c r="BG61" s="717">
        <v>2</v>
      </c>
      <c r="BH61" s="256">
        <v>10</v>
      </c>
      <c r="BI61" s="716">
        <v>0</v>
      </c>
    </row>
    <row r="62" spans="1:61" s="710" customFormat="1">
      <c r="A62" s="1129" t="s">
        <v>241</v>
      </c>
      <c r="B62" s="1129"/>
      <c r="C62" s="1129"/>
      <c r="D62" s="1129"/>
      <c r="E62" s="1129"/>
      <c r="F62" s="1129"/>
      <c r="G62" s="1129"/>
      <c r="H62" s="1129"/>
      <c r="I62" s="1129"/>
      <c r="J62" s="1129"/>
      <c r="K62" s="1129"/>
      <c r="L62" s="1129"/>
      <c r="M62" s="1129"/>
      <c r="N62" s="1129"/>
      <c r="O62" s="1129"/>
      <c r="P62" s="1129"/>
      <c r="Q62" s="1129"/>
      <c r="R62" s="1129"/>
      <c r="S62" s="1129"/>
      <c r="T62" s="1129"/>
      <c r="U62" s="1129"/>
      <c r="V62" s="10"/>
      <c r="W62" s="1129" t="s">
        <v>234</v>
      </c>
      <c r="X62" s="1129"/>
      <c r="Y62" s="1129"/>
      <c r="Z62" s="1129"/>
      <c r="AA62" s="1129"/>
      <c r="AB62" s="1129"/>
      <c r="AC62" s="1129"/>
      <c r="AD62" s="1129"/>
      <c r="AE62" s="1129"/>
      <c r="AF62" s="1129"/>
      <c r="AG62" s="1129"/>
      <c r="AH62" s="1129"/>
      <c r="AI62" s="1129"/>
      <c r="AJ62" s="1129"/>
      <c r="AK62" s="1129"/>
      <c r="AL62" s="1129"/>
      <c r="AM62" s="1129"/>
      <c r="AN62" s="1129"/>
      <c r="AO62" s="1129"/>
      <c r="AP62" s="1129"/>
      <c r="AQ62" s="1129"/>
      <c r="AR62" s="10"/>
      <c r="AS62" s="1129" t="s">
        <v>479</v>
      </c>
      <c r="AT62" s="1129"/>
      <c r="AU62" s="1129"/>
      <c r="AV62" s="1129"/>
      <c r="AW62" s="1129"/>
      <c r="AX62" s="1129"/>
      <c r="AY62" s="1129"/>
      <c r="AZ62" s="1129"/>
      <c r="BA62" s="1129"/>
      <c r="BB62" s="1129"/>
      <c r="BC62" s="1129"/>
      <c r="BD62" s="1129"/>
      <c r="BE62" s="1129"/>
      <c r="BF62" s="1129"/>
      <c r="BG62" s="1129"/>
      <c r="BH62" s="1129"/>
      <c r="BI62" s="1129"/>
    </row>
    <row r="63" spans="1:61" s="710" customFormat="1">
      <c r="A63" s="1071" t="s">
        <v>187</v>
      </c>
      <c r="B63" s="1071"/>
      <c r="C63" s="1071"/>
      <c r="D63" s="1071"/>
      <c r="E63" s="1071"/>
      <c r="F63" s="1071"/>
      <c r="G63" s="1071"/>
      <c r="H63" s="1071"/>
      <c r="I63" s="1071"/>
      <c r="J63" s="1071"/>
      <c r="K63" s="1071"/>
      <c r="L63" s="1071"/>
      <c r="M63" s="1071"/>
      <c r="N63" s="1071"/>
      <c r="O63" s="1071"/>
      <c r="P63" s="1071"/>
      <c r="Q63" s="1071"/>
      <c r="R63" s="1071"/>
      <c r="S63" s="1071"/>
      <c r="T63" s="1071"/>
      <c r="U63" s="1071"/>
      <c r="V63" s="10"/>
      <c r="W63" s="1071" t="s">
        <v>187</v>
      </c>
      <c r="X63" s="1071"/>
      <c r="Y63" s="1071"/>
      <c r="Z63" s="1071"/>
      <c r="AA63" s="1071"/>
      <c r="AB63" s="1071"/>
      <c r="AC63" s="1071"/>
      <c r="AD63" s="1071"/>
      <c r="AE63" s="1071"/>
      <c r="AF63" s="1071"/>
      <c r="AG63" s="1071"/>
      <c r="AH63" s="1071"/>
      <c r="AI63" s="1071"/>
      <c r="AJ63" s="1071"/>
      <c r="AK63" s="1071"/>
      <c r="AL63" s="1071"/>
      <c r="AM63" s="1071"/>
      <c r="AN63" s="1071"/>
      <c r="AO63" s="1071"/>
      <c r="AP63" s="1071"/>
      <c r="AQ63" s="1071"/>
      <c r="AR63" s="10"/>
      <c r="AS63" s="1071" t="s">
        <v>187</v>
      </c>
      <c r="AT63" s="1071"/>
      <c r="AU63" s="1071"/>
      <c r="AV63" s="1071"/>
      <c r="AW63" s="1071"/>
      <c r="AX63" s="1071"/>
      <c r="AY63" s="1071"/>
      <c r="AZ63" s="1071"/>
      <c r="BA63" s="1071"/>
      <c r="BB63" s="1071"/>
      <c r="BC63" s="1071"/>
      <c r="BD63" s="1071"/>
      <c r="BE63" s="1071"/>
      <c r="BF63" s="1071"/>
      <c r="BG63" s="1071"/>
      <c r="BH63" s="1071"/>
      <c r="BI63" s="1071"/>
    </row>
    <row r="64" spans="1:61" s="710" customFormat="1" ht="11.25" customHeight="1" thickBot="1">
      <c r="A64" s="661"/>
      <c r="B64" s="661"/>
      <c r="C64" s="661"/>
      <c r="D64" s="661"/>
      <c r="E64" s="661"/>
      <c r="F64" s="661"/>
      <c r="G64" s="661"/>
      <c r="H64" s="661"/>
      <c r="I64" s="661"/>
      <c r="J64" s="661"/>
      <c r="K64" s="661"/>
      <c r="L64" s="661"/>
      <c r="M64" s="661"/>
      <c r="N64" s="661"/>
      <c r="O64" s="661"/>
      <c r="P64" s="661"/>
      <c r="Q64" s="661"/>
      <c r="R64" s="661"/>
      <c r="S64" s="661"/>
      <c r="T64" s="770"/>
      <c r="U64" s="770"/>
      <c r="V64" s="10"/>
      <c r="W64" s="661"/>
      <c r="X64" s="661"/>
      <c r="Y64" s="661"/>
      <c r="Z64" s="661"/>
      <c r="AA64" s="661"/>
      <c r="AB64" s="661"/>
      <c r="AC64" s="661"/>
      <c r="AD64" s="661"/>
      <c r="AE64" s="661"/>
      <c r="AF64" s="661"/>
      <c r="AG64" s="661"/>
      <c r="AH64" s="661"/>
      <c r="AI64" s="661"/>
      <c r="AJ64" s="661"/>
      <c r="AK64" s="661"/>
      <c r="AL64" s="661"/>
      <c r="AM64" s="661"/>
      <c r="AN64" s="661"/>
      <c r="AO64" s="661"/>
      <c r="AP64" s="770"/>
      <c r="AQ64" s="770"/>
      <c r="AR64" s="10"/>
      <c r="AS64" s="661"/>
      <c r="AT64" s="661"/>
      <c r="AU64" s="661"/>
      <c r="AV64" s="661"/>
      <c r="AW64" s="661"/>
      <c r="AX64" s="661"/>
      <c r="AY64" s="661"/>
      <c r="AZ64" s="661"/>
      <c r="BA64" s="661"/>
      <c r="BB64" s="661"/>
      <c r="BC64" s="770"/>
      <c r="BD64" s="661"/>
      <c r="BE64" s="661"/>
      <c r="BF64" s="770"/>
      <c r="BG64" s="661"/>
      <c r="BH64" s="661"/>
      <c r="BI64" s="661"/>
    </row>
    <row r="65" spans="1:61" ht="19.5" customHeight="1">
      <c r="A65" s="1135" t="s">
        <v>7</v>
      </c>
      <c r="B65" s="1062" t="s">
        <v>213</v>
      </c>
      <c r="C65" s="1063"/>
      <c r="D65" s="1062" t="s">
        <v>214</v>
      </c>
      <c r="E65" s="1063"/>
      <c r="F65" s="1062" t="s">
        <v>215</v>
      </c>
      <c r="G65" s="1063"/>
      <c r="H65" s="1062" t="s">
        <v>216</v>
      </c>
      <c r="I65" s="1137"/>
      <c r="J65" s="1138" t="s">
        <v>347</v>
      </c>
      <c r="K65" s="1140"/>
      <c r="L65" s="1141" t="s">
        <v>217</v>
      </c>
      <c r="M65" s="1134"/>
      <c r="N65" s="1062" t="s">
        <v>218</v>
      </c>
      <c r="O65" s="1134"/>
      <c r="P65" s="1062" t="s">
        <v>219</v>
      </c>
      <c r="Q65" s="1134"/>
      <c r="R65" s="1062" t="s">
        <v>220</v>
      </c>
      <c r="S65" s="1134"/>
      <c r="T65" s="1062" t="s">
        <v>1</v>
      </c>
      <c r="U65" s="1127"/>
      <c r="V65" s="10"/>
      <c r="W65" s="1135" t="s">
        <v>7</v>
      </c>
      <c r="X65" s="1062" t="s">
        <v>213</v>
      </c>
      <c r="Y65" s="1134"/>
      <c r="Z65" s="1062" t="s">
        <v>214</v>
      </c>
      <c r="AA65" s="1134"/>
      <c r="AB65" s="1062" t="s">
        <v>215</v>
      </c>
      <c r="AC65" s="1134"/>
      <c r="AD65" s="1062" t="s">
        <v>216</v>
      </c>
      <c r="AE65" s="1137"/>
      <c r="AF65" s="1199" t="s">
        <v>347</v>
      </c>
      <c r="AG65" s="1139"/>
      <c r="AH65" s="1141" t="s">
        <v>217</v>
      </c>
      <c r="AI65" s="1134"/>
      <c r="AJ65" s="1062" t="s">
        <v>218</v>
      </c>
      <c r="AK65" s="1134"/>
      <c r="AL65" s="1062" t="s">
        <v>219</v>
      </c>
      <c r="AM65" s="1134"/>
      <c r="AN65" s="1062" t="s">
        <v>220</v>
      </c>
      <c r="AO65" s="1134"/>
      <c r="AP65" s="1101" t="s">
        <v>1</v>
      </c>
      <c r="AQ65" s="1127"/>
      <c r="AR65" s="10"/>
      <c r="AS65" s="1043" t="s">
        <v>7</v>
      </c>
      <c r="AT65" s="1196" t="s">
        <v>221</v>
      </c>
      <c r="AU65" s="1197"/>
      <c r="AV65" s="1197"/>
      <c r="AW65" s="1197"/>
      <c r="AX65" s="1197"/>
      <c r="AY65" s="1197"/>
      <c r="AZ65" s="1197"/>
      <c r="BA65" s="1197"/>
      <c r="BB65" s="1197"/>
      <c r="BC65" s="1106"/>
      <c r="BD65" s="1030" t="s">
        <v>97</v>
      </c>
      <c r="BE65" s="1031"/>
      <c r="BF65" s="1032"/>
      <c r="BG65" s="1114" t="s">
        <v>98</v>
      </c>
      <c r="BH65" s="1194" t="s">
        <v>235</v>
      </c>
      <c r="BI65" s="1195"/>
    </row>
    <row r="66" spans="1:61" ht="26">
      <c r="A66" s="1136"/>
      <c r="B66" s="318" t="s">
        <v>99</v>
      </c>
      <c r="C66" s="318" t="s">
        <v>100</v>
      </c>
      <c r="D66" s="318" t="s">
        <v>99</v>
      </c>
      <c r="E66" s="318" t="s">
        <v>100</v>
      </c>
      <c r="F66" s="318" t="s">
        <v>99</v>
      </c>
      <c r="G66" s="318" t="s">
        <v>100</v>
      </c>
      <c r="H66" s="318" t="s">
        <v>99</v>
      </c>
      <c r="I66" s="298" t="s">
        <v>100</v>
      </c>
      <c r="J66" s="318" t="s">
        <v>99</v>
      </c>
      <c r="K66" s="318" t="s">
        <v>100</v>
      </c>
      <c r="L66" s="318" t="s">
        <v>99</v>
      </c>
      <c r="M66" s="318" t="s">
        <v>100</v>
      </c>
      <c r="N66" s="318" t="s">
        <v>99</v>
      </c>
      <c r="O66" s="318" t="s">
        <v>100</v>
      </c>
      <c r="P66" s="318" t="s">
        <v>99</v>
      </c>
      <c r="Q66" s="318" t="s">
        <v>100</v>
      </c>
      <c r="R66" s="318" t="s">
        <v>99</v>
      </c>
      <c r="S66" s="318" t="s">
        <v>100</v>
      </c>
      <c r="T66" s="318" t="s">
        <v>99</v>
      </c>
      <c r="U66" s="269" t="s">
        <v>100</v>
      </c>
      <c r="V66" s="10"/>
      <c r="W66" s="1136"/>
      <c r="X66" s="4" t="s">
        <v>99</v>
      </c>
      <c r="Y66" s="4" t="s">
        <v>100</v>
      </c>
      <c r="Z66" s="4" t="s">
        <v>99</v>
      </c>
      <c r="AA66" s="4" t="s">
        <v>100</v>
      </c>
      <c r="AB66" s="4" t="s">
        <v>99</v>
      </c>
      <c r="AC66" s="4" t="s">
        <v>100</v>
      </c>
      <c r="AD66" s="4" t="s">
        <v>99</v>
      </c>
      <c r="AE66" s="58" t="s">
        <v>100</v>
      </c>
      <c r="AF66" s="4" t="s">
        <v>99</v>
      </c>
      <c r="AG66" s="79" t="s">
        <v>100</v>
      </c>
      <c r="AH66" s="60" t="s">
        <v>99</v>
      </c>
      <c r="AI66" s="4" t="s">
        <v>100</v>
      </c>
      <c r="AJ66" s="4" t="s">
        <v>99</v>
      </c>
      <c r="AK66" s="4" t="s">
        <v>100</v>
      </c>
      <c r="AL66" s="4" t="s">
        <v>99</v>
      </c>
      <c r="AM66" s="4" t="s">
        <v>100</v>
      </c>
      <c r="AN66" s="4" t="s">
        <v>99</v>
      </c>
      <c r="AO66" s="4" t="s">
        <v>100</v>
      </c>
      <c r="AP66" s="318" t="s">
        <v>99</v>
      </c>
      <c r="AQ66" s="269" t="s">
        <v>100</v>
      </c>
      <c r="AR66" s="10"/>
      <c r="AS66" s="1198"/>
      <c r="AT66" s="626" t="s">
        <v>203</v>
      </c>
      <c r="AU66" s="80" t="s">
        <v>214</v>
      </c>
      <c r="AV66" s="80" t="s">
        <v>215</v>
      </c>
      <c r="AW66" s="80" t="s">
        <v>216</v>
      </c>
      <c r="AX66" s="80" t="s">
        <v>347</v>
      </c>
      <c r="AY66" s="80" t="s">
        <v>222</v>
      </c>
      <c r="AZ66" s="80" t="s">
        <v>223</v>
      </c>
      <c r="BA66" s="80" t="s">
        <v>224</v>
      </c>
      <c r="BB66" s="80" t="s">
        <v>225</v>
      </c>
      <c r="BC66" s="81" t="s">
        <v>1</v>
      </c>
      <c r="BD66" s="443" t="s">
        <v>116</v>
      </c>
      <c r="BE66" s="445" t="s">
        <v>117</v>
      </c>
      <c r="BF66" s="444" t="s">
        <v>1</v>
      </c>
      <c r="BG66" s="1115"/>
      <c r="BH66" s="657" t="s">
        <v>236</v>
      </c>
      <c r="BI66" s="377" t="s">
        <v>237</v>
      </c>
    </row>
    <row r="67" spans="1:61">
      <c r="A67" s="322" t="s">
        <v>25</v>
      </c>
      <c r="B67" s="21"/>
      <c r="C67" s="21"/>
      <c r="D67" s="21"/>
      <c r="E67" s="21"/>
      <c r="F67" s="21"/>
      <c r="G67" s="21"/>
      <c r="H67" s="21"/>
      <c r="I67" s="21"/>
      <c r="J67" s="21"/>
      <c r="K67" s="65"/>
      <c r="L67" s="65"/>
      <c r="M67" s="21"/>
      <c r="N67" s="21"/>
      <c r="O67" s="21"/>
      <c r="P67" s="21"/>
      <c r="Q67" s="21"/>
      <c r="R67" s="21"/>
      <c r="S67" s="21"/>
      <c r="T67" s="84"/>
      <c r="U67" s="733"/>
      <c r="V67" s="10"/>
      <c r="W67" s="30" t="s">
        <v>25</v>
      </c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84"/>
      <c r="AQ67" s="796"/>
      <c r="AR67" s="10"/>
      <c r="AS67" s="585" t="s">
        <v>25</v>
      </c>
      <c r="AT67" s="656"/>
      <c r="AU67" s="84"/>
      <c r="AV67" s="84"/>
      <c r="AW67" s="84"/>
      <c r="AX67" s="84"/>
      <c r="AY67" s="84"/>
      <c r="AZ67" s="84"/>
      <c r="BA67" s="84"/>
      <c r="BB67" s="84"/>
      <c r="BC67" s="847"/>
      <c r="BD67" s="627"/>
      <c r="BE67" s="84"/>
      <c r="BF67" s="733"/>
      <c r="BG67" s="613"/>
      <c r="BH67" s="675"/>
      <c r="BI67" s="591"/>
    </row>
    <row r="68" spans="1:61">
      <c r="A68" s="14" t="s">
        <v>142</v>
      </c>
      <c r="B68" s="21">
        <v>157</v>
      </c>
      <c r="C68" s="21">
        <v>86</v>
      </c>
      <c r="D68" s="21">
        <v>130</v>
      </c>
      <c r="E68" s="21">
        <v>66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125</v>
      </c>
      <c r="M68" s="21">
        <v>62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84">
        <f t="shared" ref="T68:T88" si="75">B68+D68+F68+H68+J68+L68+N68+P68+R68</f>
        <v>412</v>
      </c>
      <c r="U68" s="733">
        <f t="shared" ref="U68:U88" si="76">C68+E68+G68+I68+K68+M68+O68+Q68+S68</f>
        <v>214</v>
      </c>
      <c r="V68" s="10"/>
      <c r="W68" s="14" t="s">
        <v>142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5</v>
      </c>
      <c r="AI68" s="21">
        <v>4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84">
        <f t="shared" ref="AP68:AP88" si="77">X68+Z68+AB68+AD68+AF68+AH68+AJ68+AL68+AN68</f>
        <v>5</v>
      </c>
      <c r="AQ68" s="733">
        <f t="shared" ref="AQ68:AQ88" si="78">Y68+AA68+AC68+AE68+AG68+AI68+AK68+AM68+AO68</f>
        <v>4</v>
      </c>
      <c r="AR68" s="10"/>
      <c r="AS68" s="18" t="s">
        <v>142</v>
      </c>
      <c r="AT68" s="627">
        <v>3</v>
      </c>
      <c r="AU68" s="21">
        <v>3</v>
      </c>
      <c r="AV68" s="21">
        <v>0</v>
      </c>
      <c r="AW68" s="21">
        <v>0</v>
      </c>
      <c r="AX68" s="21">
        <v>0</v>
      </c>
      <c r="AY68" s="21">
        <v>3</v>
      </c>
      <c r="AZ68" s="21">
        <v>0</v>
      </c>
      <c r="BA68" s="73">
        <v>0</v>
      </c>
      <c r="BB68" s="194">
        <v>0</v>
      </c>
      <c r="BC68" s="733">
        <f t="shared" ref="BC68:BC88" si="79">SUM(AT68:BB68)</f>
        <v>9</v>
      </c>
      <c r="BD68" s="519">
        <v>9</v>
      </c>
      <c r="BE68" s="194">
        <v>0</v>
      </c>
      <c r="BF68" s="733">
        <f t="shared" ref="BF68:BF88" si="80">SUM(BD68:BE68)</f>
        <v>9</v>
      </c>
      <c r="BG68" s="611">
        <v>2</v>
      </c>
      <c r="BH68" s="713">
        <v>15</v>
      </c>
      <c r="BI68" s="221">
        <v>0</v>
      </c>
    </row>
    <row r="69" spans="1:61">
      <c r="A69" s="14" t="s">
        <v>143</v>
      </c>
      <c r="B69" s="21">
        <v>142</v>
      </c>
      <c r="C69" s="21">
        <v>67</v>
      </c>
      <c r="D69" s="21">
        <v>18</v>
      </c>
      <c r="E69" s="21">
        <v>7</v>
      </c>
      <c r="F69" s="21">
        <v>0</v>
      </c>
      <c r="G69" s="21">
        <v>0</v>
      </c>
      <c r="H69" s="21">
        <v>0</v>
      </c>
      <c r="I69" s="21">
        <v>0</v>
      </c>
      <c r="J69" s="21">
        <v>18</v>
      </c>
      <c r="K69" s="21">
        <v>5</v>
      </c>
      <c r="L69" s="21">
        <v>47</v>
      </c>
      <c r="M69" s="21">
        <v>26</v>
      </c>
      <c r="N69" s="21">
        <v>0</v>
      </c>
      <c r="O69" s="21">
        <v>0</v>
      </c>
      <c r="P69" s="21">
        <v>0</v>
      </c>
      <c r="Q69" s="21">
        <v>0</v>
      </c>
      <c r="R69" s="21">
        <v>15</v>
      </c>
      <c r="S69" s="21">
        <v>4</v>
      </c>
      <c r="T69" s="84">
        <f t="shared" si="75"/>
        <v>240</v>
      </c>
      <c r="U69" s="733">
        <f t="shared" si="76"/>
        <v>109</v>
      </c>
      <c r="V69" s="10"/>
      <c r="W69" s="14" t="s">
        <v>143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84">
        <f t="shared" si="77"/>
        <v>0</v>
      </c>
      <c r="AQ69" s="733">
        <f t="shared" si="78"/>
        <v>0</v>
      </c>
      <c r="AR69" s="10"/>
      <c r="AS69" s="18" t="s">
        <v>143</v>
      </c>
      <c r="AT69" s="627">
        <v>4</v>
      </c>
      <c r="AU69" s="21">
        <v>1</v>
      </c>
      <c r="AV69" s="21">
        <v>0</v>
      </c>
      <c r="AW69" s="21">
        <v>0</v>
      </c>
      <c r="AX69" s="21">
        <v>1</v>
      </c>
      <c r="AY69" s="21">
        <v>1</v>
      </c>
      <c r="AZ69" s="21">
        <v>0</v>
      </c>
      <c r="BA69" s="73">
        <v>0</v>
      </c>
      <c r="BB69" s="194">
        <v>1</v>
      </c>
      <c r="BC69" s="733">
        <f t="shared" si="79"/>
        <v>8</v>
      </c>
      <c r="BD69" s="519">
        <v>8</v>
      </c>
      <c r="BE69" s="194">
        <v>3</v>
      </c>
      <c r="BF69" s="733">
        <f t="shared" si="80"/>
        <v>11</v>
      </c>
      <c r="BG69" s="607">
        <v>2</v>
      </c>
      <c r="BH69" s="233">
        <v>10</v>
      </c>
      <c r="BI69" s="221">
        <v>1</v>
      </c>
    </row>
    <row r="70" spans="1:61">
      <c r="A70" s="14" t="s">
        <v>144</v>
      </c>
      <c r="B70" s="21">
        <v>486</v>
      </c>
      <c r="C70" s="21">
        <v>246</v>
      </c>
      <c r="D70" s="21">
        <v>184</v>
      </c>
      <c r="E70" s="21">
        <v>96</v>
      </c>
      <c r="F70" s="21">
        <v>0</v>
      </c>
      <c r="G70" s="21">
        <v>0</v>
      </c>
      <c r="H70" s="21">
        <v>48</v>
      </c>
      <c r="I70" s="21">
        <v>19</v>
      </c>
      <c r="J70" s="21">
        <v>161</v>
      </c>
      <c r="K70" s="21">
        <v>86</v>
      </c>
      <c r="L70" s="21">
        <v>152</v>
      </c>
      <c r="M70" s="21">
        <v>69</v>
      </c>
      <c r="N70" s="21">
        <v>0</v>
      </c>
      <c r="O70" s="21">
        <v>0</v>
      </c>
      <c r="P70" s="21">
        <v>0</v>
      </c>
      <c r="Q70" s="21">
        <v>0</v>
      </c>
      <c r="R70" s="21">
        <v>133</v>
      </c>
      <c r="S70" s="21">
        <v>51</v>
      </c>
      <c r="T70" s="84">
        <f t="shared" si="75"/>
        <v>1164</v>
      </c>
      <c r="U70" s="733">
        <f t="shared" si="76"/>
        <v>567</v>
      </c>
      <c r="V70" s="10"/>
      <c r="W70" s="14" t="s">
        <v>144</v>
      </c>
      <c r="X70" s="21">
        <v>20</v>
      </c>
      <c r="Y70" s="21">
        <v>5</v>
      </c>
      <c r="Z70" s="21">
        <v>5</v>
      </c>
      <c r="AA70" s="21">
        <v>2</v>
      </c>
      <c r="AB70" s="21">
        <v>0</v>
      </c>
      <c r="AC70" s="21">
        <v>0</v>
      </c>
      <c r="AD70" s="21">
        <v>1</v>
      </c>
      <c r="AE70" s="21">
        <v>0</v>
      </c>
      <c r="AF70" s="21">
        <v>6</v>
      </c>
      <c r="AG70" s="21">
        <v>3</v>
      </c>
      <c r="AH70" s="21">
        <v>9</v>
      </c>
      <c r="AI70" s="21">
        <v>1</v>
      </c>
      <c r="AJ70" s="21">
        <v>0</v>
      </c>
      <c r="AK70" s="21">
        <v>0</v>
      </c>
      <c r="AL70" s="21">
        <v>0</v>
      </c>
      <c r="AM70" s="21">
        <v>0</v>
      </c>
      <c r="AN70" s="21">
        <v>11</v>
      </c>
      <c r="AO70" s="21">
        <v>3</v>
      </c>
      <c r="AP70" s="84">
        <f t="shared" si="77"/>
        <v>52</v>
      </c>
      <c r="AQ70" s="733">
        <f t="shared" si="78"/>
        <v>14</v>
      </c>
      <c r="AR70" s="10"/>
      <c r="AS70" s="18" t="s">
        <v>144</v>
      </c>
      <c r="AT70" s="627">
        <v>8</v>
      </c>
      <c r="AU70" s="21">
        <v>3</v>
      </c>
      <c r="AV70" s="21">
        <v>0</v>
      </c>
      <c r="AW70" s="21">
        <v>1</v>
      </c>
      <c r="AX70" s="21">
        <v>5</v>
      </c>
      <c r="AY70" s="21">
        <v>2</v>
      </c>
      <c r="AZ70" s="21">
        <v>0</v>
      </c>
      <c r="BA70" s="73">
        <v>0</v>
      </c>
      <c r="BB70" s="194">
        <v>4</v>
      </c>
      <c r="BC70" s="733">
        <f t="shared" si="79"/>
        <v>23</v>
      </c>
      <c r="BD70" s="519">
        <v>22</v>
      </c>
      <c r="BE70" s="194">
        <v>1</v>
      </c>
      <c r="BF70" s="733">
        <f t="shared" si="80"/>
        <v>23</v>
      </c>
      <c r="BG70" s="607">
        <v>3</v>
      </c>
      <c r="BH70" s="233">
        <v>36</v>
      </c>
      <c r="BI70" s="221">
        <v>25</v>
      </c>
    </row>
    <row r="71" spans="1:61">
      <c r="A71" s="20" t="s">
        <v>76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84"/>
      <c r="U71" s="733"/>
      <c r="V71" s="10"/>
      <c r="W71" s="20" t="s">
        <v>76</v>
      </c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84"/>
      <c r="AQ71" s="733"/>
      <c r="AR71" s="10"/>
      <c r="AS71" s="569" t="s">
        <v>76</v>
      </c>
      <c r="AT71" s="627"/>
      <c r="AU71" s="21"/>
      <c r="AV71" s="21"/>
      <c r="AW71" s="21"/>
      <c r="AX71" s="21"/>
      <c r="AY71" s="21"/>
      <c r="AZ71" s="21"/>
      <c r="BA71" s="73"/>
      <c r="BB71" s="179"/>
      <c r="BC71" s="733"/>
      <c r="BD71" s="627"/>
      <c r="BE71" s="21"/>
      <c r="BF71" s="733"/>
      <c r="BG71" s="607"/>
      <c r="BH71" s="234"/>
      <c r="BI71" s="180"/>
    </row>
    <row r="72" spans="1:61">
      <c r="A72" s="14" t="s">
        <v>145</v>
      </c>
      <c r="B72" s="21">
        <v>83</v>
      </c>
      <c r="C72" s="21">
        <v>39</v>
      </c>
      <c r="D72" s="21">
        <v>0</v>
      </c>
      <c r="E72" s="21">
        <v>0</v>
      </c>
      <c r="F72" s="21">
        <v>0</v>
      </c>
      <c r="G72" s="21">
        <v>0</v>
      </c>
      <c r="H72" s="21">
        <v>55</v>
      </c>
      <c r="I72" s="21">
        <v>26</v>
      </c>
      <c r="J72" s="21">
        <v>0</v>
      </c>
      <c r="K72" s="21">
        <v>0</v>
      </c>
      <c r="L72" s="21">
        <v>29</v>
      </c>
      <c r="M72" s="21">
        <v>19</v>
      </c>
      <c r="N72" s="21">
        <v>0</v>
      </c>
      <c r="O72" s="21">
        <v>0</v>
      </c>
      <c r="P72" s="21">
        <v>0</v>
      </c>
      <c r="Q72" s="21">
        <v>0</v>
      </c>
      <c r="R72" s="21">
        <v>22</v>
      </c>
      <c r="S72" s="21">
        <v>3</v>
      </c>
      <c r="T72" s="84">
        <f t="shared" si="75"/>
        <v>189</v>
      </c>
      <c r="U72" s="733">
        <f t="shared" si="76"/>
        <v>87</v>
      </c>
      <c r="V72" s="10"/>
      <c r="W72" s="14" t="s">
        <v>145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84">
        <f t="shared" si="77"/>
        <v>0</v>
      </c>
      <c r="AQ72" s="733">
        <f t="shared" si="78"/>
        <v>0</v>
      </c>
      <c r="AR72" s="10"/>
      <c r="AS72" s="18" t="s">
        <v>145</v>
      </c>
      <c r="AT72" s="627">
        <v>2</v>
      </c>
      <c r="AU72" s="21">
        <v>0</v>
      </c>
      <c r="AV72" s="21">
        <v>0</v>
      </c>
      <c r="AW72" s="21">
        <v>1</v>
      </c>
      <c r="AX72" s="21">
        <v>0</v>
      </c>
      <c r="AY72" s="21">
        <v>1</v>
      </c>
      <c r="AZ72" s="21">
        <v>0</v>
      </c>
      <c r="BA72" s="73">
        <v>0</v>
      </c>
      <c r="BB72" s="194">
        <v>1</v>
      </c>
      <c r="BC72" s="733">
        <f t="shared" si="79"/>
        <v>5</v>
      </c>
      <c r="BD72" s="519">
        <v>4</v>
      </c>
      <c r="BE72" s="194">
        <v>0</v>
      </c>
      <c r="BF72" s="733">
        <f t="shared" si="80"/>
        <v>4</v>
      </c>
      <c r="BG72" s="607">
        <v>1</v>
      </c>
      <c r="BH72" s="233">
        <v>5</v>
      </c>
      <c r="BI72" s="221">
        <v>0</v>
      </c>
    </row>
    <row r="73" spans="1:61">
      <c r="A73" s="14" t="s">
        <v>149</v>
      </c>
      <c r="B73" s="21">
        <v>151</v>
      </c>
      <c r="C73" s="21">
        <v>71</v>
      </c>
      <c r="D73" s="21">
        <v>101</v>
      </c>
      <c r="E73" s="21">
        <v>50</v>
      </c>
      <c r="F73" s="21">
        <v>0</v>
      </c>
      <c r="G73" s="21">
        <v>0</v>
      </c>
      <c r="H73" s="21">
        <v>0</v>
      </c>
      <c r="I73" s="21">
        <v>0</v>
      </c>
      <c r="J73" s="21">
        <v>23</v>
      </c>
      <c r="K73" s="21">
        <v>7</v>
      </c>
      <c r="L73" s="21">
        <v>152</v>
      </c>
      <c r="M73" s="21">
        <v>67</v>
      </c>
      <c r="N73" s="21">
        <v>0</v>
      </c>
      <c r="O73" s="21">
        <v>0</v>
      </c>
      <c r="P73" s="21">
        <v>16</v>
      </c>
      <c r="Q73" s="21">
        <v>7</v>
      </c>
      <c r="R73" s="21">
        <v>0</v>
      </c>
      <c r="S73" s="21">
        <v>0</v>
      </c>
      <c r="T73" s="84">
        <f t="shared" si="75"/>
        <v>443</v>
      </c>
      <c r="U73" s="733">
        <f t="shared" si="76"/>
        <v>202</v>
      </c>
      <c r="V73" s="10"/>
      <c r="W73" s="14" t="s">
        <v>149</v>
      </c>
      <c r="X73" s="21">
        <v>8</v>
      </c>
      <c r="Y73" s="21">
        <v>3</v>
      </c>
      <c r="Z73" s="21">
        <v>3</v>
      </c>
      <c r="AA73" s="21">
        <v>1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19</v>
      </c>
      <c r="AI73" s="21">
        <v>10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84">
        <f t="shared" si="77"/>
        <v>30</v>
      </c>
      <c r="AQ73" s="733">
        <f t="shared" si="78"/>
        <v>14</v>
      </c>
      <c r="AR73" s="10"/>
      <c r="AS73" s="18" t="s">
        <v>149</v>
      </c>
      <c r="AT73" s="627">
        <v>4</v>
      </c>
      <c r="AU73" s="21">
        <v>4</v>
      </c>
      <c r="AV73" s="21">
        <v>0</v>
      </c>
      <c r="AW73" s="21">
        <v>0</v>
      </c>
      <c r="AX73" s="21">
        <v>1</v>
      </c>
      <c r="AY73" s="21">
        <v>4</v>
      </c>
      <c r="AZ73" s="21">
        <v>0</v>
      </c>
      <c r="BA73" s="73">
        <v>1</v>
      </c>
      <c r="BB73" s="194">
        <v>0</v>
      </c>
      <c r="BC73" s="733">
        <f t="shared" si="79"/>
        <v>14</v>
      </c>
      <c r="BD73" s="519">
        <v>11</v>
      </c>
      <c r="BE73" s="194">
        <v>3</v>
      </c>
      <c r="BF73" s="733">
        <f t="shared" si="80"/>
        <v>14</v>
      </c>
      <c r="BG73" s="607">
        <v>4</v>
      </c>
      <c r="BH73" s="233">
        <v>23</v>
      </c>
      <c r="BI73" s="221">
        <v>2</v>
      </c>
    </row>
    <row r="74" spans="1:61">
      <c r="A74" s="14" t="s">
        <v>150</v>
      </c>
      <c r="B74" s="21">
        <v>51</v>
      </c>
      <c r="C74" s="21">
        <v>30</v>
      </c>
      <c r="D74" s="21">
        <v>40</v>
      </c>
      <c r="E74" s="21">
        <v>23</v>
      </c>
      <c r="F74" s="21">
        <v>0</v>
      </c>
      <c r="G74" s="21">
        <v>0</v>
      </c>
      <c r="H74" s="21">
        <v>21</v>
      </c>
      <c r="I74" s="21">
        <v>9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84">
        <f t="shared" si="75"/>
        <v>112</v>
      </c>
      <c r="U74" s="733">
        <f t="shared" si="76"/>
        <v>62</v>
      </c>
      <c r="V74" s="10"/>
      <c r="W74" s="14" t="s">
        <v>150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84">
        <f t="shared" si="77"/>
        <v>0</v>
      </c>
      <c r="AQ74" s="733">
        <f t="shared" si="78"/>
        <v>0</v>
      </c>
      <c r="AR74" s="10"/>
      <c r="AS74" s="18" t="s">
        <v>150</v>
      </c>
      <c r="AT74" s="627">
        <v>1</v>
      </c>
      <c r="AU74" s="21">
        <v>1</v>
      </c>
      <c r="AV74" s="21">
        <v>0</v>
      </c>
      <c r="AW74" s="21">
        <v>1</v>
      </c>
      <c r="AX74" s="21">
        <v>0</v>
      </c>
      <c r="AY74" s="21">
        <v>0</v>
      </c>
      <c r="AZ74" s="21">
        <v>0</v>
      </c>
      <c r="BA74" s="73">
        <v>0</v>
      </c>
      <c r="BB74" s="194">
        <v>0</v>
      </c>
      <c r="BC74" s="733">
        <f t="shared" si="79"/>
        <v>3</v>
      </c>
      <c r="BD74" s="519">
        <v>0</v>
      </c>
      <c r="BE74" s="194">
        <v>3</v>
      </c>
      <c r="BF74" s="733">
        <f t="shared" si="80"/>
        <v>3</v>
      </c>
      <c r="BG74" s="607">
        <v>1</v>
      </c>
      <c r="BH74" s="233">
        <v>5</v>
      </c>
      <c r="BI74" s="221">
        <v>0</v>
      </c>
    </row>
    <row r="75" spans="1:61">
      <c r="A75" s="14" t="s">
        <v>152</v>
      </c>
      <c r="B75" s="21">
        <v>1035</v>
      </c>
      <c r="C75" s="21">
        <v>593</v>
      </c>
      <c r="D75" s="21">
        <v>503</v>
      </c>
      <c r="E75" s="21">
        <v>341</v>
      </c>
      <c r="F75" s="21">
        <v>0</v>
      </c>
      <c r="G75" s="21">
        <v>0</v>
      </c>
      <c r="H75" s="21">
        <v>145</v>
      </c>
      <c r="I75" s="21">
        <v>45</v>
      </c>
      <c r="J75" s="21">
        <v>278</v>
      </c>
      <c r="K75" s="21">
        <v>129</v>
      </c>
      <c r="L75" s="21">
        <v>648</v>
      </c>
      <c r="M75" s="21">
        <v>409</v>
      </c>
      <c r="N75" s="21">
        <v>0</v>
      </c>
      <c r="O75" s="21">
        <v>0</v>
      </c>
      <c r="P75" s="21">
        <v>178</v>
      </c>
      <c r="Q75" s="21">
        <v>61</v>
      </c>
      <c r="R75" s="21">
        <v>139</v>
      </c>
      <c r="S75" s="21">
        <v>63</v>
      </c>
      <c r="T75" s="84">
        <f t="shared" si="75"/>
        <v>2926</v>
      </c>
      <c r="U75" s="733">
        <f t="shared" si="76"/>
        <v>1641</v>
      </c>
      <c r="V75" s="10"/>
      <c r="W75" s="14" t="s">
        <v>152</v>
      </c>
      <c r="X75" s="21">
        <v>38</v>
      </c>
      <c r="Y75" s="21">
        <v>18</v>
      </c>
      <c r="Z75" s="21">
        <v>15</v>
      </c>
      <c r="AA75" s="21">
        <v>8</v>
      </c>
      <c r="AB75" s="21">
        <v>0</v>
      </c>
      <c r="AC75" s="21">
        <v>0</v>
      </c>
      <c r="AD75" s="21">
        <v>3</v>
      </c>
      <c r="AE75" s="21">
        <v>0</v>
      </c>
      <c r="AF75" s="21">
        <v>2</v>
      </c>
      <c r="AG75" s="21">
        <v>1</v>
      </c>
      <c r="AH75" s="21">
        <v>44</v>
      </c>
      <c r="AI75" s="21">
        <v>29</v>
      </c>
      <c r="AJ75" s="21">
        <v>0</v>
      </c>
      <c r="AK75" s="21">
        <v>0</v>
      </c>
      <c r="AL75" s="21">
        <v>17</v>
      </c>
      <c r="AM75" s="21">
        <v>6</v>
      </c>
      <c r="AN75" s="21">
        <v>23</v>
      </c>
      <c r="AO75" s="21">
        <v>9</v>
      </c>
      <c r="AP75" s="84">
        <f t="shared" si="77"/>
        <v>142</v>
      </c>
      <c r="AQ75" s="733">
        <f t="shared" si="78"/>
        <v>71</v>
      </c>
      <c r="AR75" s="10"/>
      <c r="AS75" s="18" t="s">
        <v>152</v>
      </c>
      <c r="AT75" s="627">
        <v>24</v>
      </c>
      <c r="AU75" s="21">
        <v>14</v>
      </c>
      <c r="AV75" s="21">
        <v>0</v>
      </c>
      <c r="AW75" s="21">
        <v>4</v>
      </c>
      <c r="AX75" s="21">
        <v>10</v>
      </c>
      <c r="AY75" s="21">
        <v>15</v>
      </c>
      <c r="AZ75" s="21">
        <v>0</v>
      </c>
      <c r="BA75" s="73">
        <v>7</v>
      </c>
      <c r="BB75" s="194">
        <v>4</v>
      </c>
      <c r="BC75" s="733">
        <f t="shared" si="79"/>
        <v>78</v>
      </c>
      <c r="BD75" s="519">
        <v>78</v>
      </c>
      <c r="BE75" s="194">
        <v>0</v>
      </c>
      <c r="BF75" s="733">
        <f t="shared" si="80"/>
        <v>78</v>
      </c>
      <c r="BG75" s="607">
        <v>14</v>
      </c>
      <c r="BH75" s="233">
        <v>181</v>
      </c>
      <c r="BI75" s="221">
        <v>20</v>
      </c>
    </row>
    <row r="76" spans="1:61">
      <c r="A76" s="14" t="s">
        <v>153</v>
      </c>
      <c r="B76" s="21">
        <v>169</v>
      </c>
      <c r="C76" s="21">
        <v>66</v>
      </c>
      <c r="D76" s="21">
        <v>125</v>
      </c>
      <c r="E76" s="21">
        <v>55</v>
      </c>
      <c r="F76" s="21">
        <v>0</v>
      </c>
      <c r="G76" s="21">
        <v>0</v>
      </c>
      <c r="H76" s="21">
        <v>7</v>
      </c>
      <c r="I76" s="21">
        <v>1</v>
      </c>
      <c r="J76" s="21">
        <v>0</v>
      </c>
      <c r="K76" s="21">
        <v>0</v>
      </c>
      <c r="L76" s="21">
        <v>91</v>
      </c>
      <c r="M76" s="21">
        <v>28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84">
        <f t="shared" si="75"/>
        <v>392</v>
      </c>
      <c r="U76" s="733">
        <f t="shared" si="76"/>
        <v>150</v>
      </c>
      <c r="V76" s="10"/>
      <c r="W76" s="14" t="s">
        <v>153</v>
      </c>
      <c r="X76" s="21">
        <v>6</v>
      </c>
      <c r="Y76" s="21">
        <v>1</v>
      </c>
      <c r="Z76" s="21">
        <v>4</v>
      </c>
      <c r="AA76" s="21">
        <v>1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15</v>
      </c>
      <c r="AI76" s="21">
        <v>4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84">
        <f t="shared" si="77"/>
        <v>25</v>
      </c>
      <c r="AQ76" s="733">
        <f t="shared" si="78"/>
        <v>6</v>
      </c>
      <c r="AR76" s="10"/>
      <c r="AS76" s="18" t="s">
        <v>153</v>
      </c>
      <c r="AT76" s="627">
        <v>3</v>
      </c>
      <c r="AU76" s="21">
        <v>3</v>
      </c>
      <c r="AV76" s="21">
        <v>0</v>
      </c>
      <c r="AW76" s="21">
        <v>1</v>
      </c>
      <c r="AX76" s="21">
        <v>0</v>
      </c>
      <c r="AY76" s="21">
        <v>2</v>
      </c>
      <c r="AZ76" s="21">
        <v>0</v>
      </c>
      <c r="BA76" s="73">
        <v>0</v>
      </c>
      <c r="BB76" s="194">
        <v>0</v>
      </c>
      <c r="BC76" s="733">
        <f t="shared" si="79"/>
        <v>9</v>
      </c>
      <c r="BD76" s="519">
        <v>9</v>
      </c>
      <c r="BE76" s="194">
        <v>0</v>
      </c>
      <c r="BF76" s="733">
        <f t="shared" si="80"/>
        <v>9</v>
      </c>
      <c r="BG76" s="607">
        <v>2</v>
      </c>
      <c r="BH76" s="233">
        <v>17</v>
      </c>
      <c r="BI76" s="221">
        <v>0</v>
      </c>
    </row>
    <row r="77" spans="1:61">
      <c r="A77" s="20" t="s">
        <v>154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84"/>
      <c r="U77" s="733"/>
      <c r="V77" s="10"/>
      <c r="W77" s="20" t="s">
        <v>154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84"/>
      <c r="AQ77" s="733"/>
      <c r="AR77" s="10"/>
      <c r="AS77" s="569" t="s">
        <v>154</v>
      </c>
      <c r="AT77" s="627"/>
      <c r="AU77" s="21"/>
      <c r="AV77" s="21"/>
      <c r="AW77" s="21"/>
      <c r="AX77" s="21"/>
      <c r="AY77" s="21"/>
      <c r="AZ77" s="21"/>
      <c r="BA77" s="73"/>
      <c r="BB77" s="179"/>
      <c r="BC77" s="733"/>
      <c r="BD77" s="627"/>
      <c r="BE77" s="21"/>
      <c r="BF77" s="733"/>
      <c r="BG77" s="607"/>
      <c r="BH77" s="234"/>
      <c r="BI77" s="180"/>
    </row>
    <row r="78" spans="1:61">
      <c r="A78" s="14" t="s">
        <v>156</v>
      </c>
      <c r="B78" s="21">
        <v>233</v>
      </c>
      <c r="C78" s="21">
        <v>111</v>
      </c>
      <c r="D78" s="21">
        <v>147</v>
      </c>
      <c r="E78" s="21">
        <v>64</v>
      </c>
      <c r="F78" s="21">
        <v>0</v>
      </c>
      <c r="G78" s="21">
        <v>0</v>
      </c>
      <c r="H78" s="21">
        <v>0</v>
      </c>
      <c r="I78" s="21">
        <v>0</v>
      </c>
      <c r="J78" s="21">
        <v>63</v>
      </c>
      <c r="K78" s="21">
        <v>26</v>
      </c>
      <c r="L78" s="21">
        <v>224</v>
      </c>
      <c r="M78" s="21">
        <v>94</v>
      </c>
      <c r="N78" s="21">
        <v>0</v>
      </c>
      <c r="O78" s="21">
        <v>0</v>
      </c>
      <c r="P78" s="21">
        <v>34</v>
      </c>
      <c r="Q78" s="21">
        <v>17</v>
      </c>
      <c r="R78" s="21">
        <v>0</v>
      </c>
      <c r="S78" s="21">
        <v>0</v>
      </c>
      <c r="T78" s="84">
        <f t="shared" si="75"/>
        <v>701</v>
      </c>
      <c r="U78" s="733">
        <f t="shared" si="76"/>
        <v>312</v>
      </c>
      <c r="V78" s="10"/>
      <c r="W78" s="14" t="s">
        <v>156</v>
      </c>
      <c r="X78" s="21">
        <v>11</v>
      </c>
      <c r="Y78" s="21">
        <v>8</v>
      </c>
      <c r="Z78" s="21">
        <v>11</v>
      </c>
      <c r="AA78" s="21">
        <v>6</v>
      </c>
      <c r="AB78" s="21">
        <v>0</v>
      </c>
      <c r="AC78" s="21">
        <v>0</v>
      </c>
      <c r="AD78" s="21">
        <v>0</v>
      </c>
      <c r="AE78" s="21">
        <v>0</v>
      </c>
      <c r="AF78" s="21">
        <v>7</v>
      </c>
      <c r="AG78" s="21">
        <v>3</v>
      </c>
      <c r="AH78" s="21">
        <v>36</v>
      </c>
      <c r="AI78" s="21">
        <v>13</v>
      </c>
      <c r="AJ78" s="21">
        <v>0</v>
      </c>
      <c r="AK78" s="21">
        <v>0</v>
      </c>
      <c r="AL78" s="21">
        <v>2</v>
      </c>
      <c r="AM78" s="21">
        <v>1</v>
      </c>
      <c r="AN78" s="21">
        <v>0</v>
      </c>
      <c r="AO78" s="21">
        <v>0</v>
      </c>
      <c r="AP78" s="84">
        <f t="shared" si="77"/>
        <v>67</v>
      </c>
      <c r="AQ78" s="733">
        <f t="shared" si="78"/>
        <v>31</v>
      </c>
      <c r="AR78" s="10"/>
      <c r="AS78" s="18" t="s">
        <v>156</v>
      </c>
      <c r="AT78" s="627">
        <v>5</v>
      </c>
      <c r="AU78" s="21">
        <v>2</v>
      </c>
      <c r="AV78" s="21">
        <v>0</v>
      </c>
      <c r="AW78" s="21">
        <v>0</v>
      </c>
      <c r="AX78" s="21">
        <v>1</v>
      </c>
      <c r="AY78" s="21">
        <v>3</v>
      </c>
      <c r="AZ78" s="21">
        <v>0</v>
      </c>
      <c r="BA78" s="73">
        <v>1</v>
      </c>
      <c r="BB78" s="194">
        <v>0</v>
      </c>
      <c r="BC78" s="733">
        <f t="shared" si="79"/>
        <v>12</v>
      </c>
      <c r="BD78" s="519">
        <v>12</v>
      </c>
      <c r="BE78" s="194">
        <v>0</v>
      </c>
      <c r="BF78" s="733">
        <f t="shared" si="80"/>
        <v>12</v>
      </c>
      <c r="BG78" s="607">
        <v>2</v>
      </c>
      <c r="BH78" s="233">
        <v>21</v>
      </c>
      <c r="BI78" s="221">
        <v>0</v>
      </c>
    </row>
    <row r="79" spans="1:61">
      <c r="A79" s="14" t="s">
        <v>158</v>
      </c>
      <c r="B79" s="21">
        <v>236</v>
      </c>
      <c r="C79" s="21">
        <v>70</v>
      </c>
      <c r="D79" s="21">
        <v>117</v>
      </c>
      <c r="E79" s="21">
        <v>52</v>
      </c>
      <c r="F79" s="21">
        <v>0</v>
      </c>
      <c r="G79" s="21">
        <v>0</v>
      </c>
      <c r="H79" s="21">
        <v>82</v>
      </c>
      <c r="I79" s="21">
        <v>27</v>
      </c>
      <c r="J79" s="21">
        <v>0</v>
      </c>
      <c r="K79" s="21">
        <v>0</v>
      </c>
      <c r="L79" s="21">
        <v>182</v>
      </c>
      <c r="M79" s="21">
        <v>77</v>
      </c>
      <c r="N79" s="21">
        <v>0</v>
      </c>
      <c r="O79" s="21">
        <v>0</v>
      </c>
      <c r="P79" s="21">
        <v>28</v>
      </c>
      <c r="Q79" s="21">
        <v>6</v>
      </c>
      <c r="R79" s="21">
        <v>0</v>
      </c>
      <c r="S79" s="21">
        <v>0</v>
      </c>
      <c r="T79" s="84">
        <f t="shared" si="75"/>
        <v>645</v>
      </c>
      <c r="U79" s="733">
        <f t="shared" si="76"/>
        <v>232</v>
      </c>
      <c r="V79" s="10"/>
      <c r="W79" s="14" t="s">
        <v>158</v>
      </c>
      <c r="X79" s="21">
        <v>24</v>
      </c>
      <c r="Y79" s="21">
        <v>12</v>
      </c>
      <c r="Z79" s="21">
        <v>12</v>
      </c>
      <c r="AA79" s="21">
        <v>4</v>
      </c>
      <c r="AB79" s="21">
        <v>0</v>
      </c>
      <c r="AC79" s="21">
        <v>0</v>
      </c>
      <c r="AD79" s="21">
        <v>2</v>
      </c>
      <c r="AE79" s="21">
        <v>0</v>
      </c>
      <c r="AF79" s="21">
        <v>0</v>
      </c>
      <c r="AG79" s="21">
        <v>0</v>
      </c>
      <c r="AH79" s="21">
        <v>26</v>
      </c>
      <c r="AI79" s="21">
        <v>12</v>
      </c>
      <c r="AJ79" s="21">
        <v>0</v>
      </c>
      <c r="AK79" s="21">
        <v>0</v>
      </c>
      <c r="AL79" s="21">
        <v>8</v>
      </c>
      <c r="AM79" s="21">
        <v>1</v>
      </c>
      <c r="AN79" s="21">
        <v>0</v>
      </c>
      <c r="AO79" s="21">
        <v>0</v>
      </c>
      <c r="AP79" s="84">
        <f t="shared" si="77"/>
        <v>72</v>
      </c>
      <c r="AQ79" s="733">
        <f t="shared" si="78"/>
        <v>29</v>
      </c>
      <c r="AR79" s="10"/>
      <c r="AS79" s="18" t="s">
        <v>158</v>
      </c>
      <c r="AT79" s="627">
        <v>5</v>
      </c>
      <c r="AU79" s="21">
        <v>2</v>
      </c>
      <c r="AV79" s="21">
        <v>0</v>
      </c>
      <c r="AW79" s="21">
        <v>2</v>
      </c>
      <c r="AX79" s="21">
        <v>0</v>
      </c>
      <c r="AY79" s="21">
        <v>3</v>
      </c>
      <c r="AZ79" s="21">
        <v>0</v>
      </c>
      <c r="BA79" s="73">
        <v>2</v>
      </c>
      <c r="BB79" s="194">
        <v>0</v>
      </c>
      <c r="BC79" s="733">
        <f t="shared" si="79"/>
        <v>14</v>
      </c>
      <c r="BD79" s="519">
        <v>7</v>
      </c>
      <c r="BE79" s="194">
        <v>7</v>
      </c>
      <c r="BF79" s="733">
        <f t="shared" si="80"/>
        <v>14</v>
      </c>
      <c r="BG79" s="607">
        <v>2</v>
      </c>
      <c r="BH79" s="233">
        <v>13</v>
      </c>
      <c r="BI79" s="221">
        <v>8</v>
      </c>
    </row>
    <row r="80" spans="1:61">
      <c r="A80" s="20" t="s">
        <v>73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84"/>
      <c r="U80" s="733"/>
      <c r="V80" s="10"/>
      <c r="W80" s="20" t="s">
        <v>73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84"/>
      <c r="AQ80" s="733"/>
      <c r="AR80" s="10"/>
      <c r="AS80" s="569" t="s">
        <v>73</v>
      </c>
      <c r="AT80" s="627"/>
      <c r="AU80" s="21"/>
      <c r="AV80" s="21"/>
      <c r="AW80" s="21"/>
      <c r="AX80" s="21"/>
      <c r="AY80" s="21"/>
      <c r="AZ80" s="21"/>
      <c r="BA80" s="73"/>
      <c r="BB80" s="179"/>
      <c r="BC80" s="733"/>
      <c r="BD80" s="627"/>
      <c r="BE80" s="21"/>
      <c r="BF80" s="733"/>
      <c r="BG80" s="607"/>
      <c r="BH80" s="234"/>
      <c r="BI80" s="180"/>
    </row>
    <row r="81" spans="1:61">
      <c r="A81" s="14" t="s">
        <v>161</v>
      </c>
      <c r="B81" s="21">
        <v>101</v>
      </c>
      <c r="C81" s="21">
        <v>49</v>
      </c>
      <c r="D81" s="21">
        <v>76</v>
      </c>
      <c r="E81" s="21">
        <v>42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52</v>
      </c>
      <c r="M81" s="21">
        <v>31</v>
      </c>
      <c r="N81" s="21">
        <v>0</v>
      </c>
      <c r="O81" s="21">
        <v>0</v>
      </c>
      <c r="P81" s="21">
        <v>19</v>
      </c>
      <c r="Q81" s="21">
        <v>3</v>
      </c>
      <c r="R81" s="21">
        <v>0</v>
      </c>
      <c r="S81" s="21">
        <v>0</v>
      </c>
      <c r="T81" s="84">
        <f t="shared" si="75"/>
        <v>248</v>
      </c>
      <c r="U81" s="733">
        <f t="shared" si="76"/>
        <v>125</v>
      </c>
      <c r="V81" s="10"/>
      <c r="W81" s="14" t="s">
        <v>161</v>
      </c>
      <c r="X81" s="21">
        <v>7</v>
      </c>
      <c r="Y81" s="21">
        <v>4</v>
      </c>
      <c r="Z81" s="21">
        <v>5</v>
      </c>
      <c r="AA81" s="21">
        <v>3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19</v>
      </c>
      <c r="AI81" s="21">
        <v>12</v>
      </c>
      <c r="AJ81" s="21">
        <v>0</v>
      </c>
      <c r="AK81" s="21">
        <v>0</v>
      </c>
      <c r="AL81" s="21">
        <v>2</v>
      </c>
      <c r="AM81" s="21">
        <v>0</v>
      </c>
      <c r="AN81" s="21">
        <v>0</v>
      </c>
      <c r="AO81" s="21">
        <v>0</v>
      </c>
      <c r="AP81" s="84">
        <f t="shared" si="77"/>
        <v>33</v>
      </c>
      <c r="AQ81" s="733">
        <f t="shared" si="78"/>
        <v>19</v>
      </c>
      <c r="AR81" s="10"/>
      <c r="AS81" s="18" t="s">
        <v>161</v>
      </c>
      <c r="AT81" s="627">
        <v>2</v>
      </c>
      <c r="AU81" s="21">
        <v>2</v>
      </c>
      <c r="AV81" s="21">
        <v>0</v>
      </c>
      <c r="AW81" s="21">
        <v>0</v>
      </c>
      <c r="AX81" s="21">
        <v>0</v>
      </c>
      <c r="AY81" s="21">
        <v>1</v>
      </c>
      <c r="AZ81" s="21">
        <v>0</v>
      </c>
      <c r="BA81" s="73">
        <v>1</v>
      </c>
      <c r="BB81" s="194">
        <v>0</v>
      </c>
      <c r="BC81" s="733">
        <f t="shared" si="79"/>
        <v>6</v>
      </c>
      <c r="BD81" s="519">
        <v>5</v>
      </c>
      <c r="BE81" s="194">
        <v>0</v>
      </c>
      <c r="BF81" s="733">
        <f t="shared" si="80"/>
        <v>5</v>
      </c>
      <c r="BG81" s="607">
        <v>1</v>
      </c>
      <c r="BH81" s="233">
        <v>8</v>
      </c>
      <c r="BI81" s="221">
        <v>0</v>
      </c>
    </row>
    <row r="82" spans="1:61">
      <c r="A82" s="14" t="s">
        <v>162</v>
      </c>
      <c r="B82" s="21">
        <v>35</v>
      </c>
      <c r="C82" s="21">
        <v>15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42</v>
      </c>
      <c r="K82" s="21">
        <v>18</v>
      </c>
      <c r="L82" s="21">
        <v>44</v>
      </c>
      <c r="M82" s="21">
        <v>17</v>
      </c>
      <c r="N82" s="21">
        <v>0</v>
      </c>
      <c r="O82" s="21">
        <v>0</v>
      </c>
      <c r="P82" s="21">
        <v>3</v>
      </c>
      <c r="Q82" s="21">
        <v>0</v>
      </c>
      <c r="R82" s="21">
        <v>0</v>
      </c>
      <c r="S82" s="21">
        <v>0</v>
      </c>
      <c r="T82" s="84">
        <f t="shared" si="75"/>
        <v>124</v>
      </c>
      <c r="U82" s="733">
        <f t="shared" si="76"/>
        <v>50</v>
      </c>
      <c r="V82" s="10"/>
      <c r="W82" s="14" t="s">
        <v>162</v>
      </c>
      <c r="X82" s="21">
        <v>2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84">
        <f t="shared" si="77"/>
        <v>2</v>
      </c>
      <c r="AQ82" s="733">
        <f t="shared" si="78"/>
        <v>0</v>
      </c>
      <c r="AR82" s="10"/>
      <c r="AS82" s="18" t="s">
        <v>162</v>
      </c>
      <c r="AT82" s="627">
        <v>1</v>
      </c>
      <c r="AU82" s="21">
        <v>0</v>
      </c>
      <c r="AV82" s="21">
        <v>0</v>
      </c>
      <c r="AW82" s="21">
        <v>0</v>
      </c>
      <c r="AX82" s="21">
        <v>1</v>
      </c>
      <c r="AY82" s="21">
        <v>1</v>
      </c>
      <c r="AZ82" s="21">
        <v>0</v>
      </c>
      <c r="BA82" s="73">
        <v>1</v>
      </c>
      <c r="BB82" s="194">
        <v>0</v>
      </c>
      <c r="BC82" s="733">
        <f t="shared" si="79"/>
        <v>4</v>
      </c>
      <c r="BD82" s="519">
        <v>3</v>
      </c>
      <c r="BE82" s="194">
        <v>0</v>
      </c>
      <c r="BF82" s="733">
        <f t="shared" si="80"/>
        <v>3</v>
      </c>
      <c r="BG82" s="607">
        <v>1</v>
      </c>
      <c r="BH82" s="233">
        <v>7</v>
      </c>
      <c r="BI82" s="221">
        <v>4</v>
      </c>
    </row>
    <row r="83" spans="1:61">
      <c r="A83" s="14" t="s">
        <v>163</v>
      </c>
      <c r="B83" s="21">
        <v>38</v>
      </c>
      <c r="C83" s="21">
        <v>20</v>
      </c>
      <c r="D83" s="21">
        <v>21</v>
      </c>
      <c r="E83" s="21">
        <v>11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2</v>
      </c>
      <c r="M83" s="21">
        <v>1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84">
        <f t="shared" si="75"/>
        <v>61</v>
      </c>
      <c r="U83" s="733">
        <f t="shared" si="76"/>
        <v>32</v>
      </c>
      <c r="V83" s="10"/>
      <c r="W83" s="14" t="s">
        <v>163</v>
      </c>
      <c r="X83" s="21">
        <v>1</v>
      </c>
      <c r="Y83" s="21">
        <v>1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2</v>
      </c>
      <c r="AI83" s="21">
        <v>1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84">
        <f t="shared" si="77"/>
        <v>3</v>
      </c>
      <c r="AQ83" s="733">
        <f t="shared" si="78"/>
        <v>2</v>
      </c>
      <c r="AR83" s="10"/>
      <c r="AS83" s="18" t="s">
        <v>163</v>
      </c>
      <c r="AT83" s="627">
        <v>1</v>
      </c>
      <c r="AU83" s="21">
        <v>1</v>
      </c>
      <c r="AV83" s="21">
        <v>0</v>
      </c>
      <c r="AW83" s="21">
        <v>0</v>
      </c>
      <c r="AX83" s="21">
        <v>0</v>
      </c>
      <c r="AY83" s="21">
        <v>1</v>
      </c>
      <c r="AZ83" s="21">
        <v>0</v>
      </c>
      <c r="BA83" s="73">
        <v>0</v>
      </c>
      <c r="BB83" s="194">
        <v>0</v>
      </c>
      <c r="BC83" s="733">
        <f t="shared" si="79"/>
        <v>3</v>
      </c>
      <c r="BD83" s="519">
        <v>3</v>
      </c>
      <c r="BE83" s="194">
        <v>0</v>
      </c>
      <c r="BF83" s="733">
        <f t="shared" si="80"/>
        <v>3</v>
      </c>
      <c r="BG83" s="607">
        <v>1</v>
      </c>
      <c r="BH83" s="233">
        <v>2</v>
      </c>
      <c r="BI83" s="221">
        <v>4</v>
      </c>
    </row>
    <row r="84" spans="1:61">
      <c r="A84" s="14" t="s">
        <v>164</v>
      </c>
      <c r="B84" s="21">
        <v>1286</v>
      </c>
      <c r="C84" s="21">
        <v>710</v>
      </c>
      <c r="D84" s="21">
        <v>614</v>
      </c>
      <c r="E84" s="21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576</v>
      </c>
      <c r="K84" s="21">
        <v>273</v>
      </c>
      <c r="L84" s="21">
        <v>1152</v>
      </c>
      <c r="M84" s="21">
        <v>674</v>
      </c>
      <c r="N84" s="21">
        <v>39</v>
      </c>
      <c r="O84" s="21">
        <v>14</v>
      </c>
      <c r="P84" s="21">
        <v>459</v>
      </c>
      <c r="Q84" s="21">
        <v>188</v>
      </c>
      <c r="R84" s="21">
        <v>59</v>
      </c>
      <c r="S84" s="21">
        <v>22</v>
      </c>
      <c r="T84" s="84">
        <f t="shared" si="75"/>
        <v>4185</v>
      </c>
      <c r="U84" s="733">
        <f t="shared" si="76"/>
        <v>2216</v>
      </c>
      <c r="V84" s="10"/>
      <c r="W84" s="14" t="s">
        <v>164</v>
      </c>
      <c r="X84" s="21">
        <v>25</v>
      </c>
      <c r="Y84" s="21">
        <v>11</v>
      </c>
      <c r="Z84" s="21">
        <v>13</v>
      </c>
      <c r="AA84" s="21">
        <v>5</v>
      </c>
      <c r="AB84" s="21">
        <v>0</v>
      </c>
      <c r="AC84" s="21">
        <v>0</v>
      </c>
      <c r="AD84" s="21">
        <v>0</v>
      </c>
      <c r="AE84" s="21">
        <v>0</v>
      </c>
      <c r="AF84" s="21">
        <v>12</v>
      </c>
      <c r="AG84" s="21">
        <v>5</v>
      </c>
      <c r="AH84" s="21">
        <v>151</v>
      </c>
      <c r="AI84" s="21">
        <v>85</v>
      </c>
      <c r="AJ84" s="21">
        <v>1</v>
      </c>
      <c r="AK84" s="21">
        <v>0</v>
      </c>
      <c r="AL84" s="21">
        <v>47</v>
      </c>
      <c r="AM84" s="21">
        <v>21</v>
      </c>
      <c r="AN84" s="21">
        <v>24</v>
      </c>
      <c r="AO84" s="21">
        <v>11</v>
      </c>
      <c r="AP84" s="84">
        <f t="shared" si="77"/>
        <v>273</v>
      </c>
      <c r="AQ84" s="733">
        <f t="shared" si="78"/>
        <v>138</v>
      </c>
      <c r="AR84" s="10"/>
      <c r="AS84" s="18" t="s">
        <v>164</v>
      </c>
      <c r="AT84" s="627">
        <v>24</v>
      </c>
      <c r="AU84" s="21">
        <v>12</v>
      </c>
      <c r="AV84" s="21">
        <v>0</v>
      </c>
      <c r="AW84" s="21">
        <v>0</v>
      </c>
      <c r="AX84" s="21">
        <v>12</v>
      </c>
      <c r="AY84" s="21">
        <v>18</v>
      </c>
      <c r="AZ84" s="21">
        <v>1</v>
      </c>
      <c r="BA84" s="73">
        <v>9</v>
      </c>
      <c r="BB84" s="194">
        <v>2</v>
      </c>
      <c r="BC84" s="733">
        <f t="shared" si="79"/>
        <v>78</v>
      </c>
      <c r="BD84" s="519">
        <v>78</v>
      </c>
      <c r="BE84" s="194">
        <v>3</v>
      </c>
      <c r="BF84" s="733">
        <f t="shared" si="80"/>
        <v>81</v>
      </c>
      <c r="BG84" s="607">
        <v>13</v>
      </c>
      <c r="BH84" s="233">
        <v>228</v>
      </c>
      <c r="BI84" s="221">
        <v>61</v>
      </c>
    </row>
    <row r="85" spans="1:61">
      <c r="A85" s="14" t="s">
        <v>166</v>
      </c>
      <c r="B85" s="21">
        <v>115</v>
      </c>
      <c r="C85" s="21">
        <v>76</v>
      </c>
      <c r="D85" s="21">
        <v>85</v>
      </c>
      <c r="E85" s="21">
        <v>49</v>
      </c>
      <c r="F85" s="21">
        <v>0</v>
      </c>
      <c r="G85" s="21">
        <v>0</v>
      </c>
      <c r="H85" s="21">
        <v>0</v>
      </c>
      <c r="I85" s="21">
        <v>0</v>
      </c>
      <c r="J85" s="21">
        <v>26</v>
      </c>
      <c r="K85" s="21">
        <v>11</v>
      </c>
      <c r="L85" s="21">
        <v>151</v>
      </c>
      <c r="M85" s="21">
        <v>95</v>
      </c>
      <c r="N85" s="21">
        <v>0</v>
      </c>
      <c r="O85" s="21">
        <v>0</v>
      </c>
      <c r="P85" s="21">
        <v>12</v>
      </c>
      <c r="Q85" s="21">
        <v>4</v>
      </c>
      <c r="R85" s="21">
        <v>0</v>
      </c>
      <c r="S85" s="21">
        <v>0</v>
      </c>
      <c r="T85" s="84">
        <f t="shared" si="75"/>
        <v>389</v>
      </c>
      <c r="U85" s="733">
        <f t="shared" si="76"/>
        <v>235</v>
      </c>
      <c r="V85" s="10"/>
      <c r="W85" s="14" t="s">
        <v>166</v>
      </c>
      <c r="X85" s="21">
        <v>4</v>
      </c>
      <c r="Y85" s="21">
        <v>4</v>
      </c>
      <c r="Z85" s="21">
        <v>1</v>
      </c>
      <c r="AA85" s="21">
        <v>1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6</v>
      </c>
      <c r="AI85" s="21">
        <v>3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84">
        <f t="shared" si="77"/>
        <v>11</v>
      </c>
      <c r="AQ85" s="733">
        <f t="shared" si="78"/>
        <v>8</v>
      </c>
      <c r="AR85" s="10"/>
      <c r="AS85" s="18" t="s">
        <v>166</v>
      </c>
      <c r="AT85" s="627">
        <v>3</v>
      </c>
      <c r="AU85" s="21">
        <v>3</v>
      </c>
      <c r="AV85" s="21">
        <v>0</v>
      </c>
      <c r="AW85" s="21">
        <v>0</v>
      </c>
      <c r="AX85" s="21">
        <v>2</v>
      </c>
      <c r="AY85" s="21">
        <v>4</v>
      </c>
      <c r="AZ85" s="21">
        <v>0</v>
      </c>
      <c r="BA85" s="73">
        <v>1</v>
      </c>
      <c r="BB85" s="194">
        <v>0</v>
      </c>
      <c r="BC85" s="733">
        <f t="shared" si="79"/>
        <v>13</v>
      </c>
      <c r="BD85" s="519">
        <v>5</v>
      </c>
      <c r="BE85" s="194">
        <v>7</v>
      </c>
      <c r="BF85" s="733">
        <f t="shared" si="80"/>
        <v>12</v>
      </c>
      <c r="BG85" s="607">
        <v>3</v>
      </c>
      <c r="BH85" s="233">
        <v>11</v>
      </c>
      <c r="BI85" s="221">
        <v>0</v>
      </c>
    </row>
    <row r="86" spans="1:61">
      <c r="A86" s="20" t="s">
        <v>66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84"/>
      <c r="U86" s="733"/>
      <c r="V86" s="10"/>
      <c r="W86" s="20" t="s">
        <v>66</v>
      </c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84"/>
      <c r="AQ86" s="733"/>
      <c r="AR86" s="10"/>
      <c r="AS86" s="569" t="s">
        <v>66</v>
      </c>
      <c r="AT86" s="627"/>
      <c r="AU86" s="21"/>
      <c r="AV86" s="21"/>
      <c r="AW86" s="21"/>
      <c r="AX86" s="21"/>
      <c r="AY86" s="21"/>
      <c r="AZ86" s="21"/>
      <c r="BA86" s="73"/>
      <c r="BB86" s="179"/>
      <c r="BC86" s="733"/>
      <c r="BD86" s="627"/>
      <c r="BE86" s="21"/>
      <c r="BF86" s="733"/>
      <c r="BG86" s="607"/>
      <c r="BH86" s="234"/>
      <c r="BI86" s="180"/>
    </row>
    <row r="87" spans="1:61">
      <c r="A87" s="39" t="s">
        <v>168</v>
      </c>
      <c r="B87" s="69">
        <v>86</v>
      </c>
      <c r="C87" s="69">
        <v>41</v>
      </c>
      <c r="D87" s="69">
        <v>51</v>
      </c>
      <c r="E87" s="69">
        <v>22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27</v>
      </c>
      <c r="M87" s="69">
        <v>13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793">
        <f t="shared" si="75"/>
        <v>164</v>
      </c>
      <c r="U87" s="794">
        <f t="shared" si="76"/>
        <v>76</v>
      </c>
      <c r="V87" s="10"/>
      <c r="W87" s="39" t="s">
        <v>168</v>
      </c>
      <c r="X87" s="69">
        <v>8</v>
      </c>
      <c r="Y87" s="69">
        <v>4</v>
      </c>
      <c r="Z87" s="69">
        <v>4</v>
      </c>
      <c r="AA87" s="69">
        <v>1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84">
        <f t="shared" si="77"/>
        <v>12</v>
      </c>
      <c r="AQ87" s="733">
        <f t="shared" si="78"/>
        <v>5</v>
      </c>
      <c r="AR87" s="10"/>
      <c r="AS87" s="172" t="s">
        <v>168</v>
      </c>
      <c r="AT87" s="628">
        <v>2</v>
      </c>
      <c r="AU87" s="69">
        <v>1</v>
      </c>
      <c r="AV87" s="69">
        <v>0</v>
      </c>
      <c r="AW87" s="69">
        <v>0</v>
      </c>
      <c r="AX87" s="69">
        <v>0</v>
      </c>
      <c r="AY87" s="69">
        <v>1</v>
      </c>
      <c r="AZ87" s="69">
        <v>0</v>
      </c>
      <c r="BA87" s="74">
        <v>0</v>
      </c>
      <c r="BB87" s="173">
        <v>0</v>
      </c>
      <c r="BC87" s="733">
        <f t="shared" si="79"/>
        <v>4</v>
      </c>
      <c r="BD87" s="718">
        <v>4</v>
      </c>
      <c r="BE87" s="173">
        <v>0</v>
      </c>
      <c r="BF87" s="733">
        <f t="shared" si="80"/>
        <v>4</v>
      </c>
      <c r="BG87" s="608">
        <v>1</v>
      </c>
      <c r="BH87" s="719">
        <v>6</v>
      </c>
      <c r="BI87" s="720">
        <v>0</v>
      </c>
    </row>
    <row r="88" spans="1:61" s="710" customFormat="1" ht="15" thickBot="1">
      <c r="A88" s="38" t="s">
        <v>169</v>
      </c>
      <c r="B88" s="28">
        <v>36</v>
      </c>
      <c r="C88" s="28">
        <v>22</v>
      </c>
      <c r="D88" s="28">
        <v>16</v>
      </c>
      <c r="E88" s="28">
        <v>3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789">
        <f t="shared" si="75"/>
        <v>52</v>
      </c>
      <c r="U88" s="795">
        <f t="shared" si="76"/>
        <v>25</v>
      </c>
      <c r="V88" s="10"/>
      <c r="W88" s="397" t="s">
        <v>169</v>
      </c>
      <c r="X88" s="398">
        <v>2</v>
      </c>
      <c r="Y88" s="398">
        <v>2</v>
      </c>
      <c r="Z88" s="398">
        <v>1</v>
      </c>
      <c r="AA88" s="398">
        <v>0</v>
      </c>
      <c r="AB88" s="398">
        <v>0</v>
      </c>
      <c r="AC88" s="398">
        <v>0</v>
      </c>
      <c r="AD88" s="398">
        <v>0</v>
      </c>
      <c r="AE88" s="398">
        <v>0</v>
      </c>
      <c r="AF88" s="398">
        <v>0</v>
      </c>
      <c r="AG88" s="398">
        <v>0</v>
      </c>
      <c r="AH88" s="398">
        <v>0</v>
      </c>
      <c r="AI88" s="398">
        <v>0</v>
      </c>
      <c r="AJ88" s="398">
        <v>0</v>
      </c>
      <c r="AK88" s="398">
        <v>0</v>
      </c>
      <c r="AL88" s="398">
        <v>0</v>
      </c>
      <c r="AM88" s="398">
        <v>0</v>
      </c>
      <c r="AN88" s="398">
        <v>0</v>
      </c>
      <c r="AO88" s="399">
        <v>0</v>
      </c>
      <c r="AP88" s="817">
        <f t="shared" si="77"/>
        <v>3</v>
      </c>
      <c r="AQ88" s="818">
        <f t="shared" si="78"/>
        <v>2</v>
      </c>
      <c r="AR88" s="10"/>
      <c r="AS88" s="587" t="s">
        <v>169</v>
      </c>
      <c r="AT88" s="535">
        <v>1</v>
      </c>
      <c r="AU88" s="398">
        <v>1</v>
      </c>
      <c r="AV88" s="398">
        <v>0</v>
      </c>
      <c r="AW88" s="398">
        <v>0</v>
      </c>
      <c r="AX88" s="398">
        <v>0</v>
      </c>
      <c r="AY88" s="398">
        <v>0</v>
      </c>
      <c r="AZ88" s="398">
        <v>0</v>
      </c>
      <c r="BA88" s="399">
        <v>0</v>
      </c>
      <c r="BB88" s="200">
        <v>0</v>
      </c>
      <c r="BC88" s="820">
        <f t="shared" si="79"/>
        <v>2</v>
      </c>
      <c r="BD88" s="610">
        <v>2</v>
      </c>
      <c r="BE88" s="200">
        <v>0</v>
      </c>
      <c r="BF88" s="820">
        <f t="shared" si="80"/>
        <v>2</v>
      </c>
      <c r="BG88" s="609">
        <v>1</v>
      </c>
      <c r="BH88" s="256">
        <v>5</v>
      </c>
      <c r="BI88" s="716">
        <v>1</v>
      </c>
    </row>
    <row r="89" spans="1:61" s="710" customFormat="1">
      <c r="A89" s="1129" t="s">
        <v>238</v>
      </c>
      <c r="B89" s="1129"/>
      <c r="C89" s="1129"/>
      <c r="D89" s="1129"/>
      <c r="E89" s="1129"/>
      <c r="F89" s="1129"/>
      <c r="G89" s="1129"/>
      <c r="H89" s="1129"/>
      <c r="I89" s="1129"/>
      <c r="J89" s="1129"/>
      <c r="K89" s="1129"/>
      <c r="L89" s="1129"/>
      <c r="M89" s="1129"/>
      <c r="N89" s="1129"/>
      <c r="O89" s="1129"/>
      <c r="P89" s="1129"/>
      <c r="Q89" s="1129"/>
      <c r="R89" s="1129"/>
      <c r="S89" s="1129"/>
      <c r="T89" s="1129"/>
      <c r="U89" s="1129"/>
      <c r="V89" s="10"/>
      <c r="W89" s="1129" t="s">
        <v>242</v>
      </c>
      <c r="X89" s="1129"/>
      <c r="Y89" s="1129"/>
      <c r="Z89" s="1129"/>
      <c r="AA89" s="1129"/>
      <c r="AB89" s="1129"/>
      <c r="AC89" s="1129"/>
      <c r="AD89" s="1129"/>
      <c r="AE89" s="1129"/>
      <c r="AF89" s="1129"/>
      <c r="AG89" s="1129"/>
      <c r="AH89" s="1129"/>
      <c r="AI89" s="1129"/>
      <c r="AJ89" s="1129"/>
      <c r="AK89" s="1129"/>
      <c r="AL89" s="1129"/>
      <c r="AM89" s="1129"/>
      <c r="AN89" s="1129"/>
      <c r="AO89" s="1129"/>
      <c r="AP89" s="1129"/>
      <c r="AQ89" s="1129"/>
      <c r="AR89" s="10"/>
      <c r="AS89" s="1129" t="s">
        <v>479</v>
      </c>
      <c r="AT89" s="1129"/>
      <c r="AU89" s="1129"/>
      <c r="AV89" s="1129"/>
      <c r="AW89" s="1129"/>
      <c r="AX89" s="1129"/>
      <c r="AY89" s="1129"/>
      <c r="AZ89" s="1129"/>
      <c r="BA89" s="1129"/>
      <c r="BB89" s="1129"/>
      <c r="BC89" s="1129"/>
      <c r="BD89" s="1129"/>
      <c r="BE89" s="1129"/>
      <c r="BF89" s="1129"/>
      <c r="BG89" s="1129"/>
      <c r="BH89" s="1129"/>
      <c r="BI89" s="1129"/>
    </row>
    <row r="90" spans="1:61" s="710" customFormat="1">
      <c r="A90" s="1071" t="s">
        <v>187</v>
      </c>
      <c r="B90" s="1071"/>
      <c r="C90" s="1071"/>
      <c r="D90" s="1071"/>
      <c r="E90" s="1071"/>
      <c r="F90" s="1071"/>
      <c r="G90" s="1071"/>
      <c r="H90" s="1071"/>
      <c r="I90" s="1071"/>
      <c r="J90" s="1071"/>
      <c r="K90" s="1071"/>
      <c r="L90" s="1071"/>
      <c r="M90" s="1071"/>
      <c r="N90" s="1071"/>
      <c r="O90" s="1071"/>
      <c r="P90" s="1071"/>
      <c r="Q90" s="1071"/>
      <c r="R90" s="1071"/>
      <c r="S90" s="1071"/>
      <c r="T90" s="1071"/>
      <c r="U90" s="1071"/>
      <c r="V90" s="10"/>
      <c r="W90" s="1071" t="s">
        <v>187</v>
      </c>
      <c r="X90" s="1071"/>
      <c r="Y90" s="1071"/>
      <c r="Z90" s="1071"/>
      <c r="AA90" s="1071"/>
      <c r="AB90" s="1071"/>
      <c r="AC90" s="1071"/>
      <c r="AD90" s="1071"/>
      <c r="AE90" s="1071"/>
      <c r="AF90" s="1071"/>
      <c r="AG90" s="1071"/>
      <c r="AH90" s="1071"/>
      <c r="AI90" s="1071"/>
      <c r="AJ90" s="1071"/>
      <c r="AK90" s="1071"/>
      <c r="AL90" s="1071"/>
      <c r="AM90" s="1071"/>
      <c r="AN90" s="1071"/>
      <c r="AO90" s="1071"/>
      <c r="AP90" s="1071"/>
      <c r="AQ90" s="1071"/>
      <c r="AR90" s="10"/>
      <c r="AS90" s="1071" t="s">
        <v>187</v>
      </c>
      <c r="AT90" s="1071"/>
      <c r="AU90" s="1071"/>
      <c r="AV90" s="1071"/>
      <c r="AW90" s="1071"/>
      <c r="AX90" s="1071"/>
      <c r="AY90" s="1071"/>
      <c r="AZ90" s="1071"/>
      <c r="BA90" s="1071"/>
      <c r="BB90" s="1071"/>
      <c r="BC90" s="1071"/>
      <c r="BD90" s="1071"/>
      <c r="BE90" s="1071"/>
      <c r="BF90" s="1071"/>
      <c r="BG90" s="1071"/>
      <c r="BH90" s="1071"/>
      <c r="BI90" s="1071"/>
    </row>
    <row r="91" spans="1:61" s="710" customFormat="1" ht="15" thickBot="1">
      <c r="A91" s="661"/>
      <c r="B91" s="661"/>
      <c r="C91" s="661"/>
      <c r="D91" s="661"/>
      <c r="E91" s="661"/>
      <c r="F91" s="661"/>
      <c r="G91" s="661"/>
      <c r="H91" s="661"/>
      <c r="I91" s="661"/>
      <c r="J91" s="661"/>
      <c r="K91" s="661"/>
      <c r="L91" s="661"/>
      <c r="M91" s="661"/>
      <c r="N91" s="661"/>
      <c r="O91" s="661"/>
      <c r="P91" s="661"/>
      <c r="Q91" s="661"/>
      <c r="R91" s="661"/>
      <c r="S91" s="661"/>
      <c r="T91" s="770"/>
      <c r="U91" s="770"/>
      <c r="V91" s="10"/>
      <c r="W91" s="661"/>
      <c r="X91" s="661"/>
      <c r="Y91" s="661"/>
      <c r="Z91" s="661"/>
      <c r="AA91" s="661"/>
      <c r="AB91" s="661"/>
      <c r="AC91" s="661"/>
      <c r="AD91" s="661"/>
      <c r="AE91" s="661"/>
      <c r="AF91" s="661"/>
      <c r="AG91" s="661"/>
      <c r="AH91" s="661"/>
      <c r="AI91" s="661"/>
      <c r="AJ91" s="661"/>
      <c r="AK91" s="661"/>
      <c r="AL91" s="661"/>
      <c r="AM91" s="661"/>
      <c r="AN91" s="661"/>
      <c r="AO91" s="661"/>
      <c r="AP91" s="770"/>
      <c r="AQ91" s="770"/>
      <c r="AR91" s="10"/>
      <c r="AS91" s="661"/>
      <c r="AT91" s="661"/>
      <c r="AU91" s="661"/>
      <c r="AV91" s="661"/>
      <c r="AW91" s="661"/>
      <c r="AX91" s="661"/>
      <c r="AY91" s="661"/>
      <c r="AZ91" s="661"/>
      <c r="BA91" s="661"/>
      <c r="BB91" s="661"/>
      <c r="BC91" s="770"/>
      <c r="BD91" s="661"/>
      <c r="BE91" s="661"/>
      <c r="BF91" s="770"/>
      <c r="BG91" s="661"/>
      <c r="BH91" s="661"/>
      <c r="BI91" s="661"/>
    </row>
    <row r="92" spans="1:61" ht="20.25" customHeight="1">
      <c r="A92" s="1135" t="s">
        <v>7</v>
      </c>
      <c r="B92" s="1062" t="s">
        <v>213</v>
      </c>
      <c r="C92" s="1134"/>
      <c r="D92" s="1062" t="s">
        <v>214</v>
      </c>
      <c r="E92" s="1134"/>
      <c r="F92" s="1062" t="s">
        <v>215</v>
      </c>
      <c r="G92" s="1134"/>
      <c r="H92" s="1062" t="s">
        <v>216</v>
      </c>
      <c r="I92" s="1137"/>
      <c r="J92" s="1138" t="s">
        <v>347</v>
      </c>
      <c r="K92" s="1140"/>
      <c r="L92" s="1141" t="s">
        <v>217</v>
      </c>
      <c r="M92" s="1063"/>
      <c r="N92" s="1062" t="s">
        <v>218</v>
      </c>
      <c r="O92" s="1063"/>
      <c r="P92" s="1062" t="s">
        <v>219</v>
      </c>
      <c r="Q92" s="1063"/>
      <c r="R92" s="1062" t="s">
        <v>220</v>
      </c>
      <c r="S92" s="1063"/>
      <c r="T92" s="1062" t="s">
        <v>1</v>
      </c>
      <c r="U92" s="1127"/>
      <c r="V92" s="10"/>
      <c r="W92" s="1135" t="s">
        <v>7</v>
      </c>
      <c r="X92" s="1102" t="s">
        <v>213</v>
      </c>
      <c r="Y92" s="1134"/>
      <c r="Z92" s="1062" t="s">
        <v>214</v>
      </c>
      <c r="AA92" s="1134"/>
      <c r="AB92" s="1062" t="s">
        <v>215</v>
      </c>
      <c r="AC92" s="1134"/>
      <c r="AD92" s="1062" t="s">
        <v>216</v>
      </c>
      <c r="AE92" s="1137"/>
      <c r="AF92" s="1199" t="s">
        <v>347</v>
      </c>
      <c r="AG92" s="1139"/>
      <c r="AH92" s="1141" t="s">
        <v>217</v>
      </c>
      <c r="AI92" s="1134"/>
      <c r="AJ92" s="1062" t="s">
        <v>218</v>
      </c>
      <c r="AK92" s="1134"/>
      <c r="AL92" s="1062" t="s">
        <v>219</v>
      </c>
      <c r="AM92" s="1134"/>
      <c r="AN92" s="1062" t="s">
        <v>220</v>
      </c>
      <c r="AO92" s="1134"/>
      <c r="AP92" s="1101" t="s">
        <v>1</v>
      </c>
      <c r="AQ92" s="1127"/>
      <c r="AR92" s="10"/>
      <c r="AS92" s="1043" t="s">
        <v>7</v>
      </c>
      <c r="AT92" s="1196" t="s">
        <v>221</v>
      </c>
      <c r="AU92" s="1197"/>
      <c r="AV92" s="1197"/>
      <c r="AW92" s="1197"/>
      <c r="AX92" s="1197"/>
      <c r="AY92" s="1197"/>
      <c r="AZ92" s="1197"/>
      <c r="BA92" s="1197"/>
      <c r="BB92" s="1197"/>
      <c r="BC92" s="1106"/>
      <c r="BD92" s="1030" t="s">
        <v>97</v>
      </c>
      <c r="BE92" s="1031"/>
      <c r="BF92" s="1032"/>
      <c r="BG92" s="1114" t="s">
        <v>98</v>
      </c>
      <c r="BH92" s="1194" t="s">
        <v>235</v>
      </c>
      <c r="BI92" s="1195"/>
    </row>
    <row r="93" spans="1:61" ht="26">
      <c r="A93" s="1136"/>
      <c r="B93" s="318" t="s">
        <v>99</v>
      </c>
      <c r="C93" s="318" t="s">
        <v>100</v>
      </c>
      <c r="D93" s="318" t="s">
        <v>99</v>
      </c>
      <c r="E93" s="318" t="s">
        <v>100</v>
      </c>
      <c r="F93" s="318" t="s">
        <v>99</v>
      </c>
      <c r="G93" s="318" t="s">
        <v>100</v>
      </c>
      <c r="H93" s="318" t="s">
        <v>99</v>
      </c>
      <c r="I93" s="298" t="s">
        <v>100</v>
      </c>
      <c r="J93" s="78" t="s">
        <v>240</v>
      </c>
      <c r="K93" s="79" t="s">
        <v>2</v>
      </c>
      <c r="L93" s="304" t="s">
        <v>99</v>
      </c>
      <c r="M93" s="318" t="s">
        <v>100</v>
      </c>
      <c r="N93" s="318" t="s">
        <v>99</v>
      </c>
      <c r="O93" s="318" t="s">
        <v>100</v>
      </c>
      <c r="P93" s="318" t="s">
        <v>99</v>
      </c>
      <c r="Q93" s="318" t="s">
        <v>100</v>
      </c>
      <c r="R93" s="318" t="s">
        <v>99</v>
      </c>
      <c r="S93" s="318" t="s">
        <v>100</v>
      </c>
      <c r="T93" s="318" t="s">
        <v>99</v>
      </c>
      <c r="U93" s="269" t="s">
        <v>100</v>
      </c>
      <c r="V93" s="10"/>
      <c r="W93" s="1136"/>
      <c r="X93" s="304" t="s">
        <v>99</v>
      </c>
      <c r="Y93" s="4" t="s">
        <v>100</v>
      </c>
      <c r="Z93" s="4" t="s">
        <v>99</v>
      </c>
      <c r="AA93" s="4" t="s">
        <v>100</v>
      </c>
      <c r="AB93" s="4" t="s">
        <v>99</v>
      </c>
      <c r="AC93" s="4" t="s">
        <v>100</v>
      </c>
      <c r="AD93" s="4" t="s">
        <v>99</v>
      </c>
      <c r="AE93" s="58" t="s">
        <v>100</v>
      </c>
      <c r="AF93" s="4" t="s">
        <v>99</v>
      </c>
      <c r="AG93" s="79" t="s">
        <v>100</v>
      </c>
      <c r="AH93" s="60" t="s">
        <v>99</v>
      </c>
      <c r="AI93" s="4" t="s">
        <v>100</v>
      </c>
      <c r="AJ93" s="4" t="s">
        <v>99</v>
      </c>
      <c r="AK93" s="4" t="s">
        <v>100</v>
      </c>
      <c r="AL93" s="4" t="s">
        <v>99</v>
      </c>
      <c r="AM93" s="4" t="s">
        <v>100</v>
      </c>
      <c r="AN93" s="4" t="s">
        <v>99</v>
      </c>
      <c r="AO93" s="4" t="s">
        <v>100</v>
      </c>
      <c r="AP93" s="318" t="s">
        <v>99</v>
      </c>
      <c r="AQ93" s="269" t="s">
        <v>100</v>
      </c>
      <c r="AR93" s="10"/>
      <c r="AS93" s="1198"/>
      <c r="AT93" s="626" t="s">
        <v>203</v>
      </c>
      <c r="AU93" s="80" t="s">
        <v>214</v>
      </c>
      <c r="AV93" s="80" t="s">
        <v>215</v>
      </c>
      <c r="AW93" s="80" t="s">
        <v>216</v>
      </c>
      <c r="AX93" s="80" t="s">
        <v>347</v>
      </c>
      <c r="AY93" s="80" t="s">
        <v>222</v>
      </c>
      <c r="AZ93" s="80" t="s">
        <v>223</v>
      </c>
      <c r="BA93" s="80" t="s">
        <v>224</v>
      </c>
      <c r="BB93" s="80" t="s">
        <v>225</v>
      </c>
      <c r="BC93" s="81" t="s">
        <v>1</v>
      </c>
      <c r="BD93" s="443" t="s">
        <v>116</v>
      </c>
      <c r="BE93" s="445" t="s">
        <v>117</v>
      </c>
      <c r="BF93" s="444" t="s">
        <v>1</v>
      </c>
      <c r="BG93" s="1115"/>
      <c r="BH93" s="657" t="s">
        <v>236</v>
      </c>
      <c r="BI93" s="377" t="s">
        <v>237</v>
      </c>
    </row>
    <row r="94" spans="1:61">
      <c r="A94" s="322" t="s">
        <v>56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84"/>
      <c r="U94" s="733"/>
      <c r="V94" s="10"/>
      <c r="W94" s="322" t="s">
        <v>56</v>
      </c>
      <c r="X94" s="66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84"/>
      <c r="AQ94" s="794"/>
      <c r="AR94" s="10"/>
      <c r="AS94" s="585" t="s">
        <v>56</v>
      </c>
      <c r="AT94" s="656"/>
      <c r="AU94" s="84"/>
      <c r="AV94" s="84"/>
      <c r="AW94" s="84"/>
      <c r="AX94" s="84"/>
      <c r="AY94" s="84"/>
      <c r="AZ94" s="84"/>
      <c r="BA94" s="84"/>
      <c r="BB94" s="84"/>
      <c r="BC94" s="847"/>
      <c r="BD94" s="627"/>
      <c r="BE94" s="385"/>
      <c r="BF94" s="810"/>
      <c r="BG94" s="613"/>
      <c r="BH94" s="675"/>
      <c r="BI94" s="591"/>
    </row>
    <row r="95" spans="1:61">
      <c r="A95" s="14" t="s">
        <v>59</v>
      </c>
      <c r="B95" s="21">
        <v>129</v>
      </c>
      <c r="C95" s="21">
        <v>53</v>
      </c>
      <c r="D95" s="21">
        <v>64</v>
      </c>
      <c r="E95" s="21">
        <v>30</v>
      </c>
      <c r="F95" s="21">
        <v>0</v>
      </c>
      <c r="G95" s="21">
        <v>0</v>
      </c>
      <c r="H95" s="21">
        <v>42</v>
      </c>
      <c r="I95" s="21">
        <v>10</v>
      </c>
      <c r="J95" s="21">
        <v>0</v>
      </c>
      <c r="K95" s="21">
        <v>0</v>
      </c>
      <c r="L95" s="21">
        <v>69</v>
      </c>
      <c r="M95" s="21">
        <v>39</v>
      </c>
      <c r="N95" s="21">
        <v>0</v>
      </c>
      <c r="O95" s="21">
        <v>0</v>
      </c>
      <c r="P95" s="21">
        <v>28</v>
      </c>
      <c r="Q95" s="21">
        <v>6</v>
      </c>
      <c r="R95" s="21">
        <v>0</v>
      </c>
      <c r="S95" s="21">
        <v>0</v>
      </c>
      <c r="T95" s="84">
        <f t="shared" ref="T95:T124" si="81">B95+D95+F95+H95+J95+L95+N95+P95+R95</f>
        <v>332</v>
      </c>
      <c r="U95" s="733">
        <f t="shared" ref="U95:U124" si="82">C95+E95+G95+I95+K95+M95+O95+Q95+S95</f>
        <v>138</v>
      </c>
      <c r="V95" s="10"/>
      <c r="W95" s="409" t="s">
        <v>59</v>
      </c>
      <c r="X95" s="66">
        <v>1</v>
      </c>
      <c r="Y95" s="21">
        <v>0</v>
      </c>
      <c r="Z95" s="21">
        <v>1</v>
      </c>
      <c r="AA95" s="21">
        <v>1</v>
      </c>
      <c r="AB95" s="21">
        <v>0</v>
      </c>
      <c r="AC95" s="21">
        <v>0</v>
      </c>
      <c r="AD95" s="21">
        <v>1</v>
      </c>
      <c r="AE95" s="21">
        <v>0</v>
      </c>
      <c r="AF95" s="21">
        <v>0</v>
      </c>
      <c r="AG95" s="21">
        <v>0</v>
      </c>
      <c r="AH95" s="21">
        <v>10</v>
      </c>
      <c r="AI95" s="21">
        <v>8</v>
      </c>
      <c r="AJ95" s="21">
        <v>0</v>
      </c>
      <c r="AK95" s="21">
        <v>0</v>
      </c>
      <c r="AL95" s="21">
        <v>1</v>
      </c>
      <c r="AM95" s="21">
        <v>1</v>
      </c>
      <c r="AN95" s="21">
        <v>0</v>
      </c>
      <c r="AO95" s="21">
        <v>0</v>
      </c>
      <c r="AP95" s="84">
        <f t="shared" ref="AP95:AP124" si="83">X95+Z95+AB95+AD95+AF95+AH95+AJ95+AL95+AN95</f>
        <v>14</v>
      </c>
      <c r="AQ95" s="796">
        <f t="shared" ref="AQ95:AQ124" si="84">Y95+AA95+AC95+AE95+AG95+AI95+AK95+AM95+AO95</f>
        <v>10</v>
      </c>
      <c r="AR95" s="10"/>
      <c r="AS95" s="18" t="s">
        <v>59</v>
      </c>
      <c r="AT95" s="627">
        <v>3</v>
      </c>
      <c r="AU95" s="21">
        <v>2</v>
      </c>
      <c r="AV95" s="21">
        <v>0</v>
      </c>
      <c r="AW95" s="21">
        <v>1</v>
      </c>
      <c r="AX95" s="21">
        <v>0</v>
      </c>
      <c r="AY95" s="21">
        <v>2</v>
      </c>
      <c r="AZ95" s="21">
        <v>0</v>
      </c>
      <c r="BA95" s="21">
        <v>1</v>
      </c>
      <c r="BB95" s="21">
        <v>0</v>
      </c>
      <c r="BC95" s="733">
        <f t="shared" ref="BC95:BC124" si="85">SUM(AT95:BB95)</f>
        <v>9</v>
      </c>
      <c r="BD95" s="519">
        <v>8</v>
      </c>
      <c r="BE95" s="194">
        <v>1</v>
      </c>
      <c r="BF95" s="733">
        <f t="shared" ref="BF95:BF124" si="86">SUM(BD95:BE95)</f>
        <v>9</v>
      </c>
      <c r="BG95" s="611">
        <v>2</v>
      </c>
      <c r="BH95" s="713">
        <v>13</v>
      </c>
      <c r="BI95" s="221">
        <v>5</v>
      </c>
    </row>
    <row r="96" spans="1:61">
      <c r="A96" s="14" t="s">
        <v>57</v>
      </c>
      <c r="B96" s="21">
        <v>1536</v>
      </c>
      <c r="C96" s="21">
        <v>829</v>
      </c>
      <c r="D96" s="21">
        <v>520</v>
      </c>
      <c r="E96" s="21">
        <v>342</v>
      </c>
      <c r="F96" s="21">
        <v>81</v>
      </c>
      <c r="G96" s="21">
        <v>43</v>
      </c>
      <c r="H96" s="21">
        <v>335</v>
      </c>
      <c r="I96" s="21">
        <v>141</v>
      </c>
      <c r="J96" s="21">
        <v>268</v>
      </c>
      <c r="K96" s="21">
        <v>119</v>
      </c>
      <c r="L96" s="21">
        <v>754</v>
      </c>
      <c r="M96" s="21">
        <v>423</v>
      </c>
      <c r="N96" s="21">
        <v>47</v>
      </c>
      <c r="O96" s="21">
        <v>23</v>
      </c>
      <c r="P96" s="21">
        <v>341</v>
      </c>
      <c r="Q96" s="21">
        <v>129</v>
      </c>
      <c r="R96" s="21">
        <v>74</v>
      </c>
      <c r="S96" s="21">
        <v>32</v>
      </c>
      <c r="T96" s="84">
        <f t="shared" si="81"/>
        <v>3956</v>
      </c>
      <c r="U96" s="733">
        <f t="shared" si="82"/>
        <v>2081</v>
      </c>
      <c r="V96" s="10"/>
      <c r="W96" s="409" t="s">
        <v>57</v>
      </c>
      <c r="X96" s="66">
        <v>47</v>
      </c>
      <c r="Y96" s="21">
        <v>23</v>
      </c>
      <c r="Z96" s="21">
        <v>25</v>
      </c>
      <c r="AA96" s="21">
        <v>22</v>
      </c>
      <c r="AB96" s="21">
        <v>1</v>
      </c>
      <c r="AC96" s="21">
        <v>0</v>
      </c>
      <c r="AD96" s="21">
        <v>9</v>
      </c>
      <c r="AE96" s="21">
        <v>3</v>
      </c>
      <c r="AF96" s="21">
        <v>13</v>
      </c>
      <c r="AG96" s="21">
        <v>4</v>
      </c>
      <c r="AH96" s="21">
        <v>87</v>
      </c>
      <c r="AI96" s="21">
        <v>47</v>
      </c>
      <c r="AJ96" s="21">
        <v>1</v>
      </c>
      <c r="AK96" s="21">
        <v>0</v>
      </c>
      <c r="AL96" s="21">
        <v>49</v>
      </c>
      <c r="AM96" s="21">
        <v>14</v>
      </c>
      <c r="AN96" s="21">
        <v>14</v>
      </c>
      <c r="AO96" s="21">
        <v>7</v>
      </c>
      <c r="AP96" s="84">
        <f t="shared" si="83"/>
        <v>246</v>
      </c>
      <c r="AQ96" s="733">
        <f t="shared" si="84"/>
        <v>120</v>
      </c>
      <c r="AR96" s="10"/>
      <c r="AS96" s="18" t="s">
        <v>57</v>
      </c>
      <c r="AT96" s="627">
        <v>36</v>
      </c>
      <c r="AU96" s="21">
        <v>17</v>
      </c>
      <c r="AV96" s="21">
        <v>4</v>
      </c>
      <c r="AW96" s="21">
        <v>11</v>
      </c>
      <c r="AX96" s="21">
        <v>7</v>
      </c>
      <c r="AY96" s="21">
        <v>20</v>
      </c>
      <c r="AZ96" s="21">
        <v>3</v>
      </c>
      <c r="BA96" s="21">
        <v>12</v>
      </c>
      <c r="BB96" s="21">
        <v>3</v>
      </c>
      <c r="BC96" s="733">
        <f t="shared" si="85"/>
        <v>113</v>
      </c>
      <c r="BD96" s="519">
        <v>125</v>
      </c>
      <c r="BE96" s="194">
        <v>8</v>
      </c>
      <c r="BF96" s="733">
        <f t="shared" si="86"/>
        <v>133</v>
      </c>
      <c r="BG96" s="607">
        <v>24</v>
      </c>
      <c r="BH96" s="233">
        <v>222</v>
      </c>
      <c r="BI96" s="221">
        <v>54</v>
      </c>
    </row>
    <row r="97" spans="1:61">
      <c r="A97" s="14" t="s">
        <v>58</v>
      </c>
      <c r="B97" s="21">
        <v>20</v>
      </c>
      <c r="C97" s="21">
        <v>10</v>
      </c>
      <c r="D97" s="21">
        <v>5</v>
      </c>
      <c r="E97" s="21">
        <v>2</v>
      </c>
      <c r="F97" s="21">
        <v>0</v>
      </c>
      <c r="G97" s="21">
        <v>0</v>
      </c>
      <c r="H97" s="21">
        <v>10</v>
      </c>
      <c r="I97" s="21">
        <v>2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84">
        <f t="shared" si="81"/>
        <v>35</v>
      </c>
      <c r="U97" s="733">
        <f t="shared" si="82"/>
        <v>14</v>
      </c>
      <c r="V97" s="10"/>
      <c r="W97" s="409" t="s">
        <v>58</v>
      </c>
      <c r="X97" s="66">
        <v>3</v>
      </c>
      <c r="Y97" s="21">
        <v>2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84">
        <f t="shared" si="83"/>
        <v>3</v>
      </c>
      <c r="AQ97" s="733">
        <f t="shared" si="84"/>
        <v>2</v>
      </c>
      <c r="AR97" s="10"/>
      <c r="AS97" s="18" t="s">
        <v>58</v>
      </c>
      <c r="AT97" s="627">
        <v>1</v>
      </c>
      <c r="AU97" s="21">
        <v>1</v>
      </c>
      <c r="AV97" s="21">
        <v>0</v>
      </c>
      <c r="AW97" s="21">
        <v>1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733">
        <f t="shared" si="85"/>
        <v>3</v>
      </c>
      <c r="BD97" s="519">
        <v>4</v>
      </c>
      <c r="BE97" s="194">
        <v>0</v>
      </c>
      <c r="BF97" s="733">
        <f t="shared" si="86"/>
        <v>4</v>
      </c>
      <c r="BG97" s="607">
        <v>1</v>
      </c>
      <c r="BH97" s="233">
        <v>9</v>
      </c>
      <c r="BI97" s="221">
        <v>0</v>
      </c>
    </row>
    <row r="98" spans="1:61">
      <c r="A98" s="14" t="s">
        <v>68</v>
      </c>
      <c r="B98" s="21">
        <v>157</v>
      </c>
      <c r="C98" s="21">
        <v>72</v>
      </c>
      <c r="D98" s="21">
        <v>83</v>
      </c>
      <c r="E98" s="21">
        <v>44</v>
      </c>
      <c r="F98" s="21">
        <v>0</v>
      </c>
      <c r="G98" s="21">
        <v>0</v>
      </c>
      <c r="H98" s="21">
        <v>11</v>
      </c>
      <c r="I98" s="21">
        <v>4</v>
      </c>
      <c r="J98" s="21">
        <v>19</v>
      </c>
      <c r="K98" s="21">
        <v>4</v>
      </c>
      <c r="L98" s="21">
        <v>110</v>
      </c>
      <c r="M98" s="21">
        <v>55</v>
      </c>
      <c r="N98" s="21">
        <v>0</v>
      </c>
      <c r="O98" s="21">
        <v>0</v>
      </c>
      <c r="P98" s="21">
        <v>34</v>
      </c>
      <c r="Q98" s="21">
        <v>8</v>
      </c>
      <c r="R98" s="21">
        <v>0</v>
      </c>
      <c r="S98" s="21">
        <v>0</v>
      </c>
      <c r="T98" s="84">
        <f t="shared" si="81"/>
        <v>414</v>
      </c>
      <c r="U98" s="733">
        <f t="shared" si="82"/>
        <v>187</v>
      </c>
      <c r="V98" s="10"/>
      <c r="W98" s="409" t="s">
        <v>68</v>
      </c>
      <c r="X98" s="66">
        <v>1</v>
      </c>
      <c r="Y98" s="21">
        <v>0</v>
      </c>
      <c r="Z98" s="21">
        <v>1</v>
      </c>
      <c r="AA98" s="21">
        <v>1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11</v>
      </c>
      <c r="AI98" s="21">
        <v>7</v>
      </c>
      <c r="AJ98" s="21">
        <v>0</v>
      </c>
      <c r="AK98" s="21">
        <v>0</v>
      </c>
      <c r="AL98" s="21">
        <v>10</v>
      </c>
      <c r="AM98" s="21">
        <v>3</v>
      </c>
      <c r="AN98" s="21">
        <v>0</v>
      </c>
      <c r="AO98" s="21">
        <v>0</v>
      </c>
      <c r="AP98" s="84">
        <f t="shared" si="83"/>
        <v>23</v>
      </c>
      <c r="AQ98" s="733">
        <f t="shared" si="84"/>
        <v>11</v>
      </c>
      <c r="AR98" s="10"/>
      <c r="AS98" s="18" t="s">
        <v>68</v>
      </c>
      <c r="AT98" s="627">
        <v>5</v>
      </c>
      <c r="AU98" s="21">
        <v>2</v>
      </c>
      <c r="AV98" s="21">
        <v>0</v>
      </c>
      <c r="AW98" s="21">
        <v>1</v>
      </c>
      <c r="AX98" s="21">
        <v>1</v>
      </c>
      <c r="AY98" s="21">
        <v>3</v>
      </c>
      <c r="AZ98" s="21">
        <v>0</v>
      </c>
      <c r="BA98" s="21">
        <v>2</v>
      </c>
      <c r="BB98" s="21">
        <v>0</v>
      </c>
      <c r="BC98" s="733">
        <f t="shared" si="85"/>
        <v>14</v>
      </c>
      <c r="BD98" s="519">
        <v>14</v>
      </c>
      <c r="BE98" s="194">
        <v>0</v>
      </c>
      <c r="BF98" s="733">
        <f t="shared" si="86"/>
        <v>14</v>
      </c>
      <c r="BG98" s="607">
        <v>3</v>
      </c>
      <c r="BH98" s="233">
        <v>38</v>
      </c>
      <c r="BI98" s="221">
        <v>6</v>
      </c>
    </row>
    <row r="99" spans="1:61">
      <c r="A99" s="14" t="s">
        <v>69</v>
      </c>
      <c r="B99" s="21">
        <v>50</v>
      </c>
      <c r="C99" s="21">
        <v>27</v>
      </c>
      <c r="D99" s="21">
        <v>0</v>
      </c>
      <c r="E99" s="21">
        <v>0</v>
      </c>
      <c r="F99" s="21">
        <v>0</v>
      </c>
      <c r="G99" s="21">
        <v>0</v>
      </c>
      <c r="H99" s="21">
        <v>30</v>
      </c>
      <c r="I99" s="21">
        <v>16</v>
      </c>
      <c r="J99" s="21">
        <v>0</v>
      </c>
      <c r="K99" s="21">
        <v>0</v>
      </c>
      <c r="L99" s="21">
        <v>23</v>
      </c>
      <c r="M99" s="21">
        <v>12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84">
        <f t="shared" si="81"/>
        <v>103</v>
      </c>
      <c r="U99" s="733">
        <f t="shared" si="82"/>
        <v>55</v>
      </c>
      <c r="V99" s="10"/>
      <c r="W99" s="409" t="s">
        <v>69</v>
      </c>
      <c r="X99" s="66">
        <v>5</v>
      </c>
      <c r="Y99" s="21">
        <v>4</v>
      </c>
      <c r="Z99" s="21">
        <v>0</v>
      </c>
      <c r="AA99" s="21">
        <v>0</v>
      </c>
      <c r="AB99" s="21">
        <v>0</v>
      </c>
      <c r="AC99" s="21">
        <v>0</v>
      </c>
      <c r="AD99" s="21">
        <v>2</v>
      </c>
      <c r="AE99" s="21">
        <v>1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84">
        <f t="shared" si="83"/>
        <v>7</v>
      </c>
      <c r="AQ99" s="733">
        <f t="shared" si="84"/>
        <v>5</v>
      </c>
      <c r="AR99" s="10"/>
      <c r="AS99" s="18" t="s">
        <v>69</v>
      </c>
      <c r="AT99" s="627">
        <v>1</v>
      </c>
      <c r="AU99" s="21">
        <v>0</v>
      </c>
      <c r="AV99" s="21">
        <v>0</v>
      </c>
      <c r="AW99" s="21">
        <v>1</v>
      </c>
      <c r="AX99" s="21">
        <v>0</v>
      </c>
      <c r="AY99" s="21">
        <v>1</v>
      </c>
      <c r="AZ99" s="21">
        <v>0</v>
      </c>
      <c r="BA99" s="21">
        <v>0</v>
      </c>
      <c r="BB99" s="21">
        <v>0</v>
      </c>
      <c r="BC99" s="733">
        <f t="shared" si="85"/>
        <v>3</v>
      </c>
      <c r="BD99" s="519">
        <v>3</v>
      </c>
      <c r="BE99" s="194">
        <v>0</v>
      </c>
      <c r="BF99" s="733">
        <f t="shared" si="86"/>
        <v>3</v>
      </c>
      <c r="BG99" s="607">
        <v>1</v>
      </c>
      <c r="BH99" s="233">
        <v>4</v>
      </c>
      <c r="BI99" s="221">
        <v>0</v>
      </c>
    </row>
    <row r="100" spans="1:61">
      <c r="A100" s="14" t="s">
        <v>72</v>
      </c>
      <c r="B100" s="21">
        <v>14</v>
      </c>
      <c r="C100" s="21">
        <v>9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84">
        <f t="shared" si="81"/>
        <v>14</v>
      </c>
      <c r="U100" s="733">
        <f t="shared" si="82"/>
        <v>9</v>
      </c>
      <c r="V100" s="10"/>
      <c r="W100" s="409" t="s">
        <v>72</v>
      </c>
      <c r="X100" s="66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84">
        <f t="shared" si="83"/>
        <v>0</v>
      </c>
      <c r="AQ100" s="733">
        <f t="shared" si="84"/>
        <v>0</v>
      </c>
      <c r="AR100" s="10"/>
      <c r="AS100" s="18" t="s">
        <v>72</v>
      </c>
      <c r="AT100" s="627">
        <v>1</v>
      </c>
      <c r="AU100" s="21">
        <v>0</v>
      </c>
      <c r="AV100" s="21">
        <v>0</v>
      </c>
      <c r="AW100" s="21">
        <v>0</v>
      </c>
      <c r="AX100" s="21">
        <v>0</v>
      </c>
      <c r="AY100" s="21">
        <v>0</v>
      </c>
      <c r="AZ100" s="21">
        <v>0</v>
      </c>
      <c r="BA100" s="21">
        <v>0</v>
      </c>
      <c r="BB100" s="21">
        <v>0</v>
      </c>
      <c r="BC100" s="733">
        <f t="shared" si="85"/>
        <v>1</v>
      </c>
      <c r="BD100" s="519">
        <v>1</v>
      </c>
      <c r="BE100" s="194">
        <v>0</v>
      </c>
      <c r="BF100" s="733">
        <f t="shared" si="86"/>
        <v>1</v>
      </c>
      <c r="BG100" s="607">
        <v>1</v>
      </c>
      <c r="BH100" s="233">
        <v>5</v>
      </c>
      <c r="BI100" s="221">
        <v>0</v>
      </c>
    </row>
    <row r="101" spans="1:61">
      <c r="A101" s="20" t="s">
        <v>20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84"/>
      <c r="U101" s="733"/>
      <c r="V101" s="10"/>
      <c r="W101" s="410" t="s">
        <v>20</v>
      </c>
      <c r="X101" s="66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84"/>
      <c r="AQ101" s="733"/>
      <c r="AR101" s="10"/>
      <c r="AS101" s="569" t="s">
        <v>20</v>
      </c>
      <c r="AT101" s="627"/>
      <c r="AU101" s="21"/>
      <c r="AV101" s="21"/>
      <c r="AW101" s="21"/>
      <c r="AX101" s="21"/>
      <c r="AY101" s="21"/>
      <c r="AZ101" s="21"/>
      <c r="BA101" s="21"/>
      <c r="BB101" s="21"/>
      <c r="BC101" s="733"/>
      <c r="BD101" s="519"/>
      <c r="BE101" s="194"/>
      <c r="BF101" s="733"/>
      <c r="BG101" s="607"/>
      <c r="BH101" s="234"/>
      <c r="BI101" s="180"/>
    </row>
    <row r="102" spans="1:61">
      <c r="A102" s="14" t="s">
        <v>21</v>
      </c>
      <c r="B102" s="21">
        <v>28</v>
      </c>
      <c r="C102" s="21">
        <v>16</v>
      </c>
      <c r="D102" s="21">
        <v>35</v>
      </c>
      <c r="E102" s="21">
        <v>15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30</v>
      </c>
      <c r="M102" s="21">
        <v>14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84">
        <f t="shared" si="81"/>
        <v>93</v>
      </c>
      <c r="U102" s="733">
        <f t="shared" si="82"/>
        <v>45</v>
      </c>
      <c r="V102" s="10"/>
      <c r="W102" s="409" t="s">
        <v>21</v>
      </c>
      <c r="X102" s="66">
        <v>1</v>
      </c>
      <c r="Y102" s="21">
        <v>0</v>
      </c>
      <c r="Z102" s="21">
        <v>2</v>
      </c>
      <c r="AA102" s="21">
        <v>1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4</v>
      </c>
      <c r="AI102" s="21">
        <v>2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84">
        <f t="shared" si="83"/>
        <v>7</v>
      </c>
      <c r="AQ102" s="733">
        <f t="shared" si="84"/>
        <v>3</v>
      </c>
      <c r="AR102" s="10"/>
      <c r="AS102" s="18" t="s">
        <v>21</v>
      </c>
      <c r="AT102" s="627">
        <v>1</v>
      </c>
      <c r="AU102" s="21">
        <v>1</v>
      </c>
      <c r="AV102" s="21">
        <v>0</v>
      </c>
      <c r="AW102" s="21">
        <v>0</v>
      </c>
      <c r="AX102" s="21">
        <v>0</v>
      </c>
      <c r="AY102" s="21">
        <v>1</v>
      </c>
      <c r="AZ102" s="21">
        <v>0</v>
      </c>
      <c r="BA102" s="21">
        <v>0</v>
      </c>
      <c r="BB102" s="21">
        <v>0</v>
      </c>
      <c r="BC102" s="733">
        <f t="shared" si="85"/>
        <v>3</v>
      </c>
      <c r="BD102" s="519">
        <v>3</v>
      </c>
      <c r="BE102" s="194">
        <v>0</v>
      </c>
      <c r="BF102" s="733">
        <f t="shared" si="86"/>
        <v>3</v>
      </c>
      <c r="BG102" s="607">
        <v>1</v>
      </c>
      <c r="BH102" s="233">
        <v>8</v>
      </c>
      <c r="BI102" s="221">
        <v>1</v>
      </c>
    </row>
    <row r="103" spans="1:61">
      <c r="A103" s="14" t="s">
        <v>24</v>
      </c>
      <c r="B103" s="21">
        <v>593</v>
      </c>
      <c r="C103" s="21">
        <v>309</v>
      </c>
      <c r="D103" s="21">
        <v>262</v>
      </c>
      <c r="E103" s="21">
        <v>118</v>
      </c>
      <c r="F103" s="21">
        <v>0</v>
      </c>
      <c r="G103" s="21">
        <v>0</v>
      </c>
      <c r="H103" s="21">
        <v>116</v>
      </c>
      <c r="I103" s="21">
        <v>56</v>
      </c>
      <c r="J103" s="21">
        <v>0</v>
      </c>
      <c r="K103" s="21">
        <v>0</v>
      </c>
      <c r="L103" s="21">
        <v>396</v>
      </c>
      <c r="M103" s="21">
        <v>206</v>
      </c>
      <c r="N103" s="21">
        <v>0</v>
      </c>
      <c r="O103" s="21">
        <v>0</v>
      </c>
      <c r="P103" s="21">
        <v>88</v>
      </c>
      <c r="Q103" s="21">
        <v>23</v>
      </c>
      <c r="R103" s="21">
        <v>0</v>
      </c>
      <c r="S103" s="21">
        <v>0</v>
      </c>
      <c r="T103" s="84">
        <f t="shared" si="81"/>
        <v>1455</v>
      </c>
      <c r="U103" s="733">
        <f t="shared" si="82"/>
        <v>712</v>
      </c>
      <c r="V103" s="10"/>
      <c r="W103" s="409" t="s">
        <v>24</v>
      </c>
      <c r="X103" s="66">
        <v>16</v>
      </c>
      <c r="Y103" s="21">
        <v>8</v>
      </c>
      <c r="Z103" s="21">
        <v>1</v>
      </c>
      <c r="AA103" s="21">
        <v>0</v>
      </c>
      <c r="AB103" s="21">
        <v>0</v>
      </c>
      <c r="AC103" s="21">
        <v>0</v>
      </c>
      <c r="AD103" s="21">
        <v>5</v>
      </c>
      <c r="AE103" s="21">
        <v>0</v>
      </c>
      <c r="AF103" s="21">
        <v>0</v>
      </c>
      <c r="AG103" s="21">
        <v>0</v>
      </c>
      <c r="AH103" s="21">
        <v>75</v>
      </c>
      <c r="AI103" s="21">
        <v>43</v>
      </c>
      <c r="AJ103" s="21">
        <v>0</v>
      </c>
      <c r="AK103" s="21">
        <v>0</v>
      </c>
      <c r="AL103" s="21">
        <v>10</v>
      </c>
      <c r="AM103" s="21">
        <v>1</v>
      </c>
      <c r="AN103" s="21">
        <v>0</v>
      </c>
      <c r="AO103" s="21">
        <v>0</v>
      </c>
      <c r="AP103" s="84">
        <f t="shared" si="83"/>
        <v>107</v>
      </c>
      <c r="AQ103" s="733">
        <f t="shared" si="84"/>
        <v>52</v>
      </c>
      <c r="AR103" s="10"/>
      <c r="AS103" s="18" t="s">
        <v>24</v>
      </c>
      <c r="AT103" s="627">
        <v>11</v>
      </c>
      <c r="AU103" s="21">
        <v>6</v>
      </c>
      <c r="AV103" s="21">
        <v>0</v>
      </c>
      <c r="AW103" s="21">
        <v>4</v>
      </c>
      <c r="AX103" s="21">
        <v>0</v>
      </c>
      <c r="AY103" s="21">
        <v>8</v>
      </c>
      <c r="AZ103" s="21">
        <v>0</v>
      </c>
      <c r="BA103" s="21">
        <v>4</v>
      </c>
      <c r="BB103" s="21">
        <v>0</v>
      </c>
      <c r="BC103" s="733">
        <f t="shared" si="85"/>
        <v>33</v>
      </c>
      <c r="BD103" s="519">
        <v>29</v>
      </c>
      <c r="BE103" s="194">
        <v>2</v>
      </c>
      <c r="BF103" s="733">
        <f t="shared" si="86"/>
        <v>31</v>
      </c>
      <c r="BG103" s="607">
        <v>6</v>
      </c>
      <c r="BH103" s="233">
        <v>65</v>
      </c>
      <c r="BI103" s="221">
        <v>3</v>
      </c>
    </row>
    <row r="104" spans="1:61">
      <c r="A104" s="20" t="s">
        <v>26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84"/>
      <c r="U104" s="733"/>
      <c r="V104" s="10"/>
      <c r="W104" s="410" t="s">
        <v>26</v>
      </c>
      <c r="X104" s="66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84"/>
      <c r="AQ104" s="733"/>
      <c r="AR104" s="10"/>
      <c r="AS104" s="569" t="s">
        <v>26</v>
      </c>
      <c r="AT104" s="627"/>
      <c r="AU104" s="21"/>
      <c r="AV104" s="21"/>
      <c r="AW104" s="21"/>
      <c r="AX104" s="21"/>
      <c r="AY104" s="21"/>
      <c r="AZ104" s="21"/>
      <c r="BA104" s="21"/>
      <c r="BB104" s="21"/>
      <c r="BC104" s="733"/>
      <c r="BD104" s="627"/>
      <c r="BE104" s="21"/>
      <c r="BF104" s="733"/>
      <c r="BG104" s="607"/>
      <c r="BH104" s="234"/>
      <c r="BI104" s="180"/>
    </row>
    <row r="105" spans="1:61">
      <c r="A105" s="14" t="s">
        <v>28</v>
      </c>
      <c r="B105" s="21">
        <v>606</v>
      </c>
      <c r="C105" s="21">
        <v>319</v>
      </c>
      <c r="D105" s="21">
        <v>356</v>
      </c>
      <c r="E105" s="21">
        <v>206</v>
      </c>
      <c r="F105" s="21">
        <v>0</v>
      </c>
      <c r="G105" s="21">
        <v>0</v>
      </c>
      <c r="H105" s="21">
        <v>107</v>
      </c>
      <c r="I105" s="21">
        <v>48</v>
      </c>
      <c r="J105" s="21">
        <v>0</v>
      </c>
      <c r="K105" s="21">
        <v>0</v>
      </c>
      <c r="L105" s="21">
        <v>549</v>
      </c>
      <c r="M105" s="21">
        <v>282</v>
      </c>
      <c r="N105" s="21">
        <v>0</v>
      </c>
      <c r="O105" s="21">
        <v>0</v>
      </c>
      <c r="P105" s="21">
        <v>81</v>
      </c>
      <c r="Q105" s="21">
        <v>24</v>
      </c>
      <c r="R105" s="21">
        <v>0</v>
      </c>
      <c r="S105" s="21">
        <v>0</v>
      </c>
      <c r="T105" s="84">
        <f t="shared" si="81"/>
        <v>1699</v>
      </c>
      <c r="U105" s="733">
        <f t="shared" si="82"/>
        <v>879</v>
      </c>
      <c r="V105" s="10"/>
      <c r="W105" s="409" t="s">
        <v>28</v>
      </c>
      <c r="X105" s="66">
        <v>43</v>
      </c>
      <c r="Y105" s="21">
        <v>29</v>
      </c>
      <c r="Z105" s="21">
        <v>13</v>
      </c>
      <c r="AA105" s="21">
        <v>7</v>
      </c>
      <c r="AB105" s="21">
        <v>0</v>
      </c>
      <c r="AC105" s="21">
        <v>0</v>
      </c>
      <c r="AD105" s="21">
        <v>3</v>
      </c>
      <c r="AE105" s="21">
        <v>2</v>
      </c>
      <c r="AF105" s="21">
        <v>0</v>
      </c>
      <c r="AG105" s="21">
        <v>0</v>
      </c>
      <c r="AH105" s="21">
        <v>49</v>
      </c>
      <c r="AI105" s="21">
        <v>23</v>
      </c>
      <c r="AJ105" s="21">
        <v>0</v>
      </c>
      <c r="AK105" s="21">
        <v>0</v>
      </c>
      <c r="AL105" s="21">
        <v>5</v>
      </c>
      <c r="AM105" s="21">
        <v>0</v>
      </c>
      <c r="AN105" s="21">
        <v>0</v>
      </c>
      <c r="AO105" s="21">
        <v>0</v>
      </c>
      <c r="AP105" s="84">
        <f t="shared" si="83"/>
        <v>113</v>
      </c>
      <c r="AQ105" s="733">
        <f t="shared" si="84"/>
        <v>61</v>
      </c>
      <c r="AR105" s="10"/>
      <c r="AS105" s="18" t="s">
        <v>28</v>
      </c>
      <c r="AT105" s="627">
        <v>13</v>
      </c>
      <c r="AU105" s="21">
        <v>9</v>
      </c>
      <c r="AV105" s="21">
        <v>0</v>
      </c>
      <c r="AW105" s="21">
        <v>5</v>
      </c>
      <c r="AX105" s="21">
        <v>0</v>
      </c>
      <c r="AY105" s="21">
        <v>11</v>
      </c>
      <c r="AZ105" s="21">
        <v>0</v>
      </c>
      <c r="BA105" s="21">
        <v>5</v>
      </c>
      <c r="BB105" s="21">
        <v>0</v>
      </c>
      <c r="BC105" s="733">
        <f t="shared" si="85"/>
        <v>43</v>
      </c>
      <c r="BD105" s="519">
        <v>38</v>
      </c>
      <c r="BE105" s="194">
        <v>3</v>
      </c>
      <c r="BF105" s="733">
        <f t="shared" si="86"/>
        <v>41</v>
      </c>
      <c r="BG105" s="607">
        <v>9</v>
      </c>
      <c r="BH105" s="233">
        <v>73</v>
      </c>
      <c r="BI105" s="221">
        <v>11</v>
      </c>
    </row>
    <row r="106" spans="1:61">
      <c r="A106" s="14" t="s">
        <v>29</v>
      </c>
      <c r="B106" s="21">
        <v>393</v>
      </c>
      <c r="C106" s="21">
        <v>215</v>
      </c>
      <c r="D106" s="21">
        <v>187</v>
      </c>
      <c r="E106" s="21">
        <v>103</v>
      </c>
      <c r="F106" s="21">
        <v>0</v>
      </c>
      <c r="G106" s="21">
        <v>0</v>
      </c>
      <c r="H106" s="21">
        <v>103</v>
      </c>
      <c r="I106" s="21">
        <v>57</v>
      </c>
      <c r="J106" s="21">
        <v>130</v>
      </c>
      <c r="K106" s="21">
        <v>63</v>
      </c>
      <c r="L106" s="21">
        <v>353</v>
      </c>
      <c r="M106" s="21">
        <v>161</v>
      </c>
      <c r="N106" s="21">
        <v>0</v>
      </c>
      <c r="O106" s="21">
        <v>0</v>
      </c>
      <c r="P106" s="21">
        <v>91</v>
      </c>
      <c r="Q106" s="21">
        <v>34</v>
      </c>
      <c r="R106" s="21">
        <v>0</v>
      </c>
      <c r="S106" s="21">
        <v>0</v>
      </c>
      <c r="T106" s="84">
        <f t="shared" si="81"/>
        <v>1257</v>
      </c>
      <c r="U106" s="733">
        <f t="shared" si="82"/>
        <v>633</v>
      </c>
      <c r="V106" s="10"/>
      <c r="W106" s="409" t="s">
        <v>29</v>
      </c>
      <c r="X106" s="66">
        <v>28</v>
      </c>
      <c r="Y106" s="21">
        <v>16</v>
      </c>
      <c r="Z106" s="21">
        <v>13</v>
      </c>
      <c r="AA106" s="21">
        <v>6</v>
      </c>
      <c r="AB106" s="21">
        <v>0</v>
      </c>
      <c r="AC106" s="21">
        <v>0</v>
      </c>
      <c r="AD106" s="21">
        <v>1</v>
      </c>
      <c r="AE106" s="21">
        <v>0</v>
      </c>
      <c r="AF106" s="21">
        <v>2</v>
      </c>
      <c r="AG106" s="21">
        <v>1</v>
      </c>
      <c r="AH106" s="21">
        <v>39</v>
      </c>
      <c r="AI106" s="21">
        <v>18</v>
      </c>
      <c r="AJ106" s="21">
        <v>0</v>
      </c>
      <c r="AK106" s="21">
        <v>0</v>
      </c>
      <c r="AL106" s="21">
        <v>11</v>
      </c>
      <c r="AM106" s="21">
        <v>4</v>
      </c>
      <c r="AN106" s="21">
        <v>0</v>
      </c>
      <c r="AO106" s="21">
        <v>0</v>
      </c>
      <c r="AP106" s="84">
        <f t="shared" si="83"/>
        <v>94</v>
      </c>
      <c r="AQ106" s="733">
        <f t="shared" si="84"/>
        <v>45</v>
      </c>
      <c r="AR106" s="10"/>
      <c r="AS106" s="18" t="s">
        <v>29</v>
      </c>
      <c r="AT106" s="627">
        <v>9</v>
      </c>
      <c r="AU106" s="21">
        <v>5</v>
      </c>
      <c r="AV106" s="21">
        <v>0</v>
      </c>
      <c r="AW106" s="21">
        <v>3</v>
      </c>
      <c r="AX106" s="21">
        <v>2</v>
      </c>
      <c r="AY106" s="21">
        <v>7</v>
      </c>
      <c r="AZ106" s="21">
        <v>0</v>
      </c>
      <c r="BA106" s="21">
        <v>4</v>
      </c>
      <c r="BB106" s="21">
        <v>0</v>
      </c>
      <c r="BC106" s="733">
        <f t="shared" si="85"/>
        <v>30</v>
      </c>
      <c r="BD106" s="519">
        <v>25</v>
      </c>
      <c r="BE106" s="194">
        <v>5</v>
      </c>
      <c r="BF106" s="733">
        <f t="shared" si="86"/>
        <v>30</v>
      </c>
      <c r="BG106" s="607">
        <v>8</v>
      </c>
      <c r="BH106" s="233">
        <v>61</v>
      </c>
      <c r="BI106" s="221">
        <v>6</v>
      </c>
    </row>
    <row r="107" spans="1:61">
      <c r="A107" s="14" t="s">
        <v>170</v>
      </c>
      <c r="B107" s="21">
        <v>478</v>
      </c>
      <c r="C107" s="21">
        <v>299</v>
      </c>
      <c r="D107" s="21">
        <v>249</v>
      </c>
      <c r="E107" s="21">
        <v>176</v>
      </c>
      <c r="F107" s="21">
        <v>0</v>
      </c>
      <c r="G107" s="21">
        <v>0</v>
      </c>
      <c r="H107" s="21">
        <v>140</v>
      </c>
      <c r="I107" s="21">
        <v>70</v>
      </c>
      <c r="J107" s="21">
        <v>14</v>
      </c>
      <c r="K107" s="21">
        <v>2</v>
      </c>
      <c r="L107" s="21">
        <v>445</v>
      </c>
      <c r="M107" s="21">
        <v>272</v>
      </c>
      <c r="N107" s="21">
        <v>0</v>
      </c>
      <c r="O107" s="21">
        <v>0</v>
      </c>
      <c r="P107" s="21">
        <v>122</v>
      </c>
      <c r="Q107" s="21">
        <v>45</v>
      </c>
      <c r="R107" s="21">
        <v>11</v>
      </c>
      <c r="S107" s="21">
        <v>3</v>
      </c>
      <c r="T107" s="84">
        <f t="shared" si="81"/>
        <v>1459</v>
      </c>
      <c r="U107" s="733">
        <f t="shared" si="82"/>
        <v>867</v>
      </c>
      <c r="V107" s="10"/>
      <c r="W107" s="409" t="s">
        <v>170</v>
      </c>
      <c r="X107" s="66">
        <v>24</v>
      </c>
      <c r="Y107" s="21">
        <v>18</v>
      </c>
      <c r="Z107" s="21">
        <v>3</v>
      </c>
      <c r="AA107" s="21">
        <v>2</v>
      </c>
      <c r="AB107" s="21">
        <v>0</v>
      </c>
      <c r="AC107" s="21">
        <v>0</v>
      </c>
      <c r="AD107" s="21">
        <v>8</v>
      </c>
      <c r="AE107" s="21">
        <v>2</v>
      </c>
      <c r="AF107" s="21">
        <v>0</v>
      </c>
      <c r="AG107" s="21">
        <v>0</v>
      </c>
      <c r="AH107" s="21">
        <v>71</v>
      </c>
      <c r="AI107" s="21">
        <v>44</v>
      </c>
      <c r="AJ107" s="21">
        <v>0</v>
      </c>
      <c r="AK107" s="21">
        <v>0</v>
      </c>
      <c r="AL107" s="21">
        <v>35</v>
      </c>
      <c r="AM107" s="21">
        <v>15</v>
      </c>
      <c r="AN107" s="21">
        <v>0</v>
      </c>
      <c r="AO107" s="21">
        <v>0</v>
      </c>
      <c r="AP107" s="84">
        <f t="shared" si="83"/>
        <v>141</v>
      </c>
      <c r="AQ107" s="733">
        <f t="shared" si="84"/>
        <v>81</v>
      </c>
      <c r="AR107" s="10"/>
      <c r="AS107" s="172" t="s">
        <v>170</v>
      </c>
      <c r="AT107" s="627">
        <v>13</v>
      </c>
      <c r="AU107" s="21">
        <v>9</v>
      </c>
      <c r="AV107" s="21">
        <v>0</v>
      </c>
      <c r="AW107" s="21">
        <v>6</v>
      </c>
      <c r="AX107" s="21">
        <v>2</v>
      </c>
      <c r="AY107" s="21">
        <v>10</v>
      </c>
      <c r="AZ107" s="21">
        <v>0</v>
      </c>
      <c r="BA107" s="21">
        <v>5</v>
      </c>
      <c r="BB107" s="21">
        <v>1</v>
      </c>
      <c r="BC107" s="733">
        <f t="shared" si="85"/>
        <v>46</v>
      </c>
      <c r="BD107" s="519">
        <v>23</v>
      </c>
      <c r="BE107" s="194">
        <v>16</v>
      </c>
      <c r="BF107" s="733">
        <f t="shared" si="86"/>
        <v>39</v>
      </c>
      <c r="BG107" s="607">
        <v>8</v>
      </c>
      <c r="BH107" s="233">
        <v>96</v>
      </c>
      <c r="BI107" s="221">
        <v>18</v>
      </c>
    </row>
    <row r="108" spans="1:61">
      <c r="A108" s="39" t="s">
        <v>27</v>
      </c>
      <c r="B108" s="21">
        <v>22</v>
      </c>
      <c r="C108" s="21">
        <v>12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84">
        <f t="shared" si="81"/>
        <v>22</v>
      </c>
      <c r="U108" s="733">
        <f t="shared" si="82"/>
        <v>12</v>
      </c>
      <c r="V108" s="10"/>
      <c r="W108" s="321" t="s">
        <v>27</v>
      </c>
      <c r="X108" s="66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84">
        <f t="shared" si="83"/>
        <v>0</v>
      </c>
      <c r="AQ108" s="733">
        <f t="shared" si="84"/>
        <v>0</v>
      </c>
      <c r="AR108" s="10"/>
      <c r="AS108" s="586" t="s">
        <v>27</v>
      </c>
      <c r="AT108" s="627">
        <v>1</v>
      </c>
      <c r="AU108" s="21">
        <v>0</v>
      </c>
      <c r="AV108" s="21">
        <v>0</v>
      </c>
      <c r="AW108" s="21">
        <v>0</v>
      </c>
      <c r="AX108" s="21">
        <v>0</v>
      </c>
      <c r="AY108" s="21">
        <v>0</v>
      </c>
      <c r="AZ108" s="21">
        <v>0</v>
      </c>
      <c r="BA108" s="21">
        <v>0</v>
      </c>
      <c r="BB108" s="21">
        <v>0</v>
      </c>
      <c r="BC108" s="733">
        <f t="shared" si="85"/>
        <v>1</v>
      </c>
      <c r="BD108" s="519">
        <v>0</v>
      </c>
      <c r="BE108" s="194">
        <v>3</v>
      </c>
      <c r="BF108" s="733">
        <f t="shared" si="86"/>
        <v>3</v>
      </c>
      <c r="BG108" s="607">
        <v>1</v>
      </c>
      <c r="BH108" s="233">
        <v>8</v>
      </c>
      <c r="BI108" s="221">
        <v>0</v>
      </c>
    </row>
    <row r="109" spans="1:61">
      <c r="A109" s="14" t="s">
        <v>33</v>
      </c>
      <c r="B109" s="21">
        <v>275</v>
      </c>
      <c r="C109" s="21">
        <v>158</v>
      </c>
      <c r="D109" s="21">
        <v>155</v>
      </c>
      <c r="E109" s="21">
        <v>104</v>
      </c>
      <c r="F109" s="21">
        <v>0</v>
      </c>
      <c r="G109" s="21">
        <v>0</v>
      </c>
      <c r="H109" s="21">
        <v>61</v>
      </c>
      <c r="I109" s="21">
        <v>30</v>
      </c>
      <c r="J109" s="21">
        <v>0</v>
      </c>
      <c r="K109" s="21">
        <v>0</v>
      </c>
      <c r="L109" s="21">
        <v>310</v>
      </c>
      <c r="M109" s="21">
        <v>187</v>
      </c>
      <c r="N109" s="21">
        <v>0</v>
      </c>
      <c r="O109" s="21">
        <v>0</v>
      </c>
      <c r="P109" s="21">
        <v>47</v>
      </c>
      <c r="Q109" s="21">
        <v>11</v>
      </c>
      <c r="R109" s="21">
        <v>0</v>
      </c>
      <c r="S109" s="21">
        <v>0</v>
      </c>
      <c r="T109" s="84">
        <f t="shared" si="81"/>
        <v>848</v>
      </c>
      <c r="U109" s="733">
        <f t="shared" si="82"/>
        <v>490</v>
      </c>
      <c r="V109" s="10"/>
      <c r="W109" s="409" t="s">
        <v>33</v>
      </c>
      <c r="X109" s="66">
        <v>17</v>
      </c>
      <c r="Y109" s="21">
        <v>9</v>
      </c>
      <c r="Z109" s="21">
        <v>7</v>
      </c>
      <c r="AA109" s="21">
        <v>5</v>
      </c>
      <c r="AB109" s="21">
        <v>0</v>
      </c>
      <c r="AC109" s="21">
        <v>0</v>
      </c>
      <c r="AD109" s="21">
        <v>1</v>
      </c>
      <c r="AE109" s="21">
        <v>0</v>
      </c>
      <c r="AF109" s="21">
        <v>0</v>
      </c>
      <c r="AG109" s="21">
        <v>0</v>
      </c>
      <c r="AH109" s="21">
        <v>74</v>
      </c>
      <c r="AI109" s="21">
        <v>43</v>
      </c>
      <c r="AJ109" s="21">
        <v>0</v>
      </c>
      <c r="AK109" s="21">
        <v>0</v>
      </c>
      <c r="AL109" s="21">
        <v>13</v>
      </c>
      <c r="AM109" s="21">
        <v>2</v>
      </c>
      <c r="AN109" s="21">
        <v>0</v>
      </c>
      <c r="AO109" s="21">
        <v>0</v>
      </c>
      <c r="AP109" s="84">
        <f t="shared" si="83"/>
        <v>112</v>
      </c>
      <c r="AQ109" s="733">
        <f t="shared" si="84"/>
        <v>59</v>
      </c>
      <c r="AR109" s="10"/>
      <c r="AS109" s="586" t="s">
        <v>33</v>
      </c>
      <c r="AT109" s="627">
        <v>7</v>
      </c>
      <c r="AU109" s="21">
        <v>5</v>
      </c>
      <c r="AV109" s="21">
        <v>0</v>
      </c>
      <c r="AW109" s="21">
        <v>5</v>
      </c>
      <c r="AX109" s="21">
        <v>0</v>
      </c>
      <c r="AY109" s="21">
        <v>6</v>
      </c>
      <c r="AZ109" s="21">
        <v>0</v>
      </c>
      <c r="BA109" s="21">
        <v>5</v>
      </c>
      <c r="BB109" s="21">
        <v>0</v>
      </c>
      <c r="BC109" s="733">
        <f t="shared" si="85"/>
        <v>28</v>
      </c>
      <c r="BD109" s="519">
        <v>27</v>
      </c>
      <c r="BE109" s="194">
        <v>1</v>
      </c>
      <c r="BF109" s="733">
        <f t="shared" si="86"/>
        <v>28</v>
      </c>
      <c r="BG109" s="607">
        <v>5</v>
      </c>
      <c r="BH109" s="233">
        <v>56</v>
      </c>
      <c r="BI109" s="221">
        <v>5</v>
      </c>
    </row>
    <row r="110" spans="1:61">
      <c r="A110" s="20" t="s">
        <v>36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84"/>
      <c r="U110" s="733"/>
      <c r="V110" s="10"/>
      <c r="W110" s="410" t="s">
        <v>36</v>
      </c>
      <c r="X110" s="66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84"/>
      <c r="AQ110" s="733"/>
      <c r="AR110" s="10"/>
      <c r="AS110" s="569" t="s">
        <v>36</v>
      </c>
      <c r="AT110" s="627"/>
      <c r="AU110" s="21"/>
      <c r="AV110" s="21"/>
      <c r="AW110" s="21"/>
      <c r="AX110" s="21"/>
      <c r="AY110" s="21"/>
      <c r="AZ110" s="21"/>
      <c r="BA110" s="21"/>
      <c r="BB110" s="21"/>
      <c r="BC110" s="733"/>
      <c r="BD110" s="627"/>
      <c r="BE110" s="21"/>
      <c r="BF110" s="733"/>
      <c r="BG110" s="607"/>
      <c r="BH110" s="234"/>
      <c r="BI110" s="180"/>
    </row>
    <row r="111" spans="1:61">
      <c r="A111" s="14" t="s">
        <v>9</v>
      </c>
      <c r="B111" s="21">
        <v>38</v>
      </c>
      <c r="C111" s="21">
        <v>25</v>
      </c>
      <c r="D111" s="21">
        <v>27</v>
      </c>
      <c r="E111" s="21">
        <v>16</v>
      </c>
      <c r="F111" s="21">
        <v>0</v>
      </c>
      <c r="G111" s="21">
        <v>0</v>
      </c>
      <c r="H111" s="21">
        <v>20</v>
      </c>
      <c r="I111" s="21">
        <v>9</v>
      </c>
      <c r="J111" s="21">
        <v>0</v>
      </c>
      <c r="K111" s="21">
        <v>0</v>
      </c>
      <c r="L111" s="21">
        <v>59</v>
      </c>
      <c r="M111" s="21">
        <v>32</v>
      </c>
      <c r="N111" s="21">
        <v>0</v>
      </c>
      <c r="O111" s="21">
        <v>0</v>
      </c>
      <c r="P111" s="21">
        <v>11</v>
      </c>
      <c r="Q111" s="21">
        <v>6</v>
      </c>
      <c r="R111" s="21">
        <v>0</v>
      </c>
      <c r="S111" s="21">
        <v>0</v>
      </c>
      <c r="T111" s="84">
        <f t="shared" si="81"/>
        <v>155</v>
      </c>
      <c r="U111" s="733">
        <f t="shared" si="82"/>
        <v>88</v>
      </c>
      <c r="V111" s="10"/>
      <c r="W111" s="409" t="s">
        <v>9</v>
      </c>
      <c r="X111" s="66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14</v>
      </c>
      <c r="AI111" s="21">
        <v>6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84">
        <f t="shared" si="83"/>
        <v>14</v>
      </c>
      <c r="AQ111" s="733">
        <f t="shared" si="84"/>
        <v>6</v>
      </c>
      <c r="AR111" s="10"/>
      <c r="AS111" s="18" t="s">
        <v>9</v>
      </c>
      <c r="AT111" s="627">
        <v>1</v>
      </c>
      <c r="AU111" s="21">
        <v>1</v>
      </c>
      <c r="AV111" s="21">
        <v>0</v>
      </c>
      <c r="AW111" s="21">
        <v>1</v>
      </c>
      <c r="AX111" s="21">
        <v>0</v>
      </c>
      <c r="AY111" s="21">
        <v>2</v>
      </c>
      <c r="AZ111" s="21">
        <v>0</v>
      </c>
      <c r="BA111" s="21">
        <v>1</v>
      </c>
      <c r="BB111" s="21">
        <v>0</v>
      </c>
      <c r="BC111" s="733">
        <f t="shared" si="85"/>
        <v>6</v>
      </c>
      <c r="BD111" s="519">
        <v>7</v>
      </c>
      <c r="BE111" s="194">
        <v>0</v>
      </c>
      <c r="BF111" s="733">
        <f t="shared" si="86"/>
        <v>7</v>
      </c>
      <c r="BG111" s="607">
        <v>1</v>
      </c>
      <c r="BH111" s="233">
        <v>10</v>
      </c>
      <c r="BI111" s="221">
        <v>2</v>
      </c>
    </row>
    <row r="112" spans="1:61">
      <c r="A112" s="14" t="s">
        <v>41</v>
      </c>
      <c r="B112" s="21">
        <v>255</v>
      </c>
      <c r="C112" s="21">
        <v>132</v>
      </c>
      <c r="D112" s="21">
        <v>108</v>
      </c>
      <c r="E112" s="21">
        <v>55</v>
      </c>
      <c r="F112" s="21">
        <v>0</v>
      </c>
      <c r="G112" s="21">
        <v>0</v>
      </c>
      <c r="H112" s="21">
        <v>0</v>
      </c>
      <c r="I112" s="21">
        <v>0</v>
      </c>
      <c r="J112" s="21">
        <v>44</v>
      </c>
      <c r="K112" s="21">
        <v>19</v>
      </c>
      <c r="L112" s="21">
        <v>121</v>
      </c>
      <c r="M112" s="21">
        <v>70</v>
      </c>
      <c r="N112" s="21">
        <v>0</v>
      </c>
      <c r="O112" s="21">
        <v>0</v>
      </c>
      <c r="P112" s="21">
        <v>0</v>
      </c>
      <c r="Q112" s="21">
        <v>0</v>
      </c>
      <c r="R112" s="21">
        <v>40</v>
      </c>
      <c r="S112" s="21">
        <v>15</v>
      </c>
      <c r="T112" s="84">
        <f t="shared" si="81"/>
        <v>568</v>
      </c>
      <c r="U112" s="733">
        <f t="shared" si="82"/>
        <v>291</v>
      </c>
      <c r="V112" s="10"/>
      <c r="W112" s="409" t="s">
        <v>41</v>
      </c>
      <c r="X112" s="66">
        <v>27</v>
      </c>
      <c r="Y112" s="21">
        <v>12</v>
      </c>
      <c r="Z112" s="21">
        <v>11</v>
      </c>
      <c r="AA112" s="21">
        <v>6</v>
      </c>
      <c r="AB112" s="21">
        <v>0</v>
      </c>
      <c r="AC112" s="21">
        <v>0</v>
      </c>
      <c r="AD112" s="21">
        <v>0</v>
      </c>
      <c r="AE112" s="21">
        <v>0</v>
      </c>
      <c r="AF112" s="21">
        <v>9</v>
      </c>
      <c r="AG112" s="21">
        <v>3</v>
      </c>
      <c r="AH112" s="21">
        <v>3</v>
      </c>
      <c r="AI112" s="21">
        <v>2</v>
      </c>
      <c r="AJ112" s="21">
        <v>0</v>
      </c>
      <c r="AK112" s="21">
        <v>0</v>
      </c>
      <c r="AL112" s="21">
        <v>0</v>
      </c>
      <c r="AM112" s="21">
        <v>0</v>
      </c>
      <c r="AN112" s="21">
        <v>6</v>
      </c>
      <c r="AO112" s="21">
        <v>3</v>
      </c>
      <c r="AP112" s="84">
        <f t="shared" si="83"/>
        <v>56</v>
      </c>
      <c r="AQ112" s="733">
        <f t="shared" si="84"/>
        <v>26</v>
      </c>
      <c r="AR112" s="10"/>
      <c r="AS112" s="18" t="s">
        <v>41</v>
      </c>
      <c r="AT112" s="627">
        <v>6</v>
      </c>
      <c r="AU112" s="21">
        <v>3</v>
      </c>
      <c r="AV112" s="21">
        <v>0</v>
      </c>
      <c r="AW112" s="21">
        <v>0</v>
      </c>
      <c r="AX112" s="21">
        <v>1</v>
      </c>
      <c r="AY112" s="21">
        <v>3</v>
      </c>
      <c r="AZ112" s="21">
        <v>0</v>
      </c>
      <c r="BA112" s="21">
        <v>0</v>
      </c>
      <c r="BB112" s="21">
        <v>2</v>
      </c>
      <c r="BC112" s="733">
        <f t="shared" si="85"/>
        <v>15</v>
      </c>
      <c r="BD112" s="519">
        <v>15</v>
      </c>
      <c r="BE112" s="194">
        <v>2</v>
      </c>
      <c r="BF112" s="733">
        <f t="shared" si="86"/>
        <v>17</v>
      </c>
      <c r="BG112" s="607">
        <v>3</v>
      </c>
      <c r="BH112" s="233">
        <v>8</v>
      </c>
      <c r="BI112" s="221">
        <v>4</v>
      </c>
    </row>
    <row r="113" spans="1:61">
      <c r="A113" s="14" t="s">
        <v>37</v>
      </c>
      <c r="B113" s="21">
        <v>1651</v>
      </c>
      <c r="C113" s="21">
        <v>845</v>
      </c>
      <c r="D113" s="21">
        <v>799</v>
      </c>
      <c r="E113" s="21">
        <v>459</v>
      </c>
      <c r="F113" s="21">
        <v>61</v>
      </c>
      <c r="G113" s="21">
        <v>13</v>
      </c>
      <c r="H113" s="21">
        <v>0</v>
      </c>
      <c r="I113" s="21">
        <v>0</v>
      </c>
      <c r="J113" s="21">
        <v>529</v>
      </c>
      <c r="K113" s="21">
        <v>266</v>
      </c>
      <c r="L113" s="21">
        <v>1211</v>
      </c>
      <c r="M113" s="21">
        <v>693</v>
      </c>
      <c r="N113" s="21">
        <v>77</v>
      </c>
      <c r="O113" s="21">
        <v>30</v>
      </c>
      <c r="P113" s="21">
        <v>128</v>
      </c>
      <c r="Q113" s="21">
        <v>70</v>
      </c>
      <c r="R113" s="21">
        <v>365</v>
      </c>
      <c r="S113" s="21">
        <v>163</v>
      </c>
      <c r="T113" s="84">
        <f t="shared" si="81"/>
        <v>4821</v>
      </c>
      <c r="U113" s="733">
        <f t="shared" si="82"/>
        <v>2539</v>
      </c>
      <c r="V113" s="10"/>
      <c r="W113" s="409" t="s">
        <v>37</v>
      </c>
      <c r="X113" s="66">
        <v>27</v>
      </c>
      <c r="Y113" s="21">
        <v>16</v>
      </c>
      <c r="Z113" s="21">
        <v>5</v>
      </c>
      <c r="AA113" s="21">
        <v>4</v>
      </c>
      <c r="AB113" s="21">
        <v>0</v>
      </c>
      <c r="AC113" s="21">
        <v>0</v>
      </c>
      <c r="AD113" s="21">
        <v>0</v>
      </c>
      <c r="AE113" s="21">
        <v>0</v>
      </c>
      <c r="AF113" s="21">
        <v>4</v>
      </c>
      <c r="AG113" s="21">
        <v>1</v>
      </c>
      <c r="AH113" s="21">
        <v>172</v>
      </c>
      <c r="AI113" s="21">
        <v>97</v>
      </c>
      <c r="AJ113" s="21">
        <v>18</v>
      </c>
      <c r="AK113" s="21">
        <v>11</v>
      </c>
      <c r="AL113" s="21">
        <v>16</v>
      </c>
      <c r="AM113" s="21">
        <v>5</v>
      </c>
      <c r="AN113" s="21">
        <v>69</v>
      </c>
      <c r="AO113" s="21">
        <v>34</v>
      </c>
      <c r="AP113" s="84">
        <f t="shared" si="83"/>
        <v>311</v>
      </c>
      <c r="AQ113" s="733">
        <f t="shared" si="84"/>
        <v>168</v>
      </c>
      <c r="AR113" s="10"/>
      <c r="AS113" s="18" t="s">
        <v>37</v>
      </c>
      <c r="AT113" s="627">
        <v>43</v>
      </c>
      <c r="AU113" s="21">
        <v>23</v>
      </c>
      <c r="AV113" s="21">
        <v>2</v>
      </c>
      <c r="AW113" s="21">
        <v>0</v>
      </c>
      <c r="AX113" s="21">
        <v>14</v>
      </c>
      <c r="AY113" s="21">
        <v>28</v>
      </c>
      <c r="AZ113" s="21">
        <v>3</v>
      </c>
      <c r="BA113" s="21">
        <v>4</v>
      </c>
      <c r="BB113" s="21">
        <v>10</v>
      </c>
      <c r="BC113" s="733">
        <f t="shared" si="85"/>
        <v>127</v>
      </c>
      <c r="BD113" s="519">
        <v>143</v>
      </c>
      <c r="BE113" s="194">
        <v>21</v>
      </c>
      <c r="BF113" s="733">
        <f t="shared" si="86"/>
        <v>164</v>
      </c>
      <c r="BG113" s="607">
        <v>21</v>
      </c>
      <c r="BH113" s="233">
        <v>250</v>
      </c>
      <c r="BI113" s="221">
        <v>38</v>
      </c>
    </row>
    <row r="114" spans="1:61">
      <c r="A114" s="14" t="s">
        <v>54</v>
      </c>
      <c r="B114" s="21">
        <v>135</v>
      </c>
      <c r="C114" s="21">
        <v>75</v>
      </c>
      <c r="D114" s="21">
        <v>85</v>
      </c>
      <c r="E114" s="21">
        <v>44</v>
      </c>
      <c r="F114" s="21">
        <v>0</v>
      </c>
      <c r="G114" s="21">
        <v>0</v>
      </c>
      <c r="H114" s="21">
        <v>34</v>
      </c>
      <c r="I114" s="21">
        <v>21</v>
      </c>
      <c r="J114" s="21">
        <v>0</v>
      </c>
      <c r="K114" s="21">
        <v>0</v>
      </c>
      <c r="L114" s="21">
        <v>88</v>
      </c>
      <c r="M114" s="21">
        <v>48</v>
      </c>
      <c r="N114" s="21">
        <v>0</v>
      </c>
      <c r="O114" s="21">
        <v>0</v>
      </c>
      <c r="P114" s="21">
        <v>12</v>
      </c>
      <c r="Q114" s="21">
        <v>3</v>
      </c>
      <c r="R114" s="21">
        <v>0</v>
      </c>
      <c r="S114" s="21">
        <v>0</v>
      </c>
      <c r="T114" s="84">
        <f t="shared" si="81"/>
        <v>354</v>
      </c>
      <c r="U114" s="733">
        <f t="shared" si="82"/>
        <v>191</v>
      </c>
      <c r="V114" s="10"/>
      <c r="W114" s="409" t="s">
        <v>54</v>
      </c>
      <c r="X114" s="66">
        <v>2</v>
      </c>
      <c r="Y114" s="21">
        <v>1</v>
      </c>
      <c r="Z114" s="21">
        <v>7</v>
      </c>
      <c r="AA114" s="21">
        <v>5</v>
      </c>
      <c r="AB114" s="21">
        <v>0</v>
      </c>
      <c r="AC114" s="21">
        <v>0</v>
      </c>
      <c r="AD114" s="21">
        <v>1</v>
      </c>
      <c r="AE114" s="21">
        <v>1</v>
      </c>
      <c r="AF114" s="21">
        <v>0</v>
      </c>
      <c r="AG114" s="21">
        <v>0</v>
      </c>
      <c r="AH114" s="21">
        <v>17</v>
      </c>
      <c r="AI114" s="21">
        <v>9</v>
      </c>
      <c r="AJ114" s="21">
        <v>0</v>
      </c>
      <c r="AK114" s="21">
        <v>0</v>
      </c>
      <c r="AL114" s="21">
        <v>2</v>
      </c>
      <c r="AM114" s="21">
        <v>0</v>
      </c>
      <c r="AN114" s="21">
        <v>0</v>
      </c>
      <c r="AO114" s="21">
        <v>0</v>
      </c>
      <c r="AP114" s="84">
        <f t="shared" si="83"/>
        <v>29</v>
      </c>
      <c r="AQ114" s="733">
        <f t="shared" si="84"/>
        <v>16</v>
      </c>
      <c r="AR114" s="10"/>
      <c r="AS114" s="18" t="s">
        <v>54</v>
      </c>
      <c r="AT114" s="627">
        <v>4</v>
      </c>
      <c r="AU114" s="21">
        <v>3</v>
      </c>
      <c r="AV114" s="21">
        <v>0</v>
      </c>
      <c r="AW114" s="21">
        <v>1</v>
      </c>
      <c r="AX114" s="21">
        <v>0</v>
      </c>
      <c r="AY114" s="21">
        <v>3</v>
      </c>
      <c r="AZ114" s="21">
        <v>0</v>
      </c>
      <c r="BA114" s="21">
        <v>1</v>
      </c>
      <c r="BB114" s="21">
        <v>0</v>
      </c>
      <c r="BC114" s="733">
        <f t="shared" si="85"/>
        <v>12</v>
      </c>
      <c r="BD114" s="519">
        <v>9</v>
      </c>
      <c r="BE114" s="194">
        <v>2</v>
      </c>
      <c r="BF114" s="733">
        <f t="shared" si="86"/>
        <v>11</v>
      </c>
      <c r="BG114" s="607">
        <v>3</v>
      </c>
      <c r="BH114" s="233">
        <v>18</v>
      </c>
      <c r="BI114" s="221">
        <v>1</v>
      </c>
    </row>
    <row r="115" spans="1:61">
      <c r="A115" s="14" t="s">
        <v>171</v>
      </c>
      <c r="B115" s="21">
        <v>74</v>
      </c>
      <c r="C115" s="21">
        <v>40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56</v>
      </c>
      <c r="K115" s="21">
        <v>37</v>
      </c>
      <c r="L115" s="21">
        <v>56</v>
      </c>
      <c r="M115" s="21">
        <v>27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84">
        <f t="shared" si="81"/>
        <v>186</v>
      </c>
      <c r="U115" s="733">
        <f t="shared" si="82"/>
        <v>104</v>
      </c>
      <c r="V115" s="10"/>
      <c r="W115" s="409" t="s">
        <v>171</v>
      </c>
      <c r="X115" s="66">
        <v>3</v>
      </c>
      <c r="Y115" s="21">
        <v>1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1</v>
      </c>
      <c r="AG115" s="21">
        <v>1</v>
      </c>
      <c r="AH115" s="21">
        <v>13</v>
      </c>
      <c r="AI115" s="21">
        <v>7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84">
        <f t="shared" si="83"/>
        <v>17</v>
      </c>
      <c r="AQ115" s="733">
        <f t="shared" si="84"/>
        <v>9</v>
      </c>
      <c r="AR115" s="10"/>
      <c r="AS115" s="18" t="s">
        <v>171</v>
      </c>
      <c r="AT115" s="627">
        <v>1</v>
      </c>
      <c r="AU115" s="21">
        <v>0</v>
      </c>
      <c r="AV115" s="21">
        <v>0</v>
      </c>
      <c r="AW115" s="21">
        <v>0</v>
      </c>
      <c r="AX115" s="21">
        <v>1</v>
      </c>
      <c r="AY115" s="21">
        <v>1</v>
      </c>
      <c r="AZ115" s="21">
        <v>0</v>
      </c>
      <c r="BA115" s="21">
        <v>0</v>
      </c>
      <c r="BB115" s="21">
        <v>0</v>
      </c>
      <c r="BC115" s="733">
        <f t="shared" si="85"/>
        <v>3</v>
      </c>
      <c r="BD115" s="519">
        <v>3</v>
      </c>
      <c r="BE115" s="194">
        <v>0</v>
      </c>
      <c r="BF115" s="733">
        <f t="shared" si="86"/>
        <v>3</v>
      </c>
      <c r="BG115" s="607">
        <v>1</v>
      </c>
      <c r="BH115" s="233">
        <v>9</v>
      </c>
      <c r="BI115" s="221">
        <v>0</v>
      </c>
    </row>
    <row r="116" spans="1:61">
      <c r="A116" s="14" t="s">
        <v>55</v>
      </c>
      <c r="B116" s="21">
        <v>219</v>
      </c>
      <c r="C116" s="21">
        <v>117</v>
      </c>
      <c r="D116" s="21">
        <v>92</v>
      </c>
      <c r="E116" s="21">
        <v>42</v>
      </c>
      <c r="F116" s="21">
        <v>0</v>
      </c>
      <c r="G116" s="21">
        <v>0</v>
      </c>
      <c r="H116" s="21">
        <v>59</v>
      </c>
      <c r="I116" s="21">
        <v>30</v>
      </c>
      <c r="J116" s="21">
        <v>24</v>
      </c>
      <c r="K116" s="21">
        <v>14</v>
      </c>
      <c r="L116" s="21">
        <v>97</v>
      </c>
      <c r="M116" s="21">
        <v>57</v>
      </c>
      <c r="N116" s="21">
        <v>0</v>
      </c>
      <c r="O116" s="21">
        <v>0</v>
      </c>
      <c r="P116" s="21">
        <v>12</v>
      </c>
      <c r="Q116" s="21">
        <v>9</v>
      </c>
      <c r="R116" s="21">
        <v>180</v>
      </c>
      <c r="S116" s="21">
        <v>97</v>
      </c>
      <c r="T116" s="84">
        <f t="shared" si="81"/>
        <v>683</v>
      </c>
      <c r="U116" s="733">
        <f t="shared" si="82"/>
        <v>366</v>
      </c>
      <c r="V116" s="10"/>
      <c r="W116" s="409" t="s">
        <v>55</v>
      </c>
      <c r="X116" s="66">
        <v>12</v>
      </c>
      <c r="Y116" s="21">
        <v>4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18</v>
      </c>
      <c r="AI116" s="21">
        <v>9</v>
      </c>
      <c r="AJ116" s="21">
        <v>0</v>
      </c>
      <c r="AK116" s="21">
        <v>0</v>
      </c>
      <c r="AL116" s="21">
        <v>2</v>
      </c>
      <c r="AM116" s="21">
        <v>1</v>
      </c>
      <c r="AN116" s="21">
        <v>38</v>
      </c>
      <c r="AO116" s="21">
        <v>16</v>
      </c>
      <c r="AP116" s="84">
        <f t="shared" si="83"/>
        <v>70</v>
      </c>
      <c r="AQ116" s="733">
        <f t="shared" si="84"/>
        <v>30</v>
      </c>
      <c r="AR116" s="10"/>
      <c r="AS116" s="18" t="s">
        <v>55</v>
      </c>
      <c r="AT116" s="627">
        <v>5</v>
      </c>
      <c r="AU116" s="21">
        <v>2</v>
      </c>
      <c r="AV116" s="21">
        <v>0</v>
      </c>
      <c r="AW116" s="21">
        <v>2</v>
      </c>
      <c r="AX116" s="21">
        <v>1</v>
      </c>
      <c r="AY116" s="21">
        <v>2</v>
      </c>
      <c r="AZ116" s="21">
        <v>0</v>
      </c>
      <c r="BA116" s="21">
        <v>1</v>
      </c>
      <c r="BB116" s="21">
        <v>1</v>
      </c>
      <c r="BC116" s="733">
        <f t="shared" si="85"/>
        <v>14</v>
      </c>
      <c r="BD116" s="519">
        <v>13</v>
      </c>
      <c r="BE116" s="194">
        <v>3</v>
      </c>
      <c r="BF116" s="733">
        <f t="shared" si="86"/>
        <v>16</v>
      </c>
      <c r="BG116" s="607">
        <v>4</v>
      </c>
      <c r="BH116" s="233">
        <v>24</v>
      </c>
      <c r="BI116" s="221">
        <v>1</v>
      </c>
    </row>
    <row r="117" spans="1:61">
      <c r="A117" s="20" t="s">
        <v>43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84"/>
      <c r="U117" s="733"/>
      <c r="V117" s="10"/>
      <c r="W117" s="410" t="s">
        <v>43</v>
      </c>
      <c r="X117" s="66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84"/>
      <c r="AQ117" s="733"/>
      <c r="AR117" s="10"/>
      <c r="AS117" s="569" t="s">
        <v>43</v>
      </c>
      <c r="AT117" s="627"/>
      <c r="AU117" s="21"/>
      <c r="AV117" s="21"/>
      <c r="AW117" s="21"/>
      <c r="AX117" s="21"/>
      <c r="AY117" s="21"/>
      <c r="AZ117" s="21"/>
      <c r="BA117" s="21"/>
      <c r="BB117" s="21"/>
      <c r="BC117" s="733"/>
      <c r="BD117" s="627"/>
      <c r="BE117" s="21"/>
      <c r="BF117" s="733"/>
      <c r="BG117" s="607"/>
      <c r="BH117" s="234"/>
      <c r="BI117" s="180"/>
    </row>
    <row r="118" spans="1:61">
      <c r="A118" s="14" t="s">
        <v>47</v>
      </c>
      <c r="B118" s="21">
        <v>280</v>
      </c>
      <c r="C118" s="21">
        <v>136</v>
      </c>
      <c r="D118" s="21">
        <v>122</v>
      </c>
      <c r="E118" s="21">
        <v>60</v>
      </c>
      <c r="F118" s="21">
        <v>0</v>
      </c>
      <c r="G118" s="21">
        <v>0</v>
      </c>
      <c r="H118" s="21">
        <v>84</v>
      </c>
      <c r="I118" s="21">
        <v>50</v>
      </c>
      <c r="J118" s="21">
        <v>11</v>
      </c>
      <c r="K118" s="21">
        <v>2</v>
      </c>
      <c r="L118" s="21">
        <v>135</v>
      </c>
      <c r="M118" s="21">
        <v>60</v>
      </c>
      <c r="N118" s="21">
        <v>0</v>
      </c>
      <c r="O118" s="21">
        <v>0</v>
      </c>
      <c r="P118" s="21">
        <v>68</v>
      </c>
      <c r="Q118" s="21">
        <v>27</v>
      </c>
      <c r="R118" s="21">
        <v>22</v>
      </c>
      <c r="S118" s="21">
        <v>12</v>
      </c>
      <c r="T118" s="84">
        <f t="shared" si="81"/>
        <v>722</v>
      </c>
      <c r="U118" s="733">
        <f t="shared" si="82"/>
        <v>347</v>
      </c>
      <c r="V118" s="10"/>
      <c r="W118" s="409" t="s">
        <v>47</v>
      </c>
      <c r="X118" s="66">
        <v>17</v>
      </c>
      <c r="Y118" s="21">
        <v>6</v>
      </c>
      <c r="Z118" s="21">
        <v>0</v>
      </c>
      <c r="AA118" s="21">
        <v>0</v>
      </c>
      <c r="AB118" s="21">
        <v>0</v>
      </c>
      <c r="AC118" s="21">
        <v>0</v>
      </c>
      <c r="AD118" s="21">
        <v>2</v>
      </c>
      <c r="AE118" s="21">
        <v>0</v>
      </c>
      <c r="AF118" s="21">
        <v>0</v>
      </c>
      <c r="AG118" s="21">
        <v>0</v>
      </c>
      <c r="AH118" s="21">
        <v>11</v>
      </c>
      <c r="AI118" s="21">
        <v>4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84">
        <f t="shared" si="83"/>
        <v>30</v>
      </c>
      <c r="AQ118" s="733">
        <f t="shared" si="84"/>
        <v>10</v>
      </c>
      <c r="AR118" s="10"/>
      <c r="AS118" s="18" t="s">
        <v>47</v>
      </c>
      <c r="AT118" s="627">
        <v>5</v>
      </c>
      <c r="AU118" s="21">
        <v>3</v>
      </c>
      <c r="AV118" s="21">
        <v>0</v>
      </c>
      <c r="AW118" s="21">
        <v>2</v>
      </c>
      <c r="AX118" s="21">
        <v>1</v>
      </c>
      <c r="AY118" s="21">
        <v>3</v>
      </c>
      <c r="AZ118" s="21">
        <v>0</v>
      </c>
      <c r="BA118" s="21">
        <v>1</v>
      </c>
      <c r="BB118" s="21">
        <v>1</v>
      </c>
      <c r="BC118" s="733">
        <f t="shared" si="85"/>
        <v>16</v>
      </c>
      <c r="BD118" s="519">
        <v>16</v>
      </c>
      <c r="BE118" s="194">
        <v>0</v>
      </c>
      <c r="BF118" s="733">
        <f t="shared" si="86"/>
        <v>16</v>
      </c>
      <c r="BG118" s="607">
        <v>3</v>
      </c>
      <c r="BH118" s="233">
        <v>34</v>
      </c>
      <c r="BI118" s="221">
        <v>4</v>
      </c>
    </row>
    <row r="119" spans="1:61">
      <c r="A119" s="20" t="s">
        <v>16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84"/>
      <c r="U119" s="733"/>
      <c r="V119" s="10"/>
      <c r="W119" s="410" t="s">
        <v>16</v>
      </c>
      <c r="X119" s="66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84"/>
      <c r="AQ119" s="733"/>
      <c r="AR119" s="10"/>
      <c r="AS119" s="569" t="s">
        <v>16</v>
      </c>
      <c r="AT119" s="627"/>
      <c r="AU119" s="21"/>
      <c r="AV119" s="21"/>
      <c r="AW119" s="21"/>
      <c r="AX119" s="21"/>
      <c r="AY119" s="21"/>
      <c r="AZ119" s="21"/>
      <c r="BA119" s="21"/>
      <c r="BB119" s="21"/>
      <c r="BC119" s="733"/>
      <c r="BD119" s="627"/>
      <c r="BE119" s="21"/>
      <c r="BF119" s="733"/>
      <c r="BG119" s="607"/>
      <c r="BH119" s="234"/>
      <c r="BI119" s="180"/>
    </row>
    <row r="120" spans="1:61">
      <c r="A120" s="14" t="s">
        <v>173</v>
      </c>
      <c r="B120" s="21">
        <v>742</v>
      </c>
      <c r="C120" s="21">
        <v>433</v>
      </c>
      <c r="D120" s="21">
        <v>335</v>
      </c>
      <c r="E120" s="21">
        <v>218</v>
      </c>
      <c r="F120" s="21">
        <v>25</v>
      </c>
      <c r="G120" s="21">
        <v>4</v>
      </c>
      <c r="H120" s="21">
        <v>85</v>
      </c>
      <c r="I120" s="21">
        <v>45</v>
      </c>
      <c r="J120" s="21">
        <v>158</v>
      </c>
      <c r="K120" s="21">
        <v>64</v>
      </c>
      <c r="L120" s="21">
        <v>439</v>
      </c>
      <c r="M120" s="21">
        <v>239</v>
      </c>
      <c r="N120" s="21">
        <v>3</v>
      </c>
      <c r="O120" s="21">
        <v>0</v>
      </c>
      <c r="P120" s="21">
        <v>97</v>
      </c>
      <c r="Q120" s="21">
        <v>40</v>
      </c>
      <c r="R120" s="21">
        <v>85</v>
      </c>
      <c r="S120" s="21">
        <v>44</v>
      </c>
      <c r="T120" s="84">
        <f t="shared" si="81"/>
        <v>1969</v>
      </c>
      <c r="U120" s="733">
        <f t="shared" si="82"/>
        <v>1087</v>
      </c>
      <c r="V120" s="10"/>
      <c r="W120" s="409" t="s">
        <v>173</v>
      </c>
      <c r="X120" s="66">
        <v>52</v>
      </c>
      <c r="Y120" s="21">
        <v>29</v>
      </c>
      <c r="Z120" s="21">
        <v>10</v>
      </c>
      <c r="AA120" s="21">
        <v>7</v>
      </c>
      <c r="AB120" s="21">
        <v>0</v>
      </c>
      <c r="AC120" s="21">
        <v>0</v>
      </c>
      <c r="AD120" s="21">
        <v>2</v>
      </c>
      <c r="AE120" s="21">
        <v>2</v>
      </c>
      <c r="AF120" s="21">
        <v>18</v>
      </c>
      <c r="AG120" s="21">
        <v>5</v>
      </c>
      <c r="AH120" s="21">
        <v>33</v>
      </c>
      <c r="AI120" s="21">
        <v>17</v>
      </c>
      <c r="AJ120" s="21">
        <v>0</v>
      </c>
      <c r="AK120" s="21">
        <v>0</v>
      </c>
      <c r="AL120" s="21">
        <v>24</v>
      </c>
      <c r="AM120" s="21">
        <v>9</v>
      </c>
      <c r="AN120" s="21">
        <v>16</v>
      </c>
      <c r="AO120" s="21">
        <v>8</v>
      </c>
      <c r="AP120" s="84">
        <f t="shared" si="83"/>
        <v>155</v>
      </c>
      <c r="AQ120" s="733">
        <f t="shared" si="84"/>
        <v>77</v>
      </c>
      <c r="AR120" s="10"/>
      <c r="AS120" s="18" t="s">
        <v>173</v>
      </c>
      <c r="AT120" s="627">
        <v>20</v>
      </c>
      <c r="AU120" s="21">
        <v>12</v>
      </c>
      <c r="AV120" s="21">
        <v>2</v>
      </c>
      <c r="AW120" s="21">
        <v>4</v>
      </c>
      <c r="AX120" s="21">
        <v>6</v>
      </c>
      <c r="AY120" s="21">
        <v>14</v>
      </c>
      <c r="AZ120" s="21">
        <v>1</v>
      </c>
      <c r="BA120" s="21">
        <v>5</v>
      </c>
      <c r="BB120" s="21">
        <v>3</v>
      </c>
      <c r="BC120" s="733">
        <f t="shared" si="85"/>
        <v>67</v>
      </c>
      <c r="BD120" s="519">
        <v>60</v>
      </c>
      <c r="BE120" s="194">
        <v>4</v>
      </c>
      <c r="BF120" s="733">
        <f t="shared" si="86"/>
        <v>64</v>
      </c>
      <c r="BG120" s="607">
        <v>15</v>
      </c>
      <c r="BH120" s="233">
        <v>120</v>
      </c>
      <c r="BI120" s="221">
        <v>13</v>
      </c>
    </row>
    <row r="121" spans="1:61">
      <c r="A121" s="14" t="s">
        <v>23</v>
      </c>
      <c r="B121" s="21">
        <v>630</v>
      </c>
      <c r="C121" s="21">
        <v>315</v>
      </c>
      <c r="D121" s="21">
        <v>301</v>
      </c>
      <c r="E121" s="21">
        <v>181</v>
      </c>
      <c r="F121" s="21">
        <v>5</v>
      </c>
      <c r="G121" s="21">
        <v>0</v>
      </c>
      <c r="H121" s="21">
        <v>2</v>
      </c>
      <c r="I121" s="21">
        <v>1</v>
      </c>
      <c r="J121" s="21">
        <v>229</v>
      </c>
      <c r="K121" s="21">
        <v>99</v>
      </c>
      <c r="L121" s="21">
        <v>394</v>
      </c>
      <c r="M121" s="21">
        <v>213</v>
      </c>
      <c r="N121" s="21">
        <v>21</v>
      </c>
      <c r="O121" s="21">
        <v>8</v>
      </c>
      <c r="P121" s="21">
        <v>61</v>
      </c>
      <c r="Q121" s="21">
        <v>15</v>
      </c>
      <c r="R121" s="21">
        <v>0</v>
      </c>
      <c r="S121" s="21">
        <v>0</v>
      </c>
      <c r="T121" s="84">
        <f t="shared" si="81"/>
        <v>1643</v>
      </c>
      <c r="U121" s="733">
        <f t="shared" si="82"/>
        <v>832</v>
      </c>
      <c r="V121" s="10"/>
      <c r="W121" s="409" t="s">
        <v>23</v>
      </c>
      <c r="X121" s="66">
        <v>19</v>
      </c>
      <c r="Y121" s="21">
        <v>5</v>
      </c>
      <c r="Z121" s="21">
        <v>4</v>
      </c>
      <c r="AA121" s="21">
        <v>1</v>
      </c>
      <c r="AB121" s="21">
        <v>0</v>
      </c>
      <c r="AC121" s="21">
        <v>0</v>
      </c>
      <c r="AD121" s="21">
        <v>0</v>
      </c>
      <c r="AE121" s="21">
        <v>0</v>
      </c>
      <c r="AF121" s="21">
        <v>2</v>
      </c>
      <c r="AG121" s="21">
        <v>0</v>
      </c>
      <c r="AH121" s="21">
        <v>79</v>
      </c>
      <c r="AI121" s="21">
        <v>44</v>
      </c>
      <c r="AJ121" s="21">
        <v>2</v>
      </c>
      <c r="AK121" s="21">
        <v>0</v>
      </c>
      <c r="AL121" s="21">
        <v>13</v>
      </c>
      <c r="AM121" s="21">
        <v>4</v>
      </c>
      <c r="AN121" s="21">
        <v>0</v>
      </c>
      <c r="AO121" s="21">
        <v>0</v>
      </c>
      <c r="AP121" s="84">
        <f t="shared" si="83"/>
        <v>119</v>
      </c>
      <c r="AQ121" s="733">
        <f t="shared" si="84"/>
        <v>54</v>
      </c>
      <c r="AR121" s="10"/>
      <c r="AS121" s="18" t="s">
        <v>23</v>
      </c>
      <c r="AT121" s="627">
        <v>14</v>
      </c>
      <c r="AU121" s="21">
        <v>8</v>
      </c>
      <c r="AV121" s="21">
        <v>1</v>
      </c>
      <c r="AW121" s="21">
        <v>1</v>
      </c>
      <c r="AX121" s="21">
        <v>6</v>
      </c>
      <c r="AY121" s="21">
        <v>9</v>
      </c>
      <c r="AZ121" s="21">
        <v>3</v>
      </c>
      <c r="BA121" s="21">
        <v>3</v>
      </c>
      <c r="BB121" s="21">
        <v>0</v>
      </c>
      <c r="BC121" s="733">
        <f t="shared" si="85"/>
        <v>45</v>
      </c>
      <c r="BD121" s="519">
        <v>39</v>
      </c>
      <c r="BE121" s="194">
        <v>6</v>
      </c>
      <c r="BF121" s="733">
        <f t="shared" si="86"/>
        <v>45</v>
      </c>
      <c r="BG121" s="607">
        <v>8</v>
      </c>
      <c r="BH121" s="233">
        <v>67</v>
      </c>
      <c r="BI121" s="221">
        <v>18</v>
      </c>
    </row>
    <row r="122" spans="1:61">
      <c r="A122" s="14" t="s">
        <v>12</v>
      </c>
      <c r="B122" s="21">
        <v>416</v>
      </c>
      <c r="C122" s="21">
        <v>222</v>
      </c>
      <c r="D122" s="21">
        <v>201</v>
      </c>
      <c r="E122" s="21">
        <v>127</v>
      </c>
      <c r="F122" s="21">
        <v>0</v>
      </c>
      <c r="G122" s="21">
        <v>0</v>
      </c>
      <c r="H122" s="21">
        <v>26</v>
      </c>
      <c r="I122" s="21">
        <v>9</v>
      </c>
      <c r="J122" s="21">
        <v>179</v>
      </c>
      <c r="K122" s="21">
        <v>90</v>
      </c>
      <c r="L122" s="21">
        <v>377</v>
      </c>
      <c r="M122" s="21">
        <v>219</v>
      </c>
      <c r="N122" s="21">
        <v>20</v>
      </c>
      <c r="O122" s="21">
        <v>3</v>
      </c>
      <c r="P122" s="21">
        <v>97</v>
      </c>
      <c r="Q122" s="21">
        <v>33</v>
      </c>
      <c r="R122" s="21">
        <v>6</v>
      </c>
      <c r="S122" s="21">
        <v>2</v>
      </c>
      <c r="T122" s="84">
        <f t="shared" si="81"/>
        <v>1322</v>
      </c>
      <c r="U122" s="733">
        <f t="shared" si="82"/>
        <v>705</v>
      </c>
      <c r="V122" s="10"/>
      <c r="W122" s="409" t="s">
        <v>12</v>
      </c>
      <c r="X122" s="66">
        <v>11</v>
      </c>
      <c r="Y122" s="21">
        <v>4</v>
      </c>
      <c r="Z122" s="21">
        <v>3</v>
      </c>
      <c r="AA122" s="21">
        <v>2</v>
      </c>
      <c r="AB122" s="21">
        <v>0</v>
      </c>
      <c r="AC122" s="21">
        <v>0</v>
      </c>
      <c r="AD122" s="21">
        <v>0</v>
      </c>
      <c r="AE122" s="21">
        <v>0</v>
      </c>
      <c r="AF122" s="21">
        <v>2</v>
      </c>
      <c r="AG122" s="21">
        <v>2</v>
      </c>
      <c r="AH122" s="21">
        <v>70</v>
      </c>
      <c r="AI122" s="21">
        <v>47</v>
      </c>
      <c r="AJ122" s="21">
        <v>0</v>
      </c>
      <c r="AK122" s="21">
        <v>0</v>
      </c>
      <c r="AL122" s="21">
        <v>27</v>
      </c>
      <c r="AM122" s="21">
        <v>10</v>
      </c>
      <c r="AN122" s="21">
        <v>0</v>
      </c>
      <c r="AO122" s="21">
        <v>0</v>
      </c>
      <c r="AP122" s="84">
        <f t="shared" si="83"/>
        <v>113</v>
      </c>
      <c r="AQ122" s="733">
        <f t="shared" si="84"/>
        <v>65</v>
      </c>
      <c r="AR122" s="10"/>
      <c r="AS122" s="18" t="s">
        <v>12</v>
      </c>
      <c r="AT122" s="627">
        <v>9</v>
      </c>
      <c r="AU122" s="21">
        <v>6</v>
      </c>
      <c r="AV122" s="21">
        <v>0</v>
      </c>
      <c r="AW122" s="21">
        <v>1</v>
      </c>
      <c r="AX122" s="21">
        <v>6</v>
      </c>
      <c r="AY122" s="21">
        <v>10</v>
      </c>
      <c r="AZ122" s="21">
        <v>1</v>
      </c>
      <c r="BA122" s="21">
        <v>4</v>
      </c>
      <c r="BB122" s="21">
        <v>1</v>
      </c>
      <c r="BC122" s="733">
        <f t="shared" si="85"/>
        <v>38</v>
      </c>
      <c r="BD122" s="519">
        <v>42</v>
      </c>
      <c r="BE122" s="194">
        <v>2</v>
      </c>
      <c r="BF122" s="733">
        <f t="shared" si="86"/>
        <v>44</v>
      </c>
      <c r="BG122" s="607">
        <v>8</v>
      </c>
      <c r="BH122" s="233">
        <v>76</v>
      </c>
      <c r="BI122" s="221">
        <v>20</v>
      </c>
    </row>
    <row r="123" spans="1:61">
      <c r="A123" s="231" t="s">
        <v>60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793"/>
      <c r="U123" s="794"/>
      <c r="V123" s="10"/>
      <c r="W123" s="419" t="s">
        <v>60</v>
      </c>
      <c r="X123" s="174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84"/>
      <c r="AQ123" s="733"/>
      <c r="AR123" s="10"/>
      <c r="AS123" s="539" t="s">
        <v>60</v>
      </c>
      <c r="AT123" s="628"/>
      <c r="AU123" s="69"/>
      <c r="AV123" s="69"/>
      <c r="AW123" s="69"/>
      <c r="AX123" s="69"/>
      <c r="AY123" s="69"/>
      <c r="AZ123" s="69"/>
      <c r="BA123" s="69"/>
      <c r="BB123" s="69"/>
      <c r="BC123" s="733"/>
      <c r="BD123" s="628"/>
      <c r="BE123" s="69"/>
      <c r="BF123" s="733"/>
      <c r="BG123" s="608"/>
      <c r="BH123" s="714"/>
      <c r="BI123" s="715"/>
    </row>
    <row r="124" spans="1:61" s="710" customFormat="1" ht="15" thickBot="1">
      <c r="A124" s="199" t="s">
        <v>174</v>
      </c>
      <c r="B124" s="28">
        <v>85</v>
      </c>
      <c r="C124" s="28">
        <v>48</v>
      </c>
      <c r="D124" s="28">
        <v>60</v>
      </c>
      <c r="E124" s="28">
        <v>34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58</v>
      </c>
      <c r="M124" s="28">
        <v>34</v>
      </c>
      <c r="N124" s="28">
        <v>0</v>
      </c>
      <c r="O124" s="28">
        <v>0</v>
      </c>
      <c r="P124" s="28">
        <v>18</v>
      </c>
      <c r="Q124" s="28">
        <v>8</v>
      </c>
      <c r="R124" s="28">
        <v>0</v>
      </c>
      <c r="S124" s="28">
        <v>0</v>
      </c>
      <c r="T124" s="789">
        <f t="shared" si="81"/>
        <v>221</v>
      </c>
      <c r="U124" s="795">
        <f t="shared" si="82"/>
        <v>124</v>
      </c>
      <c r="V124" s="10"/>
      <c r="W124" s="420" t="s">
        <v>174</v>
      </c>
      <c r="X124" s="400">
        <v>2</v>
      </c>
      <c r="Y124" s="398">
        <v>1</v>
      </c>
      <c r="Z124" s="398">
        <v>0</v>
      </c>
      <c r="AA124" s="398">
        <v>0</v>
      </c>
      <c r="AB124" s="398">
        <v>0</v>
      </c>
      <c r="AC124" s="398">
        <v>0</v>
      </c>
      <c r="AD124" s="398">
        <v>0</v>
      </c>
      <c r="AE124" s="398">
        <v>0</v>
      </c>
      <c r="AF124" s="398">
        <v>0</v>
      </c>
      <c r="AG124" s="398">
        <v>0</v>
      </c>
      <c r="AH124" s="398">
        <v>6</v>
      </c>
      <c r="AI124" s="398">
        <v>4</v>
      </c>
      <c r="AJ124" s="398">
        <v>0</v>
      </c>
      <c r="AK124" s="398">
        <v>0</v>
      </c>
      <c r="AL124" s="398">
        <v>1</v>
      </c>
      <c r="AM124" s="398">
        <v>0</v>
      </c>
      <c r="AN124" s="398">
        <v>0</v>
      </c>
      <c r="AO124" s="399">
        <v>0</v>
      </c>
      <c r="AP124" s="817">
        <f t="shared" si="83"/>
        <v>9</v>
      </c>
      <c r="AQ124" s="818">
        <f t="shared" si="84"/>
        <v>5</v>
      </c>
      <c r="AR124" s="10"/>
      <c r="AS124" s="208" t="s">
        <v>174</v>
      </c>
      <c r="AT124" s="535">
        <v>2</v>
      </c>
      <c r="AU124" s="398">
        <v>2</v>
      </c>
      <c r="AV124" s="398">
        <v>0</v>
      </c>
      <c r="AW124" s="398">
        <v>0</v>
      </c>
      <c r="AX124" s="398">
        <v>0</v>
      </c>
      <c r="AY124" s="398">
        <v>2</v>
      </c>
      <c r="AZ124" s="398">
        <v>0</v>
      </c>
      <c r="BA124" s="398">
        <v>1</v>
      </c>
      <c r="BB124" s="399">
        <v>0</v>
      </c>
      <c r="BC124" s="820">
        <f t="shared" si="85"/>
        <v>7</v>
      </c>
      <c r="BD124" s="610">
        <v>7</v>
      </c>
      <c r="BE124" s="200">
        <v>0</v>
      </c>
      <c r="BF124" s="820">
        <f t="shared" si="86"/>
        <v>7</v>
      </c>
      <c r="BG124" s="609">
        <v>2</v>
      </c>
      <c r="BH124" s="256">
        <v>27</v>
      </c>
      <c r="BI124" s="716">
        <v>6</v>
      </c>
    </row>
    <row r="125" spans="1:61" s="710" customFormat="1">
      <c r="A125" s="1129" t="s">
        <v>238</v>
      </c>
      <c r="B125" s="1129"/>
      <c r="C125" s="1129"/>
      <c r="D125" s="1129"/>
      <c r="E125" s="1129"/>
      <c r="F125" s="1129"/>
      <c r="G125" s="1129"/>
      <c r="H125" s="1129"/>
      <c r="I125" s="1129"/>
      <c r="J125" s="1129"/>
      <c r="K125" s="1129"/>
      <c r="L125" s="1129"/>
      <c r="M125" s="1129"/>
      <c r="N125" s="1129"/>
      <c r="O125" s="1129"/>
      <c r="P125" s="1129"/>
      <c r="Q125" s="1129"/>
      <c r="R125" s="1129"/>
      <c r="S125" s="1129"/>
      <c r="T125" s="1129"/>
      <c r="U125" s="1129"/>
      <c r="V125" s="10"/>
      <c r="W125" s="1129" t="s">
        <v>234</v>
      </c>
      <c r="X125" s="1129"/>
      <c r="Y125" s="1129"/>
      <c r="Z125" s="1129"/>
      <c r="AA125" s="1129"/>
      <c r="AB125" s="1129"/>
      <c r="AC125" s="1129"/>
      <c r="AD125" s="1129"/>
      <c r="AE125" s="1129"/>
      <c r="AF125" s="1129"/>
      <c r="AG125" s="1129"/>
      <c r="AH125" s="1129"/>
      <c r="AI125" s="1129"/>
      <c r="AJ125" s="1129"/>
      <c r="AK125" s="1129"/>
      <c r="AL125" s="1129"/>
      <c r="AM125" s="1129"/>
      <c r="AN125" s="1129"/>
      <c r="AO125" s="1129"/>
      <c r="AP125" s="1129"/>
      <c r="AQ125" s="1129"/>
      <c r="AR125" s="10"/>
      <c r="AS125" s="1129" t="s">
        <v>479</v>
      </c>
      <c r="AT125" s="1129"/>
      <c r="AU125" s="1129"/>
      <c r="AV125" s="1129"/>
      <c r="AW125" s="1129"/>
      <c r="AX125" s="1129"/>
      <c r="AY125" s="1129"/>
      <c r="AZ125" s="1129"/>
      <c r="BA125" s="1129"/>
      <c r="BB125" s="1129"/>
      <c r="BC125" s="1129"/>
      <c r="BD125" s="1129"/>
      <c r="BE125" s="1129"/>
      <c r="BF125" s="1129"/>
      <c r="BG125" s="1129"/>
      <c r="BH125" s="1129"/>
      <c r="BI125" s="1129"/>
    </row>
    <row r="126" spans="1:61" s="710" customFormat="1">
      <c r="A126" s="1071" t="s">
        <v>187</v>
      </c>
      <c r="B126" s="1071"/>
      <c r="C126" s="1071"/>
      <c r="D126" s="1071"/>
      <c r="E126" s="1071"/>
      <c r="F126" s="1071"/>
      <c r="G126" s="1071"/>
      <c r="H126" s="1071"/>
      <c r="I126" s="1071"/>
      <c r="J126" s="1071"/>
      <c r="K126" s="1071"/>
      <c r="L126" s="1071"/>
      <c r="M126" s="1071"/>
      <c r="N126" s="1071"/>
      <c r="O126" s="1071"/>
      <c r="P126" s="1071"/>
      <c r="Q126" s="1071"/>
      <c r="R126" s="1071"/>
      <c r="S126" s="1071"/>
      <c r="T126" s="1071"/>
      <c r="U126" s="1071"/>
      <c r="V126" s="10"/>
      <c r="W126" s="1071" t="s">
        <v>187</v>
      </c>
      <c r="X126" s="1071"/>
      <c r="Y126" s="1071"/>
      <c r="Z126" s="1071"/>
      <c r="AA126" s="1071"/>
      <c r="AB126" s="1071"/>
      <c r="AC126" s="1071"/>
      <c r="AD126" s="1071"/>
      <c r="AE126" s="1071"/>
      <c r="AF126" s="1071"/>
      <c r="AG126" s="1071"/>
      <c r="AH126" s="1071"/>
      <c r="AI126" s="1071"/>
      <c r="AJ126" s="1071"/>
      <c r="AK126" s="1071"/>
      <c r="AL126" s="1071"/>
      <c r="AM126" s="1071"/>
      <c r="AN126" s="1071"/>
      <c r="AO126" s="1071"/>
      <c r="AP126" s="1071"/>
      <c r="AQ126" s="1071"/>
      <c r="AR126" s="10"/>
      <c r="AS126" s="1071" t="s">
        <v>187</v>
      </c>
      <c r="AT126" s="1071"/>
      <c r="AU126" s="1071"/>
      <c r="AV126" s="1071"/>
      <c r="AW126" s="1071"/>
      <c r="AX126" s="1071"/>
      <c r="AY126" s="1071"/>
      <c r="AZ126" s="1071"/>
      <c r="BA126" s="1071"/>
      <c r="BB126" s="1071"/>
      <c r="BC126" s="1071"/>
      <c r="BD126" s="1071"/>
      <c r="BE126" s="1071"/>
      <c r="BF126" s="1071"/>
      <c r="BG126" s="1071"/>
      <c r="BH126" s="1071"/>
      <c r="BI126" s="1071"/>
    </row>
    <row r="127" spans="1:61" s="710" customFormat="1" ht="11.25" customHeight="1" thickBot="1">
      <c r="A127" s="661"/>
      <c r="B127" s="661"/>
      <c r="C127" s="661"/>
      <c r="D127" s="661"/>
      <c r="E127" s="661"/>
      <c r="F127" s="661"/>
      <c r="G127" s="661"/>
      <c r="H127" s="661"/>
      <c r="I127" s="661"/>
      <c r="J127" s="661"/>
      <c r="K127" s="661"/>
      <c r="L127" s="661"/>
      <c r="M127" s="661"/>
      <c r="N127" s="661"/>
      <c r="O127" s="661"/>
      <c r="P127" s="661"/>
      <c r="Q127" s="661"/>
      <c r="R127" s="661"/>
      <c r="S127" s="661"/>
      <c r="T127" s="770"/>
      <c r="U127" s="770"/>
      <c r="V127" s="10"/>
      <c r="W127" s="661"/>
      <c r="X127" s="661"/>
      <c r="Y127" s="661"/>
      <c r="Z127" s="661"/>
      <c r="AA127" s="661"/>
      <c r="AB127" s="661"/>
      <c r="AC127" s="661"/>
      <c r="AD127" s="661"/>
      <c r="AE127" s="661"/>
      <c r="AF127" s="661"/>
      <c r="AG127" s="661"/>
      <c r="AH127" s="661"/>
      <c r="AI127" s="661"/>
      <c r="AJ127" s="661"/>
      <c r="AK127" s="661"/>
      <c r="AL127" s="661"/>
      <c r="AM127" s="661"/>
      <c r="AN127" s="661"/>
      <c r="AO127" s="661"/>
      <c r="AP127" s="770"/>
      <c r="AQ127" s="770"/>
      <c r="AR127" s="10"/>
      <c r="AS127" s="661"/>
      <c r="AT127" s="661"/>
      <c r="AU127" s="661"/>
      <c r="AV127" s="661"/>
      <c r="AW127" s="661"/>
      <c r="AX127" s="661"/>
      <c r="AY127" s="661"/>
      <c r="AZ127" s="661"/>
      <c r="BA127" s="661"/>
      <c r="BB127" s="661"/>
      <c r="BC127" s="770"/>
      <c r="BD127" s="661"/>
      <c r="BE127" s="661"/>
      <c r="BF127" s="770"/>
      <c r="BG127" s="661"/>
      <c r="BH127" s="661"/>
      <c r="BI127" s="661"/>
    </row>
    <row r="128" spans="1:61" s="710" customFormat="1" ht="18" customHeight="1">
      <c r="A128" s="1135" t="s">
        <v>7</v>
      </c>
      <c r="B128" s="1062" t="s">
        <v>213</v>
      </c>
      <c r="C128" s="1134"/>
      <c r="D128" s="1062" t="s">
        <v>214</v>
      </c>
      <c r="E128" s="1134"/>
      <c r="F128" s="1062" t="s">
        <v>215</v>
      </c>
      <c r="G128" s="1134"/>
      <c r="H128" s="1062" t="s">
        <v>216</v>
      </c>
      <c r="I128" s="1137"/>
      <c r="J128" s="1138" t="s">
        <v>347</v>
      </c>
      <c r="K128" s="1140"/>
      <c r="L128" s="1141" t="s">
        <v>217</v>
      </c>
      <c r="M128" s="1063"/>
      <c r="N128" s="1062" t="s">
        <v>218</v>
      </c>
      <c r="O128" s="1063"/>
      <c r="P128" s="1062" t="s">
        <v>219</v>
      </c>
      <c r="Q128" s="1063"/>
      <c r="R128" s="1062" t="s">
        <v>220</v>
      </c>
      <c r="S128" s="1063"/>
      <c r="T128" s="1062" t="s">
        <v>1</v>
      </c>
      <c r="U128" s="1127"/>
      <c r="V128" s="10"/>
      <c r="W128" s="1135" t="s">
        <v>7</v>
      </c>
      <c r="X128" s="1062" t="s">
        <v>213</v>
      </c>
      <c r="Y128" s="1134"/>
      <c r="Z128" s="1062" t="s">
        <v>214</v>
      </c>
      <c r="AA128" s="1134"/>
      <c r="AB128" s="1062" t="s">
        <v>215</v>
      </c>
      <c r="AC128" s="1134"/>
      <c r="AD128" s="1062" t="s">
        <v>216</v>
      </c>
      <c r="AE128" s="1137"/>
      <c r="AF128" s="1138" t="s">
        <v>347</v>
      </c>
      <c r="AG128" s="1140"/>
      <c r="AH128" s="1141" t="s">
        <v>217</v>
      </c>
      <c r="AI128" s="1063"/>
      <c r="AJ128" s="1062" t="s">
        <v>218</v>
      </c>
      <c r="AK128" s="1063"/>
      <c r="AL128" s="1062" t="s">
        <v>219</v>
      </c>
      <c r="AM128" s="1063"/>
      <c r="AN128" s="1062" t="s">
        <v>220</v>
      </c>
      <c r="AO128" s="1063"/>
      <c r="AP128" s="1062" t="s">
        <v>1</v>
      </c>
      <c r="AQ128" s="1127"/>
      <c r="AR128" s="10"/>
      <c r="AS128" s="1043" t="s">
        <v>7</v>
      </c>
      <c r="AT128" s="1196" t="s">
        <v>221</v>
      </c>
      <c r="AU128" s="1197"/>
      <c r="AV128" s="1197"/>
      <c r="AW128" s="1197"/>
      <c r="AX128" s="1197"/>
      <c r="AY128" s="1197"/>
      <c r="AZ128" s="1197"/>
      <c r="BA128" s="1197"/>
      <c r="BB128" s="1197"/>
      <c r="BC128" s="1106"/>
      <c r="BD128" s="1035" t="s">
        <v>97</v>
      </c>
      <c r="BE128" s="1025"/>
      <c r="BF128" s="1036"/>
      <c r="BG128" s="1114" t="s">
        <v>98</v>
      </c>
      <c r="BH128" s="1194" t="s">
        <v>235</v>
      </c>
      <c r="BI128" s="1195"/>
    </row>
    <row r="129" spans="1:61" ht="34.5" customHeight="1">
      <c r="A129" s="1136"/>
      <c r="B129" s="318" t="s">
        <v>99</v>
      </c>
      <c r="C129" s="318" t="s">
        <v>100</v>
      </c>
      <c r="D129" s="318" t="s">
        <v>99</v>
      </c>
      <c r="E129" s="318" t="s">
        <v>100</v>
      </c>
      <c r="F129" s="318" t="s">
        <v>99</v>
      </c>
      <c r="G129" s="318" t="s">
        <v>100</v>
      </c>
      <c r="H129" s="318" t="s">
        <v>99</v>
      </c>
      <c r="I129" s="298" t="s">
        <v>100</v>
      </c>
      <c r="J129" s="78" t="s">
        <v>240</v>
      </c>
      <c r="K129" s="79" t="s">
        <v>2</v>
      </c>
      <c r="L129" s="304" t="s">
        <v>99</v>
      </c>
      <c r="M129" s="318" t="s">
        <v>100</v>
      </c>
      <c r="N129" s="318" t="s">
        <v>99</v>
      </c>
      <c r="O129" s="318" t="s">
        <v>100</v>
      </c>
      <c r="P129" s="318" t="s">
        <v>99</v>
      </c>
      <c r="Q129" s="318" t="s">
        <v>100</v>
      </c>
      <c r="R129" s="318" t="s">
        <v>99</v>
      </c>
      <c r="S129" s="318" t="s">
        <v>100</v>
      </c>
      <c r="T129" s="318" t="s">
        <v>99</v>
      </c>
      <c r="U129" s="269" t="s">
        <v>100</v>
      </c>
      <c r="V129" s="10"/>
      <c r="W129" s="1136"/>
      <c r="X129" s="318" t="s">
        <v>99</v>
      </c>
      <c r="Y129" s="318" t="s">
        <v>100</v>
      </c>
      <c r="Z129" s="318" t="s">
        <v>99</v>
      </c>
      <c r="AA129" s="318" t="s">
        <v>100</v>
      </c>
      <c r="AB129" s="318" t="s">
        <v>99</v>
      </c>
      <c r="AC129" s="318" t="s">
        <v>100</v>
      </c>
      <c r="AD129" s="318" t="s">
        <v>99</v>
      </c>
      <c r="AE129" s="298" t="s">
        <v>100</v>
      </c>
      <c r="AF129" s="318" t="s">
        <v>99</v>
      </c>
      <c r="AG129" s="79" t="s">
        <v>100</v>
      </c>
      <c r="AH129" s="304" t="s">
        <v>99</v>
      </c>
      <c r="AI129" s="318" t="s">
        <v>100</v>
      </c>
      <c r="AJ129" s="318" t="s">
        <v>99</v>
      </c>
      <c r="AK129" s="318" t="s">
        <v>100</v>
      </c>
      <c r="AL129" s="318" t="s">
        <v>99</v>
      </c>
      <c r="AM129" s="318" t="s">
        <v>100</v>
      </c>
      <c r="AN129" s="318" t="s">
        <v>99</v>
      </c>
      <c r="AO129" s="318" t="s">
        <v>100</v>
      </c>
      <c r="AP129" s="318" t="s">
        <v>99</v>
      </c>
      <c r="AQ129" s="269" t="s">
        <v>100</v>
      </c>
      <c r="AR129" s="10"/>
      <c r="AS129" s="1198"/>
      <c r="AT129" s="626" t="s">
        <v>203</v>
      </c>
      <c r="AU129" s="80" t="s">
        <v>214</v>
      </c>
      <c r="AV129" s="80" t="s">
        <v>215</v>
      </c>
      <c r="AW129" s="80" t="s">
        <v>216</v>
      </c>
      <c r="AX129" s="80" t="s">
        <v>347</v>
      </c>
      <c r="AY129" s="80" t="s">
        <v>222</v>
      </c>
      <c r="AZ129" s="80" t="s">
        <v>223</v>
      </c>
      <c r="BA129" s="80" t="s">
        <v>224</v>
      </c>
      <c r="BB129" s="80" t="s">
        <v>225</v>
      </c>
      <c r="BC129" s="81" t="s">
        <v>1</v>
      </c>
      <c r="BD129" s="443" t="s">
        <v>116</v>
      </c>
      <c r="BE129" s="445" t="s">
        <v>117</v>
      </c>
      <c r="BF129" s="444" t="s">
        <v>1</v>
      </c>
      <c r="BG129" s="1115"/>
      <c r="BH129" s="657" t="s">
        <v>236</v>
      </c>
      <c r="BI129" s="377" t="s">
        <v>237</v>
      </c>
    </row>
    <row r="130" spans="1:61">
      <c r="A130" s="322" t="s">
        <v>77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84"/>
      <c r="U130" s="733"/>
      <c r="V130" s="10"/>
      <c r="W130" s="322" t="s">
        <v>77</v>
      </c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84"/>
      <c r="AQ130" s="794"/>
      <c r="AR130" s="10"/>
      <c r="AS130" s="585" t="s">
        <v>77</v>
      </c>
      <c r="AT130" s="656"/>
      <c r="AU130" s="84"/>
      <c r="AV130" s="84"/>
      <c r="AW130" s="84"/>
      <c r="AX130" s="84"/>
      <c r="AY130" s="84"/>
      <c r="AZ130" s="84"/>
      <c r="BA130" s="84"/>
      <c r="BB130" s="84"/>
      <c r="BC130" s="847"/>
      <c r="BD130" s="627"/>
      <c r="BE130" s="84"/>
      <c r="BF130" s="733"/>
      <c r="BG130" s="613"/>
      <c r="BH130" s="675"/>
      <c r="BI130" s="591"/>
    </row>
    <row r="131" spans="1:61">
      <c r="A131" s="14" t="s">
        <v>176</v>
      </c>
      <c r="B131" s="21">
        <v>142</v>
      </c>
      <c r="C131" s="21">
        <v>59</v>
      </c>
      <c r="D131" s="21">
        <v>68</v>
      </c>
      <c r="E131" s="21">
        <v>29</v>
      </c>
      <c r="F131" s="21">
        <v>0</v>
      </c>
      <c r="G131" s="21">
        <v>0</v>
      </c>
      <c r="H131" s="21">
        <v>18</v>
      </c>
      <c r="I131" s="21">
        <v>4</v>
      </c>
      <c r="J131" s="21">
        <v>27</v>
      </c>
      <c r="K131" s="21">
        <v>15</v>
      </c>
      <c r="L131" s="21">
        <v>124</v>
      </c>
      <c r="M131" s="21">
        <v>49</v>
      </c>
      <c r="N131" s="21">
        <v>0</v>
      </c>
      <c r="O131" s="21">
        <v>0</v>
      </c>
      <c r="P131" s="21">
        <v>12</v>
      </c>
      <c r="Q131" s="21">
        <v>4</v>
      </c>
      <c r="R131" s="21">
        <v>0</v>
      </c>
      <c r="S131" s="21">
        <v>0</v>
      </c>
      <c r="T131" s="84">
        <f t="shared" ref="T131:T157" si="87">B131+D131+F131+H131+J131+L131+N131+P131+R131</f>
        <v>391</v>
      </c>
      <c r="U131" s="733">
        <f t="shared" ref="U131:U157" si="88">C131+E131+G131+I131+K131+M131+O131+Q131+S131</f>
        <v>160</v>
      </c>
      <c r="V131" s="10"/>
      <c r="W131" s="14" t="s">
        <v>176</v>
      </c>
      <c r="X131" s="21">
        <v>18</v>
      </c>
      <c r="Y131" s="21">
        <v>8</v>
      </c>
      <c r="Z131" s="21">
        <v>12</v>
      </c>
      <c r="AA131" s="21">
        <v>7</v>
      </c>
      <c r="AB131" s="21">
        <v>0</v>
      </c>
      <c r="AC131" s="21">
        <v>0</v>
      </c>
      <c r="AD131" s="21">
        <v>0</v>
      </c>
      <c r="AE131" s="21">
        <v>0</v>
      </c>
      <c r="AF131" s="21">
        <v>5</v>
      </c>
      <c r="AG131" s="21">
        <v>3</v>
      </c>
      <c r="AH131" s="21">
        <v>44</v>
      </c>
      <c r="AI131" s="21">
        <v>22</v>
      </c>
      <c r="AJ131" s="21">
        <v>0</v>
      </c>
      <c r="AK131" s="21">
        <v>0</v>
      </c>
      <c r="AL131" s="21">
        <v>1</v>
      </c>
      <c r="AM131" s="21">
        <v>0</v>
      </c>
      <c r="AN131" s="21">
        <v>0</v>
      </c>
      <c r="AO131" s="21">
        <v>0</v>
      </c>
      <c r="AP131" s="84">
        <f t="shared" ref="AP131:AP157" si="89">X131+Z131+AB131+AD131+AF131+AH131+AJ131+AL131+AN131</f>
        <v>80</v>
      </c>
      <c r="AQ131" s="796">
        <f t="shared" ref="AQ131:AQ157" si="90">Y131+AA131+AC131+AE131+AG131+AI131+AK131+AM131+AO131</f>
        <v>40</v>
      </c>
      <c r="AR131" s="10"/>
      <c r="AS131" s="18" t="s">
        <v>176</v>
      </c>
      <c r="AT131" s="627">
        <v>4</v>
      </c>
      <c r="AU131" s="21">
        <v>2</v>
      </c>
      <c r="AV131" s="21">
        <v>0</v>
      </c>
      <c r="AW131" s="21">
        <v>1</v>
      </c>
      <c r="AX131" s="21">
        <v>1</v>
      </c>
      <c r="AY131" s="21">
        <v>3</v>
      </c>
      <c r="AZ131" s="21">
        <v>0</v>
      </c>
      <c r="BA131" s="73">
        <v>1</v>
      </c>
      <c r="BB131" s="194">
        <v>0</v>
      </c>
      <c r="BC131" s="733">
        <f t="shared" ref="BC131:BC157" si="91">SUM(AT131:BB131)</f>
        <v>12</v>
      </c>
      <c r="BD131" s="519">
        <v>11</v>
      </c>
      <c r="BE131" s="194">
        <v>2</v>
      </c>
      <c r="BF131" s="733">
        <f t="shared" ref="BF131:BF157" si="92">SUM(BD131:BE131)</f>
        <v>13</v>
      </c>
      <c r="BG131" s="611">
        <v>3</v>
      </c>
      <c r="BH131" s="713">
        <v>12</v>
      </c>
      <c r="BI131" s="221">
        <v>0</v>
      </c>
    </row>
    <row r="132" spans="1:61">
      <c r="A132" s="14" t="s">
        <v>80</v>
      </c>
      <c r="B132" s="21">
        <v>62</v>
      </c>
      <c r="C132" s="21">
        <v>34</v>
      </c>
      <c r="D132" s="21">
        <v>55</v>
      </c>
      <c r="E132" s="21">
        <v>38</v>
      </c>
      <c r="F132" s="21">
        <v>0</v>
      </c>
      <c r="G132" s="21">
        <v>0</v>
      </c>
      <c r="H132" s="21">
        <v>0</v>
      </c>
      <c r="I132" s="21">
        <v>0</v>
      </c>
      <c r="J132" s="21">
        <v>35</v>
      </c>
      <c r="K132" s="21">
        <v>9</v>
      </c>
      <c r="L132" s="21">
        <v>72</v>
      </c>
      <c r="M132" s="21">
        <v>33</v>
      </c>
      <c r="N132" s="21">
        <v>0</v>
      </c>
      <c r="O132" s="21">
        <v>0</v>
      </c>
      <c r="P132" s="21">
        <v>5</v>
      </c>
      <c r="Q132" s="21">
        <v>0</v>
      </c>
      <c r="R132" s="21">
        <v>15</v>
      </c>
      <c r="S132" s="21">
        <v>8</v>
      </c>
      <c r="T132" s="84">
        <f t="shared" si="87"/>
        <v>244</v>
      </c>
      <c r="U132" s="733">
        <f t="shared" si="88"/>
        <v>122</v>
      </c>
      <c r="V132" s="10"/>
      <c r="W132" s="14" t="s">
        <v>80</v>
      </c>
      <c r="X132" s="21">
        <v>2</v>
      </c>
      <c r="Y132" s="21">
        <v>2</v>
      </c>
      <c r="Z132" s="21">
        <v>1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8</v>
      </c>
      <c r="AI132" s="21">
        <v>5</v>
      </c>
      <c r="AJ132" s="21">
        <v>0</v>
      </c>
      <c r="AK132" s="21">
        <v>0</v>
      </c>
      <c r="AL132" s="21">
        <v>0</v>
      </c>
      <c r="AM132" s="21">
        <v>0</v>
      </c>
      <c r="AN132" s="21">
        <v>3</v>
      </c>
      <c r="AO132" s="21">
        <v>3</v>
      </c>
      <c r="AP132" s="84">
        <f t="shared" si="89"/>
        <v>14</v>
      </c>
      <c r="AQ132" s="733">
        <f t="shared" si="90"/>
        <v>10</v>
      </c>
      <c r="AR132" s="10"/>
      <c r="AS132" s="18" t="s">
        <v>80</v>
      </c>
      <c r="AT132" s="627">
        <v>2</v>
      </c>
      <c r="AU132" s="21">
        <v>2</v>
      </c>
      <c r="AV132" s="21">
        <v>0</v>
      </c>
      <c r="AW132" s="21">
        <v>0</v>
      </c>
      <c r="AX132" s="21">
        <v>2</v>
      </c>
      <c r="AY132" s="21">
        <v>2</v>
      </c>
      <c r="AZ132" s="21">
        <v>0</v>
      </c>
      <c r="BA132" s="73">
        <v>1</v>
      </c>
      <c r="BB132" s="194">
        <v>1</v>
      </c>
      <c r="BC132" s="733">
        <f t="shared" si="91"/>
        <v>10</v>
      </c>
      <c r="BD132" s="519">
        <v>9</v>
      </c>
      <c r="BE132" s="194">
        <v>0</v>
      </c>
      <c r="BF132" s="733">
        <f t="shared" si="92"/>
        <v>9</v>
      </c>
      <c r="BG132" s="607">
        <v>2</v>
      </c>
      <c r="BH132" s="233">
        <v>12</v>
      </c>
      <c r="BI132" s="221">
        <v>2</v>
      </c>
    </row>
    <row r="133" spans="1:61">
      <c r="A133" s="14" t="s">
        <v>81</v>
      </c>
      <c r="B133" s="21">
        <v>269</v>
      </c>
      <c r="C133" s="21">
        <v>133</v>
      </c>
      <c r="D133" s="21">
        <v>210</v>
      </c>
      <c r="E133" s="21">
        <v>123</v>
      </c>
      <c r="F133" s="21">
        <v>0</v>
      </c>
      <c r="G133" s="21">
        <v>0</v>
      </c>
      <c r="H133" s="21">
        <v>0</v>
      </c>
      <c r="I133" s="21">
        <v>0</v>
      </c>
      <c r="J133" s="21">
        <v>64</v>
      </c>
      <c r="K133" s="21">
        <v>28</v>
      </c>
      <c r="L133" s="21">
        <v>330</v>
      </c>
      <c r="M133" s="21">
        <v>158</v>
      </c>
      <c r="N133" s="21">
        <v>0</v>
      </c>
      <c r="O133" s="21">
        <v>0</v>
      </c>
      <c r="P133" s="21">
        <v>33</v>
      </c>
      <c r="Q133" s="21">
        <v>10</v>
      </c>
      <c r="R133" s="21">
        <v>62</v>
      </c>
      <c r="S133" s="21">
        <v>26</v>
      </c>
      <c r="T133" s="84">
        <f t="shared" si="87"/>
        <v>968</v>
      </c>
      <c r="U133" s="733">
        <f t="shared" si="88"/>
        <v>478</v>
      </c>
      <c r="V133" s="10"/>
      <c r="W133" s="14" t="s">
        <v>81</v>
      </c>
      <c r="X133" s="21">
        <v>5</v>
      </c>
      <c r="Y133" s="21">
        <v>2</v>
      </c>
      <c r="Z133" s="21">
        <v>5</v>
      </c>
      <c r="AA133" s="21">
        <v>3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54</v>
      </c>
      <c r="AI133" s="21">
        <v>30</v>
      </c>
      <c r="AJ133" s="21">
        <v>0</v>
      </c>
      <c r="AK133" s="21">
        <v>0</v>
      </c>
      <c r="AL133" s="21">
        <v>2</v>
      </c>
      <c r="AM133" s="21">
        <v>1</v>
      </c>
      <c r="AN133" s="21">
        <v>0</v>
      </c>
      <c r="AO133" s="21">
        <v>0</v>
      </c>
      <c r="AP133" s="84">
        <f t="shared" si="89"/>
        <v>66</v>
      </c>
      <c r="AQ133" s="733">
        <f t="shared" si="90"/>
        <v>36</v>
      </c>
      <c r="AR133" s="10"/>
      <c r="AS133" s="18" t="s">
        <v>81</v>
      </c>
      <c r="AT133" s="627">
        <v>6</v>
      </c>
      <c r="AU133" s="21">
        <v>5</v>
      </c>
      <c r="AV133" s="21">
        <v>0</v>
      </c>
      <c r="AW133" s="21">
        <v>0</v>
      </c>
      <c r="AX133" s="21">
        <v>3</v>
      </c>
      <c r="AY133" s="21">
        <v>6</v>
      </c>
      <c r="AZ133" s="21">
        <v>0</v>
      </c>
      <c r="BA133" s="73">
        <v>1</v>
      </c>
      <c r="BB133" s="194">
        <v>2</v>
      </c>
      <c r="BC133" s="733">
        <f t="shared" si="91"/>
        <v>23</v>
      </c>
      <c r="BD133" s="519">
        <v>22</v>
      </c>
      <c r="BE133" s="194">
        <v>0</v>
      </c>
      <c r="BF133" s="733">
        <f t="shared" si="92"/>
        <v>22</v>
      </c>
      <c r="BG133" s="607">
        <v>4</v>
      </c>
      <c r="BH133" s="233">
        <v>49</v>
      </c>
      <c r="BI133" s="221">
        <v>10</v>
      </c>
    </row>
    <row r="134" spans="1:61">
      <c r="A134" s="20" t="s">
        <v>30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84"/>
      <c r="U134" s="733"/>
      <c r="V134" s="10"/>
      <c r="W134" s="20" t="s">
        <v>30</v>
      </c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84"/>
      <c r="AQ134" s="733"/>
      <c r="AR134" s="10"/>
      <c r="AS134" s="569" t="s">
        <v>30</v>
      </c>
      <c r="AT134" s="627"/>
      <c r="AU134" s="21"/>
      <c r="AV134" s="21"/>
      <c r="AW134" s="21"/>
      <c r="AX134" s="21"/>
      <c r="AY134" s="21"/>
      <c r="AZ134" s="21"/>
      <c r="BA134" s="73"/>
      <c r="BB134" s="179"/>
      <c r="BC134" s="733"/>
      <c r="BD134" s="627"/>
      <c r="BE134" s="21"/>
      <c r="BF134" s="733"/>
      <c r="BG134" s="607"/>
      <c r="BH134" s="234"/>
      <c r="BI134" s="180"/>
    </row>
    <row r="135" spans="1:61">
      <c r="A135" s="14" t="s">
        <v>31</v>
      </c>
      <c r="B135" s="21">
        <v>862</v>
      </c>
      <c r="C135" s="21">
        <v>435</v>
      </c>
      <c r="D135" s="21">
        <v>450</v>
      </c>
      <c r="E135" s="21">
        <v>222</v>
      </c>
      <c r="F135" s="21">
        <v>0</v>
      </c>
      <c r="G135" s="21">
        <v>0</v>
      </c>
      <c r="H135" s="21">
        <v>77</v>
      </c>
      <c r="I135" s="21">
        <v>22</v>
      </c>
      <c r="J135" s="21">
        <v>0</v>
      </c>
      <c r="K135" s="21">
        <v>0</v>
      </c>
      <c r="L135" s="21">
        <v>769</v>
      </c>
      <c r="M135" s="21">
        <v>323</v>
      </c>
      <c r="N135" s="21">
        <v>0</v>
      </c>
      <c r="O135" s="21">
        <v>0</v>
      </c>
      <c r="P135" s="21">
        <v>86</v>
      </c>
      <c r="Q135" s="21">
        <v>21</v>
      </c>
      <c r="R135" s="21">
        <v>0</v>
      </c>
      <c r="S135" s="21">
        <v>0</v>
      </c>
      <c r="T135" s="84">
        <f t="shared" si="87"/>
        <v>2244</v>
      </c>
      <c r="U135" s="733">
        <f t="shared" si="88"/>
        <v>1023</v>
      </c>
      <c r="V135" s="10"/>
      <c r="W135" s="14" t="s">
        <v>31</v>
      </c>
      <c r="X135" s="21">
        <v>15</v>
      </c>
      <c r="Y135" s="21">
        <v>7</v>
      </c>
      <c r="Z135" s="21">
        <v>19</v>
      </c>
      <c r="AA135" s="21">
        <v>9</v>
      </c>
      <c r="AB135" s="21">
        <v>0</v>
      </c>
      <c r="AC135" s="21">
        <v>0</v>
      </c>
      <c r="AD135" s="21">
        <v>1</v>
      </c>
      <c r="AE135" s="21">
        <v>1</v>
      </c>
      <c r="AF135" s="21">
        <v>0</v>
      </c>
      <c r="AG135" s="21">
        <v>0</v>
      </c>
      <c r="AH135" s="21">
        <v>167</v>
      </c>
      <c r="AI135" s="21">
        <v>64</v>
      </c>
      <c r="AJ135" s="21">
        <v>0</v>
      </c>
      <c r="AK135" s="21">
        <v>0</v>
      </c>
      <c r="AL135" s="21">
        <v>17</v>
      </c>
      <c r="AM135" s="21">
        <v>5</v>
      </c>
      <c r="AN135" s="21">
        <v>0</v>
      </c>
      <c r="AO135" s="21">
        <v>0</v>
      </c>
      <c r="AP135" s="84">
        <f t="shared" si="89"/>
        <v>219</v>
      </c>
      <c r="AQ135" s="733">
        <f t="shared" si="90"/>
        <v>86</v>
      </c>
      <c r="AR135" s="10"/>
      <c r="AS135" s="18" t="s">
        <v>31</v>
      </c>
      <c r="AT135" s="627">
        <v>14</v>
      </c>
      <c r="AU135" s="21">
        <v>8</v>
      </c>
      <c r="AV135" s="21">
        <v>0</v>
      </c>
      <c r="AW135" s="21">
        <v>3</v>
      </c>
      <c r="AX135" s="21">
        <v>0</v>
      </c>
      <c r="AY135" s="21">
        <v>11</v>
      </c>
      <c r="AZ135" s="21">
        <v>0</v>
      </c>
      <c r="BA135" s="73">
        <v>2</v>
      </c>
      <c r="BB135" s="194">
        <v>0</v>
      </c>
      <c r="BC135" s="733">
        <f t="shared" si="91"/>
        <v>38</v>
      </c>
      <c r="BD135" s="519">
        <v>32</v>
      </c>
      <c r="BE135" s="194">
        <v>2</v>
      </c>
      <c r="BF135" s="733">
        <f t="shared" si="92"/>
        <v>34</v>
      </c>
      <c r="BG135" s="607">
        <v>7</v>
      </c>
      <c r="BH135" s="233">
        <v>69</v>
      </c>
      <c r="BI135" s="221">
        <v>5</v>
      </c>
    </row>
    <row r="136" spans="1:61">
      <c r="A136" s="14" t="s">
        <v>32</v>
      </c>
      <c r="B136" s="21">
        <v>344</v>
      </c>
      <c r="C136" s="21">
        <v>150</v>
      </c>
      <c r="D136" s="21">
        <v>225</v>
      </c>
      <c r="E136" s="21">
        <v>115</v>
      </c>
      <c r="F136" s="21">
        <v>0</v>
      </c>
      <c r="G136" s="21">
        <v>0</v>
      </c>
      <c r="H136" s="21">
        <v>154</v>
      </c>
      <c r="I136" s="21">
        <v>84</v>
      </c>
      <c r="J136" s="21">
        <v>0</v>
      </c>
      <c r="K136" s="21">
        <v>0</v>
      </c>
      <c r="L136" s="21">
        <v>399</v>
      </c>
      <c r="M136" s="21">
        <v>164</v>
      </c>
      <c r="N136" s="21">
        <v>2</v>
      </c>
      <c r="O136" s="21">
        <v>0</v>
      </c>
      <c r="P136" s="21">
        <v>61</v>
      </c>
      <c r="Q136" s="21">
        <v>18</v>
      </c>
      <c r="R136" s="21">
        <v>0</v>
      </c>
      <c r="S136" s="21">
        <v>0</v>
      </c>
      <c r="T136" s="84">
        <f t="shared" si="87"/>
        <v>1185</v>
      </c>
      <c r="U136" s="733">
        <f t="shared" si="88"/>
        <v>531</v>
      </c>
      <c r="V136" s="10"/>
      <c r="W136" s="14" t="s">
        <v>32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18</v>
      </c>
      <c r="AI136" s="21">
        <v>8</v>
      </c>
      <c r="AJ136" s="21">
        <v>0</v>
      </c>
      <c r="AK136" s="21">
        <v>0</v>
      </c>
      <c r="AL136" s="21">
        <v>9</v>
      </c>
      <c r="AM136" s="21">
        <v>1</v>
      </c>
      <c r="AN136" s="21">
        <v>0</v>
      </c>
      <c r="AO136" s="21">
        <v>0</v>
      </c>
      <c r="AP136" s="84">
        <f t="shared" si="89"/>
        <v>27</v>
      </c>
      <c r="AQ136" s="733">
        <f t="shared" si="90"/>
        <v>9</v>
      </c>
      <c r="AR136" s="10"/>
      <c r="AS136" s="18" t="s">
        <v>32</v>
      </c>
      <c r="AT136" s="627">
        <v>6</v>
      </c>
      <c r="AU136" s="21">
        <v>5</v>
      </c>
      <c r="AV136" s="21">
        <v>0</v>
      </c>
      <c r="AW136" s="21">
        <v>4</v>
      </c>
      <c r="AX136" s="21">
        <v>0</v>
      </c>
      <c r="AY136" s="21">
        <v>6</v>
      </c>
      <c r="AZ136" s="21">
        <v>1</v>
      </c>
      <c r="BA136" s="73">
        <v>3</v>
      </c>
      <c r="BB136" s="194">
        <v>0</v>
      </c>
      <c r="BC136" s="733">
        <f t="shared" si="91"/>
        <v>25</v>
      </c>
      <c r="BD136" s="519">
        <v>9</v>
      </c>
      <c r="BE136" s="194">
        <v>10</v>
      </c>
      <c r="BF136" s="733">
        <f t="shared" si="92"/>
        <v>19</v>
      </c>
      <c r="BG136" s="607">
        <v>5</v>
      </c>
      <c r="BH136" s="233">
        <v>45</v>
      </c>
      <c r="BI136" s="221">
        <v>9</v>
      </c>
    </row>
    <row r="137" spans="1:61">
      <c r="A137" s="14" t="s">
        <v>34</v>
      </c>
      <c r="B137" s="21">
        <v>1224</v>
      </c>
      <c r="C137" s="21">
        <v>552</v>
      </c>
      <c r="D137" s="21">
        <v>496</v>
      </c>
      <c r="E137" s="21">
        <v>244</v>
      </c>
      <c r="F137" s="21">
        <v>15</v>
      </c>
      <c r="G137" s="21">
        <v>7</v>
      </c>
      <c r="H137" s="21">
        <v>241</v>
      </c>
      <c r="I137" s="21">
        <v>82</v>
      </c>
      <c r="J137" s="21">
        <v>75</v>
      </c>
      <c r="K137" s="21">
        <v>39</v>
      </c>
      <c r="L137" s="21">
        <v>689</v>
      </c>
      <c r="M137" s="21">
        <v>293</v>
      </c>
      <c r="N137" s="21">
        <v>8</v>
      </c>
      <c r="O137" s="21">
        <v>3</v>
      </c>
      <c r="P137" s="21">
        <v>158</v>
      </c>
      <c r="Q137" s="21">
        <v>48</v>
      </c>
      <c r="R137" s="21">
        <v>0</v>
      </c>
      <c r="S137" s="21">
        <v>0</v>
      </c>
      <c r="T137" s="84">
        <f t="shared" si="87"/>
        <v>2906</v>
      </c>
      <c r="U137" s="733">
        <f t="shared" si="88"/>
        <v>1268</v>
      </c>
      <c r="V137" s="10"/>
      <c r="W137" s="14" t="s">
        <v>34</v>
      </c>
      <c r="X137" s="21">
        <v>42</v>
      </c>
      <c r="Y137" s="21">
        <v>14</v>
      </c>
      <c r="Z137" s="21">
        <v>30</v>
      </c>
      <c r="AA137" s="21">
        <v>12</v>
      </c>
      <c r="AB137" s="21">
        <v>0</v>
      </c>
      <c r="AC137" s="21">
        <v>0</v>
      </c>
      <c r="AD137" s="21">
        <v>39</v>
      </c>
      <c r="AE137" s="21">
        <v>17</v>
      </c>
      <c r="AF137" s="21">
        <v>2</v>
      </c>
      <c r="AG137" s="21">
        <v>1</v>
      </c>
      <c r="AH137" s="21">
        <v>71</v>
      </c>
      <c r="AI137" s="21">
        <v>32</v>
      </c>
      <c r="AJ137" s="21">
        <v>3</v>
      </c>
      <c r="AK137" s="21">
        <v>1</v>
      </c>
      <c r="AL137" s="21">
        <v>17</v>
      </c>
      <c r="AM137" s="21">
        <v>5</v>
      </c>
      <c r="AN137" s="21">
        <v>0</v>
      </c>
      <c r="AO137" s="21">
        <v>0</v>
      </c>
      <c r="AP137" s="84">
        <f t="shared" si="89"/>
        <v>204</v>
      </c>
      <c r="AQ137" s="733">
        <f t="shared" si="90"/>
        <v>82</v>
      </c>
      <c r="AR137" s="10"/>
      <c r="AS137" s="18" t="s">
        <v>34</v>
      </c>
      <c r="AT137" s="627">
        <v>20</v>
      </c>
      <c r="AU137" s="21">
        <v>11</v>
      </c>
      <c r="AV137" s="21">
        <v>1</v>
      </c>
      <c r="AW137" s="21">
        <v>5</v>
      </c>
      <c r="AX137" s="21">
        <v>3</v>
      </c>
      <c r="AY137" s="21">
        <v>15</v>
      </c>
      <c r="AZ137" s="21">
        <v>1</v>
      </c>
      <c r="BA137" s="73">
        <v>5</v>
      </c>
      <c r="BB137" s="194">
        <v>0</v>
      </c>
      <c r="BC137" s="733">
        <f t="shared" si="91"/>
        <v>61</v>
      </c>
      <c r="BD137" s="519">
        <v>38</v>
      </c>
      <c r="BE137" s="194">
        <v>21</v>
      </c>
      <c r="BF137" s="733">
        <f t="shared" si="92"/>
        <v>59</v>
      </c>
      <c r="BG137" s="607">
        <v>13</v>
      </c>
      <c r="BH137" s="233">
        <v>90</v>
      </c>
      <c r="BI137" s="221">
        <v>9</v>
      </c>
    </row>
    <row r="138" spans="1:61">
      <c r="A138" s="14" t="s">
        <v>35</v>
      </c>
      <c r="B138" s="21">
        <v>430</v>
      </c>
      <c r="C138" s="21">
        <v>186</v>
      </c>
      <c r="D138" s="21">
        <v>242</v>
      </c>
      <c r="E138" s="21">
        <v>104</v>
      </c>
      <c r="F138" s="21">
        <v>0</v>
      </c>
      <c r="G138" s="21">
        <v>0</v>
      </c>
      <c r="H138" s="21">
        <v>0</v>
      </c>
      <c r="I138" s="21">
        <v>0</v>
      </c>
      <c r="J138" s="21">
        <v>32</v>
      </c>
      <c r="K138" s="21">
        <v>8</v>
      </c>
      <c r="L138" s="21">
        <v>291</v>
      </c>
      <c r="M138" s="21">
        <v>114</v>
      </c>
      <c r="N138" s="21">
        <v>6</v>
      </c>
      <c r="O138" s="21">
        <v>0</v>
      </c>
      <c r="P138" s="21">
        <v>11</v>
      </c>
      <c r="Q138" s="21">
        <v>6</v>
      </c>
      <c r="R138" s="21">
        <v>0</v>
      </c>
      <c r="S138" s="21">
        <v>0</v>
      </c>
      <c r="T138" s="84">
        <f t="shared" si="87"/>
        <v>1012</v>
      </c>
      <c r="U138" s="733">
        <f t="shared" si="88"/>
        <v>418</v>
      </c>
      <c r="V138" s="10"/>
      <c r="W138" s="14" t="s">
        <v>35</v>
      </c>
      <c r="X138" s="21">
        <v>13</v>
      </c>
      <c r="Y138" s="21">
        <v>6</v>
      </c>
      <c r="Z138" s="21">
        <v>12</v>
      </c>
      <c r="AA138" s="21">
        <v>6</v>
      </c>
      <c r="AB138" s="21">
        <v>0</v>
      </c>
      <c r="AC138" s="21">
        <v>0</v>
      </c>
      <c r="AD138" s="21">
        <v>0</v>
      </c>
      <c r="AE138" s="21">
        <v>0</v>
      </c>
      <c r="AF138" s="21">
        <v>1</v>
      </c>
      <c r="AG138" s="21">
        <v>0</v>
      </c>
      <c r="AH138" s="21">
        <v>43</v>
      </c>
      <c r="AI138" s="21">
        <v>19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84">
        <f t="shared" si="89"/>
        <v>69</v>
      </c>
      <c r="AQ138" s="733">
        <f t="shared" si="90"/>
        <v>31</v>
      </c>
      <c r="AR138" s="10"/>
      <c r="AS138" s="18" t="s">
        <v>35</v>
      </c>
      <c r="AT138" s="627">
        <v>8</v>
      </c>
      <c r="AU138" s="21">
        <v>5</v>
      </c>
      <c r="AV138" s="21">
        <v>0</v>
      </c>
      <c r="AW138" s="21">
        <v>0</v>
      </c>
      <c r="AX138" s="21">
        <v>1</v>
      </c>
      <c r="AY138" s="21">
        <v>6</v>
      </c>
      <c r="AZ138" s="21">
        <v>1</v>
      </c>
      <c r="BA138" s="73">
        <v>1</v>
      </c>
      <c r="BB138" s="194">
        <v>0</v>
      </c>
      <c r="BC138" s="733">
        <f t="shared" si="91"/>
        <v>22</v>
      </c>
      <c r="BD138" s="519">
        <v>17</v>
      </c>
      <c r="BE138" s="194">
        <v>5</v>
      </c>
      <c r="BF138" s="733">
        <f t="shared" si="92"/>
        <v>22</v>
      </c>
      <c r="BG138" s="607">
        <v>5</v>
      </c>
      <c r="BH138" s="233">
        <v>31</v>
      </c>
      <c r="BI138" s="221">
        <v>3</v>
      </c>
    </row>
    <row r="139" spans="1:61">
      <c r="A139" s="20" t="s">
        <v>61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84"/>
      <c r="U139" s="733"/>
      <c r="V139" s="10"/>
      <c r="W139" s="20" t="s">
        <v>61</v>
      </c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84"/>
      <c r="AQ139" s="733"/>
      <c r="AR139" s="10"/>
      <c r="AS139" s="569" t="s">
        <v>61</v>
      </c>
      <c r="AT139" s="627"/>
      <c r="AU139" s="21"/>
      <c r="AV139" s="21"/>
      <c r="AW139" s="21"/>
      <c r="AX139" s="21"/>
      <c r="AY139" s="21"/>
      <c r="AZ139" s="21"/>
      <c r="BA139" s="73"/>
      <c r="BB139" s="179"/>
      <c r="BC139" s="733"/>
      <c r="BD139" s="627"/>
      <c r="BE139" s="21"/>
      <c r="BF139" s="733"/>
      <c r="BG139" s="607"/>
      <c r="BH139" s="234"/>
      <c r="BI139" s="180"/>
    </row>
    <row r="140" spans="1:61">
      <c r="A140" s="14" t="s">
        <v>64</v>
      </c>
      <c r="B140" s="21">
        <v>583</v>
      </c>
      <c r="C140" s="21">
        <v>302</v>
      </c>
      <c r="D140" s="21">
        <v>206</v>
      </c>
      <c r="E140" s="21">
        <v>113</v>
      </c>
      <c r="F140" s="21">
        <v>0</v>
      </c>
      <c r="G140" s="21">
        <v>0</v>
      </c>
      <c r="H140" s="21">
        <v>62</v>
      </c>
      <c r="I140" s="21">
        <v>22</v>
      </c>
      <c r="J140" s="21">
        <v>36</v>
      </c>
      <c r="K140" s="21">
        <v>13</v>
      </c>
      <c r="L140" s="21">
        <v>403</v>
      </c>
      <c r="M140" s="21">
        <v>196</v>
      </c>
      <c r="N140" s="21">
        <v>0</v>
      </c>
      <c r="O140" s="21">
        <v>0</v>
      </c>
      <c r="P140" s="21">
        <v>59</v>
      </c>
      <c r="Q140" s="21">
        <v>23</v>
      </c>
      <c r="R140" s="21">
        <v>0</v>
      </c>
      <c r="S140" s="21">
        <v>0</v>
      </c>
      <c r="T140" s="84">
        <f t="shared" si="87"/>
        <v>1349</v>
      </c>
      <c r="U140" s="733">
        <f t="shared" si="88"/>
        <v>669</v>
      </c>
      <c r="V140" s="10"/>
      <c r="W140" s="14" t="s">
        <v>64</v>
      </c>
      <c r="X140" s="21">
        <v>27</v>
      </c>
      <c r="Y140" s="21">
        <v>12</v>
      </c>
      <c r="Z140" s="21">
        <v>14</v>
      </c>
      <c r="AA140" s="21">
        <v>7</v>
      </c>
      <c r="AB140" s="21">
        <v>0</v>
      </c>
      <c r="AC140" s="21">
        <v>0</v>
      </c>
      <c r="AD140" s="21">
        <v>0</v>
      </c>
      <c r="AE140" s="21">
        <v>0</v>
      </c>
      <c r="AF140" s="21">
        <v>2</v>
      </c>
      <c r="AG140" s="21">
        <v>1</v>
      </c>
      <c r="AH140" s="21">
        <v>63</v>
      </c>
      <c r="AI140" s="21">
        <v>29</v>
      </c>
      <c r="AJ140" s="21">
        <v>0</v>
      </c>
      <c r="AK140" s="21">
        <v>0</v>
      </c>
      <c r="AL140" s="21">
        <v>4</v>
      </c>
      <c r="AM140" s="21">
        <v>2</v>
      </c>
      <c r="AN140" s="21">
        <v>0</v>
      </c>
      <c r="AO140" s="21">
        <v>0</v>
      </c>
      <c r="AP140" s="84">
        <f t="shared" si="89"/>
        <v>110</v>
      </c>
      <c r="AQ140" s="733">
        <f t="shared" si="90"/>
        <v>51</v>
      </c>
      <c r="AR140" s="10"/>
      <c r="AS140" s="18" t="s">
        <v>64</v>
      </c>
      <c r="AT140" s="627">
        <v>10</v>
      </c>
      <c r="AU140" s="21">
        <v>5</v>
      </c>
      <c r="AV140" s="21">
        <v>0</v>
      </c>
      <c r="AW140" s="21">
        <v>1</v>
      </c>
      <c r="AX140" s="21">
        <v>1</v>
      </c>
      <c r="AY140" s="21">
        <v>7</v>
      </c>
      <c r="AZ140" s="21">
        <v>0</v>
      </c>
      <c r="BA140" s="73">
        <v>2</v>
      </c>
      <c r="BB140" s="194">
        <v>0</v>
      </c>
      <c r="BC140" s="733">
        <f t="shared" si="91"/>
        <v>26</v>
      </c>
      <c r="BD140" s="519">
        <v>21</v>
      </c>
      <c r="BE140" s="194">
        <v>3</v>
      </c>
      <c r="BF140" s="733">
        <f t="shared" si="92"/>
        <v>24</v>
      </c>
      <c r="BG140" s="607">
        <v>5</v>
      </c>
      <c r="BH140" s="233">
        <v>27</v>
      </c>
      <c r="BI140" s="221">
        <v>2</v>
      </c>
    </row>
    <row r="141" spans="1:61">
      <c r="A141" s="14" t="s">
        <v>179</v>
      </c>
      <c r="B141" s="21">
        <v>302</v>
      </c>
      <c r="C141" s="21">
        <v>151</v>
      </c>
      <c r="D141" s="21">
        <v>95</v>
      </c>
      <c r="E141" s="21">
        <v>49</v>
      </c>
      <c r="F141" s="21">
        <v>0</v>
      </c>
      <c r="G141" s="21">
        <v>0</v>
      </c>
      <c r="H141" s="21">
        <v>76</v>
      </c>
      <c r="I141" s="21">
        <v>30</v>
      </c>
      <c r="J141" s="21">
        <v>0</v>
      </c>
      <c r="K141" s="21">
        <v>0</v>
      </c>
      <c r="L141" s="21">
        <v>133</v>
      </c>
      <c r="M141" s="21">
        <v>65</v>
      </c>
      <c r="N141" s="21">
        <v>0</v>
      </c>
      <c r="O141" s="21">
        <v>0</v>
      </c>
      <c r="P141" s="21">
        <v>50</v>
      </c>
      <c r="Q141" s="21">
        <v>17</v>
      </c>
      <c r="R141" s="21">
        <v>0</v>
      </c>
      <c r="S141" s="21">
        <v>0</v>
      </c>
      <c r="T141" s="84">
        <f t="shared" si="87"/>
        <v>656</v>
      </c>
      <c r="U141" s="733">
        <f t="shared" si="88"/>
        <v>312</v>
      </c>
      <c r="V141" s="10"/>
      <c r="W141" s="14" t="s">
        <v>179</v>
      </c>
      <c r="X141" s="21">
        <v>17</v>
      </c>
      <c r="Y141" s="21">
        <v>9</v>
      </c>
      <c r="Z141" s="21">
        <v>6</v>
      </c>
      <c r="AA141" s="21">
        <v>0</v>
      </c>
      <c r="AB141" s="21">
        <v>0</v>
      </c>
      <c r="AC141" s="21">
        <v>0</v>
      </c>
      <c r="AD141" s="21">
        <v>6</v>
      </c>
      <c r="AE141" s="21">
        <v>1</v>
      </c>
      <c r="AF141" s="21">
        <v>0</v>
      </c>
      <c r="AG141" s="21">
        <v>0</v>
      </c>
      <c r="AH141" s="21">
        <v>15</v>
      </c>
      <c r="AI141" s="21">
        <v>6</v>
      </c>
      <c r="AJ141" s="21">
        <v>0</v>
      </c>
      <c r="AK141" s="21">
        <v>0</v>
      </c>
      <c r="AL141" s="21">
        <v>12</v>
      </c>
      <c r="AM141" s="21">
        <v>4</v>
      </c>
      <c r="AN141" s="21">
        <v>0</v>
      </c>
      <c r="AO141" s="21">
        <v>0</v>
      </c>
      <c r="AP141" s="84">
        <f t="shared" si="89"/>
        <v>56</v>
      </c>
      <c r="AQ141" s="733">
        <f t="shared" si="90"/>
        <v>20</v>
      </c>
      <c r="AR141" s="10"/>
      <c r="AS141" s="18" t="s">
        <v>179</v>
      </c>
      <c r="AT141" s="627">
        <v>6</v>
      </c>
      <c r="AU141" s="21">
        <v>3</v>
      </c>
      <c r="AV141" s="21">
        <v>0</v>
      </c>
      <c r="AW141" s="21">
        <v>3</v>
      </c>
      <c r="AX141" s="21">
        <v>0</v>
      </c>
      <c r="AY141" s="21">
        <v>4</v>
      </c>
      <c r="AZ141" s="21">
        <v>0</v>
      </c>
      <c r="BA141" s="73">
        <v>3</v>
      </c>
      <c r="BB141" s="194">
        <v>0</v>
      </c>
      <c r="BC141" s="733">
        <f t="shared" si="91"/>
        <v>19</v>
      </c>
      <c r="BD141" s="519">
        <v>11</v>
      </c>
      <c r="BE141" s="194">
        <v>4</v>
      </c>
      <c r="BF141" s="733">
        <f t="shared" si="92"/>
        <v>15</v>
      </c>
      <c r="BG141" s="607">
        <v>3</v>
      </c>
      <c r="BH141" s="233">
        <v>23</v>
      </c>
      <c r="BI141" s="221">
        <v>4</v>
      </c>
    </row>
    <row r="142" spans="1:61">
      <c r="A142" s="14" t="s">
        <v>180</v>
      </c>
      <c r="B142" s="21">
        <v>406</v>
      </c>
      <c r="C142" s="21">
        <v>176</v>
      </c>
      <c r="D142" s="21">
        <v>247</v>
      </c>
      <c r="E142" s="21">
        <v>96</v>
      </c>
      <c r="F142" s="21">
        <v>0</v>
      </c>
      <c r="G142" s="21">
        <v>0</v>
      </c>
      <c r="H142" s="21">
        <v>53</v>
      </c>
      <c r="I142" s="21">
        <v>13</v>
      </c>
      <c r="J142" s="21">
        <v>0</v>
      </c>
      <c r="K142" s="21">
        <v>0</v>
      </c>
      <c r="L142" s="21">
        <v>364</v>
      </c>
      <c r="M142" s="21">
        <v>146</v>
      </c>
      <c r="N142" s="21">
        <v>0</v>
      </c>
      <c r="O142" s="21">
        <v>0</v>
      </c>
      <c r="P142" s="21">
        <v>80</v>
      </c>
      <c r="Q142" s="21">
        <v>17</v>
      </c>
      <c r="R142" s="21">
        <v>0</v>
      </c>
      <c r="S142" s="21">
        <v>0</v>
      </c>
      <c r="T142" s="84">
        <f t="shared" si="87"/>
        <v>1150</v>
      </c>
      <c r="U142" s="733">
        <f t="shared" si="88"/>
        <v>448</v>
      </c>
      <c r="V142" s="10"/>
      <c r="W142" s="14" t="s">
        <v>180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41</v>
      </c>
      <c r="AI142" s="21">
        <v>20</v>
      </c>
      <c r="AJ142" s="21">
        <v>0</v>
      </c>
      <c r="AK142" s="21">
        <v>0</v>
      </c>
      <c r="AL142" s="21">
        <v>28</v>
      </c>
      <c r="AM142" s="21">
        <v>3</v>
      </c>
      <c r="AN142" s="21">
        <v>0</v>
      </c>
      <c r="AO142" s="21">
        <v>0</v>
      </c>
      <c r="AP142" s="84">
        <f t="shared" si="89"/>
        <v>69</v>
      </c>
      <c r="AQ142" s="733">
        <f t="shared" si="90"/>
        <v>23</v>
      </c>
      <c r="AR142" s="10"/>
      <c r="AS142" s="18" t="s">
        <v>180</v>
      </c>
      <c r="AT142" s="627">
        <v>8</v>
      </c>
      <c r="AU142" s="21">
        <v>5</v>
      </c>
      <c r="AV142" s="21">
        <v>0</v>
      </c>
      <c r="AW142" s="21">
        <v>2</v>
      </c>
      <c r="AX142" s="21">
        <v>0</v>
      </c>
      <c r="AY142" s="21">
        <v>6</v>
      </c>
      <c r="AZ142" s="21">
        <v>0</v>
      </c>
      <c r="BA142" s="73">
        <v>3</v>
      </c>
      <c r="BB142" s="194">
        <v>0</v>
      </c>
      <c r="BC142" s="733">
        <f t="shared" si="91"/>
        <v>24</v>
      </c>
      <c r="BD142" s="519">
        <v>19</v>
      </c>
      <c r="BE142" s="194">
        <v>4</v>
      </c>
      <c r="BF142" s="733">
        <f t="shared" si="92"/>
        <v>23</v>
      </c>
      <c r="BG142" s="607">
        <v>5</v>
      </c>
      <c r="BH142" s="233">
        <v>28</v>
      </c>
      <c r="BI142" s="221">
        <v>10</v>
      </c>
    </row>
    <row r="143" spans="1:61">
      <c r="A143" s="14" t="s">
        <v>181</v>
      </c>
      <c r="B143" s="21">
        <v>177</v>
      </c>
      <c r="C143" s="21">
        <v>90</v>
      </c>
      <c r="D143" s="21">
        <v>77</v>
      </c>
      <c r="E143" s="21">
        <v>35</v>
      </c>
      <c r="F143" s="21">
        <v>0</v>
      </c>
      <c r="G143" s="21">
        <v>0</v>
      </c>
      <c r="H143" s="21">
        <v>38</v>
      </c>
      <c r="I143" s="21">
        <v>14</v>
      </c>
      <c r="J143" s="21">
        <v>0</v>
      </c>
      <c r="K143" s="21">
        <v>0</v>
      </c>
      <c r="L143" s="21">
        <v>31</v>
      </c>
      <c r="M143" s="21">
        <v>17</v>
      </c>
      <c r="N143" s="21">
        <v>0</v>
      </c>
      <c r="O143" s="21">
        <v>0</v>
      </c>
      <c r="P143" s="21">
        <v>14</v>
      </c>
      <c r="Q143" s="21">
        <v>3</v>
      </c>
      <c r="R143" s="21">
        <v>0</v>
      </c>
      <c r="S143" s="21">
        <v>0</v>
      </c>
      <c r="T143" s="84">
        <f t="shared" si="87"/>
        <v>337</v>
      </c>
      <c r="U143" s="733">
        <f t="shared" si="88"/>
        <v>159</v>
      </c>
      <c r="V143" s="10"/>
      <c r="W143" s="14" t="s">
        <v>181</v>
      </c>
      <c r="X143" s="21">
        <v>2</v>
      </c>
      <c r="Y143" s="21">
        <v>1</v>
      </c>
      <c r="Z143" s="21">
        <v>1</v>
      </c>
      <c r="AA143" s="21">
        <v>0</v>
      </c>
      <c r="AB143" s="21">
        <v>0</v>
      </c>
      <c r="AC143" s="21">
        <v>0</v>
      </c>
      <c r="AD143" s="21">
        <v>2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84">
        <f t="shared" si="89"/>
        <v>5</v>
      </c>
      <c r="AQ143" s="733">
        <f t="shared" si="90"/>
        <v>1</v>
      </c>
      <c r="AR143" s="10"/>
      <c r="AS143" s="18" t="s">
        <v>181</v>
      </c>
      <c r="AT143" s="627">
        <v>3</v>
      </c>
      <c r="AU143" s="21">
        <v>2</v>
      </c>
      <c r="AV143" s="21">
        <v>0</v>
      </c>
      <c r="AW143" s="21">
        <v>1</v>
      </c>
      <c r="AX143" s="21">
        <v>0</v>
      </c>
      <c r="AY143" s="21">
        <v>1</v>
      </c>
      <c r="AZ143" s="21">
        <v>0</v>
      </c>
      <c r="BA143" s="73">
        <v>1</v>
      </c>
      <c r="BB143" s="194">
        <v>0</v>
      </c>
      <c r="BC143" s="733">
        <f t="shared" si="91"/>
        <v>8</v>
      </c>
      <c r="BD143" s="519">
        <v>7</v>
      </c>
      <c r="BE143" s="194">
        <v>0</v>
      </c>
      <c r="BF143" s="733">
        <f t="shared" si="92"/>
        <v>7</v>
      </c>
      <c r="BG143" s="607">
        <v>2</v>
      </c>
      <c r="BH143" s="233">
        <v>10</v>
      </c>
      <c r="BI143" s="221">
        <v>0</v>
      </c>
    </row>
    <row r="144" spans="1:61">
      <c r="A144" s="14" t="s">
        <v>18</v>
      </c>
      <c r="B144" s="21">
        <v>703</v>
      </c>
      <c r="C144" s="21">
        <v>308</v>
      </c>
      <c r="D144" s="21">
        <v>882</v>
      </c>
      <c r="E144" s="21">
        <v>356</v>
      </c>
      <c r="F144" s="21">
        <v>0</v>
      </c>
      <c r="G144" s="21">
        <v>0</v>
      </c>
      <c r="H144" s="21">
        <v>27</v>
      </c>
      <c r="I144" s="21">
        <v>9</v>
      </c>
      <c r="J144" s="21">
        <v>93</v>
      </c>
      <c r="K144" s="21">
        <v>19</v>
      </c>
      <c r="L144" s="21">
        <v>842</v>
      </c>
      <c r="M144" s="21">
        <v>266</v>
      </c>
      <c r="N144" s="21">
        <v>0</v>
      </c>
      <c r="O144" s="21">
        <v>0</v>
      </c>
      <c r="P144" s="21">
        <v>80</v>
      </c>
      <c r="Q144" s="21">
        <v>25</v>
      </c>
      <c r="R144" s="21">
        <v>0</v>
      </c>
      <c r="S144" s="21">
        <v>0</v>
      </c>
      <c r="T144" s="84">
        <f t="shared" si="87"/>
        <v>2627</v>
      </c>
      <c r="U144" s="733">
        <f t="shared" si="88"/>
        <v>983</v>
      </c>
      <c r="V144" s="10"/>
      <c r="W144" s="14" t="s">
        <v>18</v>
      </c>
      <c r="X144" s="21">
        <v>4</v>
      </c>
      <c r="Y144" s="21">
        <v>1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37</v>
      </c>
      <c r="AI144" s="21">
        <v>16</v>
      </c>
      <c r="AJ144" s="21">
        <v>0</v>
      </c>
      <c r="AK144" s="21">
        <v>0</v>
      </c>
      <c r="AL144" s="21">
        <v>5</v>
      </c>
      <c r="AM144" s="21">
        <v>1</v>
      </c>
      <c r="AN144" s="21">
        <v>0</v>
      </c>
      <c r="AO144" s="21">
        <v>0</v>
      </c>
      <c r="AP144" s="84">
        <f t="shared" si="89"/>
        <v>46</v>
      </c>
      <c r="AQ144" s="733">
        <f t="shared" si="90"/>
        <v>18</v>
      </c>
      <c r="AR144" s="10"/>
      <c r="AS144" s="18" t="s">
        <v>18</v>
      </c>
      <c r="AT144" s="627">
        <v>11</v>
      </c>
      <c r="AU144" s="21">
        <v>13</v>
      </c>
      <c r="AV144" s="21">
        <v>0</v>
      </c>
      <c r="AW144" s="21">
        <v>3</v>
      </c>
      <c r="AX144" s="21">
        <v>2</v>
      </c>
      <c r="AY144" s="21">
        <v>10</v>
      </c>
      <c r="AZ144" s="21">
        <v>0</v>
      </c>
      <c r="BA144" s="73">
        <v>4</v>
      </c>
      <c r="BB144" s="194">
        <v>0</v>
      </c>
      <c r="BC144" s="733">
        <f t="shared" si="91"/>
        <v>43</v>
      </c>
      <c r="BD144" s="519">
        <v>30</v>
      </c>
      <c r="BE144" s="194">
        <v>4</v>
      </c>
      <c r="BF144" s="733">
        <f t="shared" si="92"/>
        <v>34</v>
      </c>
      <c r="BG144" s="607">
        <v>6</v>
      </c>
      <c r="BH144" s="233">
        <v>55</v>
      </c>
      <c r="BI144" s="221">
        <v>6</v>
      </c>
    </row>
    <row r="145" spans="1:61">
      <c r="A145" s="14" t="s">
        <v>71</v>
      </c>
      <c r="B145" s="21">
        <v>149</v>
      </c>
      <c r="C145" s="21">
        <v>64</v>
      </c>
      <c r="D145" s="21">
        <v>95</v>
      </c>
      <c r="E145" s="21">
        <v>38</v>
      </c>
      <c r="F145" s="21">
        <v>0</v>
      </c>
      <c r="G145" s="21">
        <v>0</v>
      </c>
      <c r="H145" s="21">
        <v>0</v>
      </c>
      <c r="I145" s="21">
        <v>0</v>
      </c>
      <c r="J145" s="21">
        <v>10</v>
      </c>
      <c r="K145" s="21">
        <v>6</v>
      </c>
      <c r="L145" s="21">
        <v>90</v>
      </c>
      <c r="M145" s="21">
        <v>42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84">
        <f t="shared" si="87"/>
        <v>344</v>
      </c>
      <c r="U145" s="733">
        <f t="shared" si="88"/>
        <v>150</v>
      </c>
      <c r="V145" s="10"/>
      <c r="W145" s="14" t="s">
        <v>71</v>
      </c>
      <c r="X145" s="21">
        <v>31</v>
      </c>
      <c r="Y145" s="21">
        <v>13</v>
      </c>
      <c r="Z145" s="21">
        <v>15</v>
      </c>
      <c r="AA145" s="21">
        <v>4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43</v>
      </c>
      <c r="AI145" s="21">
        <v>19</v>
      </c>
      <c r="AJ145" s="21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84">
        <f t="shared" si="89"/>
        <v>89</v>
      </c>
      <c r="AQ145" s="733">
        <f t="shared" si="90"/>
        <v>36</v>
      </c>
      <c r="AR145" s="10"/>
      <c r="AS145" s="18" t="s">
        <v>71</v>
      </c>
      <c r="AT145" s="627">
        <v>3</v>
      </c>
      <c r="AU145" s="21">
        <v>2</v>
      </c>
      <c r="AV145" s="21">
        <v>0</v>
      </c>
      <c r="AW145" s="21">
        <v>0</v>
      </c>
      <c r="AX145" s="21">
        <v>1</v>
      </c>
      <c r="AY145" s="21">
        <v>1</v>
      </c>
      <c r="AZ145" s="21">
        <v>0</v>
      </c>
      <c r="BA145" s="73">
        <v>0</v>
      </c>
      <c r="BB145" s="194">
        <v>0</v>
      </c>
      <c r="BC145" s="733">
        <f t="shared" si="91"/>
        <v>7</v>
      </c>
      <c r="BD145" s="519">
        <v>4</v>
      </c>
      <c r="BE145" s="194">
        <v>1</v>
      </c>
      <c r="BF145" s="733">
        <f t="shared" si="92"/>
        <v>5</v>
      </c>
      <c r="BG145" s="607">
        <v>2</v>
      </c>
      <c r="BH145" s="233">
        <v>8</v>
      </c>
      <c r="BI145" s="221">
        <v>5</v>
      </c>
    </row>
    <row r="146" spans="1:61">
      <c r="A146" s="20" t="s">
        <v>110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84"/>
      <c r="U146" s="733"/>
      <c r="V146" s="10"/>
      <c r="W146" s="20" t="s">
        <v>110</v>
      </c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84"/>
      <c r="AQ146" s="733"/>
      <c r="AR146" s="10"/>
      <c r="AS146" s="569" t="s">
        <v>110</v>
      </c>
      <c r="AT146" s="627"/>
      <c r="AU146" s="21"/>
      <c r="AV146" s="21"/>
      <c r="AW146" s="21"/>
      <c r="AX146" s="21"/>
      <c r="AY146" s="21"/>
      <c r="AZ146" s="21"/>
      <c r="BA146" s="73"/>
      <c r="BB146" s="179"/>
      <c r="BC146" s="733"/>
      <c r="BD146" s="627"/>
      <c r="BE146" s="21"/>
      <c r="BF146" s="733"/>
      <c r="BG146" s="607"/>
      <c r="BH146" s="234"/>
      <c r="BI146" s="180"/>
    </row>
    <row r="147" spans="1:61">
      <c r="A147" s="14" t="s">
        <v>11</v>
      </c>
      <c r="B147" s="21">
        <v>486</v>
      </c>
      <c r="C147" s="21">
        <v>257</v>
      </c>
      <c r="D147" s="21">
        <v>212</v>
      </c>
      <c r="E147" s="21">
        <v>134</v>
      </c>
      <c r="F147" s="21">
        <v>0</v>
      </c>
      <c r="G147" s="21">
        <v>0</v>
      </c>
      <c r="H147" s="21">
        <v>0</v>
      </c>
      <c r="I147" s="21">
        <v>0</v>
      </c>
      <c r="J147" s="21">
        <v>75</v>
      </c>
      <c r="K147" s="21">
        <v>35</v>
      </c>
      <c r="L147" s="21">
        <v>349</v>
      </c>
      <c r="M147" s="21">
        <v>191</v>
      </c>
      <c r="N147" s="21">
        <v>0</v>
      </c>
      <c r="O147" s="21">
        <v>0</v>
      </c>
      <c r="P147" s="21">
        <v>14</v>
      </c>
      <c r="Q147" s="21">
        <v>5</v>
      </c>
      <c r="R147" s="21">
        <v>26</v>
      </c>
      <c r="S147" s="21">
        <v>14</v>
      </c>
      <c r="T147" s="84">
        <f t="shared" si="87"/>
        <v>1162</v>
      </c>
      <c r="U147" s="733">
        <f t="shared" si="88"/>
        <v>636</v>
      </c>
      <c r="V147" s="10"/>
      <c r="W147" s="14" t="s">
        <v>11</v>
      </c>
      <c r="X147" s="21">
        <v>6</v>
      </c>
      <c r="Y147" s="21">
        <v>3</v>
      </c>
      <c r="Z147" s="21">
        <v>2</v>
      </c>
      <c r="AA147" s="21">
        <v>1</v>
      </c>
      <c r="AB147" s="21">
        <v>0</v>
      </c>
      <c r="AC147" s="21">
        <v>0</v>
      </c>
      <c r="AD147" s="21">
        <v>0</v>
      </c>
      <c r="AE147" s="21">
        <v>0</v>
      </c>
      <c r="AF147" s="21">
        <v>1</v>
      </c>
      <c r="AG147" s="21">
        <v>0</v>
      </c>
      <c r="AH147" s="21">
        <v>22</v>
      </c>
      <c r="AI147" s="21">
        <v>11</v>
      </c>
      <c r="AJ147" s="21">
        <v>0</v>
      </c>
      <c r="AK147" s="21">
        <v>0</v>
      </c>
      <c r="AL147" s="21">
        <v>2</v>
      </c>
      <c r="AM147" s="21">
        <v>1</v>
      </c>
      <c r="AN147" s="21">
        <v>1</v>
      </c>
      <c r="AO147" s="21">
        <v>0</v>
      </c>
      <c r="AP147" s="84">
        <f t="shared" si="89"/>
        <v>34</v>
      </c>
      <c r="AQ147" s="733">
        <f t="shared" si="90"/>
        <v>16</v>
      </c>
      <c r="AR147" s="10"/>
      <c r="AS147" s="18" t="s">
        <v>11</v>
      </c>
      <c r="AT147" s="627">
        <v>11</v>
      </c>
      <c r="AU147" s="21">
        <v>7</v>
      </c>
      <c r="AV147" s="21">
        <v>0</v>
      </c>
      <c r="AW147" s="21">
        <v>0</v>
      </c>
      <c r="AX147" s="21">
        <v>2</v>
      </c>
      <c r="AY147" s="21">
        <v>10</v>
      </c>
      <c r="AZ147" s="21">
        <v>0</v>
      </c>
      <c r="BA147" s="73">
        <v>1</v>
      </c>
      <c r="BB147" s="194">
        <v>1</v>
      </c>
      <c r="BC147" s="733">
        <f t="shared" si="91"/>
        <v>32</v>
      </c>
      <c r="BD147" s="519">
        <v>32</v>
      </c>
      <c r="BE147" s="194">
        <v>0</v>
      </c>
      <c r="BF147" s="733">
        <f t="shared" si="92"/>
        <v>32</v>
      </c>
      <c r="BG147" s="607">
        <v>7</v>
      </c>
      <c r="BH147" s="233">
        <v>37</v>
      </c>
      <c r="BI147" s="221">
        <v>8</v>
      </c>
    </row>
    <row r="148" spans="1:61">
      <c r="A148" s="14" t="s">
        <v>13</v>
      </c>
      <c r="B148" s="21">
        <v>658</v>
      </c>
      <c r="C148" s="21">
        <v>357</v>
      </c>
      <c r="D148" s="21">
        <v>269</v>
      </c>
      <c r="E148" s="21">
        <v>158</v>
      </c>
      <c r="F148" s="21">
        <v>0</v>
      </c>
      <c r="G148" s="21">
        <v>0</v>
      </c>
      <c r="H148" s="21">
        <v>34</v>
      </c>
      <c r="I148" s="21">
        <v>14</v>
      </c>
      <c r="J148" s="21">
        <v>120</v>
      </c>
      <c r="K148" s="21">
        <v>48</v>
      </c>
      <c r="L148" s="21">
        <v>434</v>
      </c>
      <c r="M148" s="21">
        <v>221</v>
      </c>
      <c r="N148" s="21">
        <v>0</v>
      </c>
      <c r="O148" s="21">
        <v>0</v>
      </c>
      <c r="P148" s="21">
        <v>42</v>
      </c>
      <c r="Q148" s="21">
        <v>23</v>
      </c>
      <c r="R148" s="21">
        <v>51</v>
      </c>
      <c r="S148" s="21">
        <v>20</v>
      </c>
      <c r="T148" s="84">
        <f t="shared" si="87"/>
        <v>1608</v>
      </c>
      <c r="U148" s="733">
        <f t="shared" si="88"/>
        <v>841</v>
      </c>
      <c r="V148" s="10"/>
      <c r="W148" s="14" t="s">
        <v>13</v>
      </c>
      <c r="X148" s="21">
        <v>3</v>
      </c>
      <c r="Y148" s="21">
        <v>1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1</v>
      </c>
      <c r="AG148" s="21">
        <v>0</v>
      </c>
      <c r="AH148" s="21">
        <v>14</v>
      </c>
      <c r="AI148" s="21">
        <v>11</v>
      </c>
      <c r="AJ148" s="21">
        <v>0</v>
      </c>
      <c r="AK148" s="21">
        <v>0</v>
      </c>
      <c r="AL148" s="21">
        <v>7</v>
      </c>
      <c r="AM148" s="21">
        <v>6</v>
      </c>
      <c r="AN148" s="21">
        <v>6</v>
      </c>
      <c r="AO148" s="21">
        <v>1</v>
      </c>
      <c r="AP148" s="84">
        <f t="shared" si="89"/>
        <v>31</v>
      </c>
      <c r="AQ148" s="733">
        <f t="shared" si="90"/>
        <v>19</v>
      </c>
      <c r="AR148" s="10"/>
      <c r="AS148" s="18" t="s">
        <v>13</v>
      </c>
      <c r="AT148" s="627">
        <v>15</v>
      </c>
      <c r="AU148" s="21">
        <v>9</v>
      </c>
      <c r="AV148" s="21">
        <v>0</v>
      </c>
      <c r="AW148" s="21">
        <v>1</v>
      </c>
      <c r="AX148" s="21">
        <v>4</v>
      </c>
      <c r="AY148" s="21">
        <v>11</v>
      </c>
      <c r="AZ148" s="21">
        <v>0</v>
      </c>
      <c r="BA148" s="73">
        <v>3</v>
      </c>
      <c r="BB148" s="194">
        <v>2</v>
      </c>
      <c r="BC148" s="733">
        <f t="shared" si="91"/>
        <v>45</v>
      </c>
      <c r="BD148" s="519">
        <v>45</v>
      </c>
      <c r="BE148" s="194">
        <v>5</v>
      </c>
      <c r="BF148" s="733">
        <f t="shared" si="92"/>
        <v>50</v>
      </c>
      <c r="BG148" s="607">
        <v>10</v>
      </c>
      <c r="BH148" s="233">
        <v>88</v>
      </c>
      <c r="BI148" s="221">
        <v>13</v>
      </c>
    </row>
    <row r="149" spans="1:61">
      <c r="A149" s="14" t="s">
        <v>15</v>
      </c>
      <c r="B149" s="21">
        <v>1760</v>
      </c>
      <c r="C149" s="21">
        <v>984</v>
      </c>
      <c r="D149" s="21">
        <v>891</v>
      </c>
      <c r="E149" s="21">
        <v>514</v>
      </c>
      <c r="F149" s="21">
        <v>96</v>
      </c>
      <c r="G149" s="21">
        <v>48</v>
      </c>
      <c r="H149" s="21">
        <v>180</v>
      </c>
      <c r="I149" s="21">
        <v>81</v>
      </c>
      <c r="J149" s="21">
        <v>183</v>
      </c>
      <c r="K149" s="21">
        <v>87</v>
      </c>
      <c r="L149" s="21">
        <v>1038</v>
      </c>
      <c r="M149" s="21">
        <v>607</v>
      </c>
      <c r="N149" s="21">
        <v>69</v>
      </c>
      <c r="O149" s="21">
        <v>31</v>
      </c>
      <c r="P149" s="21">
        <v>187</v>
      </c>
      <c r="Q149" s="21">
        <v>67</v>
      </c>
      <c r="R149" s="21">
        <v>107</v>
      </c>
      <c r="S149" s="21">
        <v>47</v>
      </c>
      <c r="T149" s="84">
        <f t="shared" si="87"/>
        <v>4511</v>
      </c>
      <c r="U149" s="733">
        <f t="shared" si="88"/>
        <v>2466</v>
      </c>
      <c r="V149" s="10"/>
      <c r="W149" s="14" t="s">
        <v>15</v>
      </c>
      <c r="X149" s="21">
        <v>93</v>
      </c>
      <c r="Y149" s="21">
        <v>51</v>
      </c>
      <c r="Z149" s="21">
        <v>41</v>
      </c>
      <c r="AA149" s="21">
        <v>24</v>
      </c>
      <c r="AB149" s="21">
        <v>1</v>
      </c>
      <c r="AC149" s="21">
        <v>0</v>
      </c>
      <c r="AD149" s="21">
        <v>1</v>
      </c>
      <c r="AE149" s="21">
        <v>0</v>
      </c>
      <c r="AF149" s="21">
        <v>19</v>
      </c>
      <c r="AG149" s="21">
        <v>14</v>
      </c>
      <c r="AH149" s="21">
        <v>106</v>
      </c>
      <c r="AI149" s="21">
        <v>62</v>
      </c>
      <c r="AJ149" s="21">
        <v>4</v>
      </c>
      <c r="AK149" s="21">
        <v>1</v>
      </c>
      <c r="AL149" s="21">
        <v>24</v>
      </c>
      <c r="AM149" s="21">
        <v>8</v>
      </c>
      <c r="AN149" s="21">
        <v>11</v>
      </c>
      <c r="AO149" s="21">
        <v>5</v>
      </c>
      <c r="AP149" s="84">
        <f t="shared" si="89"/>
        <v>300</v>
      </c>
      <c r="AQ149" s="733">
        <f t="shared" si="90"/>
        <v>165</v>
      </c>
      <c r="AR149" s="10"/>
      <c r="AS149" s="18" t="s">
        <v>15</v>
      </c>
      <c r="AT149" s="627">
        <v>43</v>
      </c>
      <c r="AU149" s="21">
        <v>26</v>
      </c>
      <c r="AV149" s="21">
        <v>4</v>
      </c>
      <c r="AW149" s="21">
        <v>5</v>
      </c>
      <c r="AX149" s="21">
        <v>8</v>
      </c>
      <c r="AY149" s="21">
        <v>29</v>
      </c>
      <c r="AZ149" s="21">
        <v>5</v>
      </c>
      <c r="BA149" s="73">
        <v>9</v>
      </c>
      <c r="BB149" s="194">
        <v>4</v>
      </c>
      <c r="BC149" s="733">
        <f t="shared" si="91"/>
        <v>133</v>
      </c>
      <c r="BD149" s="519">
        <v>129</v>
      </c>
      <c r="BE149" s="194">
        <v>8</v>
      </c>
      <c r="BF149" s="733">
        <f t="shared" si="92"/>
        <v>137</v>
      </c>
      <c r="BG149" s="607">
        <v>25</v>
      </c>
      <c r="BH149" s="233">
        <v>315</v>
      </c>
      <c r="BI149" s="221">
        <v>60</v>
      </c>
    </row>
    <row r="150" spans="1:61">
      <c r="A150" s="14" t="s">
        <v>182</v>
      </c>
      <c r="B150" s="21">
        <v>627</v>
      </c>
      <c r="C150" s="21">
        <v>314</v>
      </c>
      <c r="D150" s="21">
        <v>212</v>
      </c>
      <c r="E150" s="21">
        <v>127</v>
      </c>
      <c r="F150" s="21">
        <v>56</v>
      </c>
      <c r="G150" s="21">
        <v>34</v>
      </c>
      <c r="H150" s="21">
        <v>15</v>
      </c>
      <c r="I150" s="21">
        <v>4</v>
      </c>
      <c r="J150" s="21">
        <v>190</v>
      </c>
      <c r="K150" s="21">
        <v>71</v>
      </c>
      <c r="L150" s="21">
        <v>430</v>
      </c>
      <c r="M150" s="21">
        <v>241</v>
      </c>
      <c r="N150" s="21">
        <v>5</v>
      </c>
      <c r="O150" s="21">
        <v>1</v>
      </c>
      <c r="P150" s="21">
        <v>66</v>
      </c>
      <c r="Q150" s="21">
        <v>18</v>
      </c>
      <c r="R150" s="21">
        <v>12</v>
      </c>
      <c r="S150" s="21">
        <v>4</v>
      </c>
      <c r="T150" s="84">
        <f t="shared" si="87"/>
        <v>1613</v>
      </c>
      <c r="U150" s="733">
        <f t="shared" si="88"/>
        <v>814</v>
      </c>
      <c r="V150" s="10"/>
      <c r="W150" s="14" t="s">
        <v>182</v>
      </c>
      <c r="X150" s="21">
        <v>0</v>
      </c>
      <c r="Y150" s="21">
        <v>0</v>
      </c>
      <c r="Z150" s="21">
        <v>4</v>
      </c>
      <c r="AA150" s="21">
        <v>3</v>
      </c>
      <c r="AB150" s="21">
        <v>0</v>
      </c>
      <c r="AC150" s="21">
        <v>0</v>
      </c>
      <c r="AD150" s="21">
        <v>0</v>
      </c>
      <c r="AE150" s="21">
        <v>0</v>
      </c>
      <c r="AF150" s="21">
        <v>3</v>
      </c>
      <c r="AG150" s="21">
        <v>1</v>
      </c>
      <c r="AH150" s="21">
        <v>39</v>
      </c>
      <c r="AI150" s="21">
        <v>20</v>
      </c>
      <c r="AJ150" s="21">
        <v>0</v>
      </c>
      <c r="AK150" s="21">
        <v>0</v>
      </c>
      <c r="AL150" s="21">
        <v>1</v>
      </c>
      <c r="AM150" s="21">
        <v>0</v>
      </c>
      <c r="AN150" s="21">
        <v>1</v>
      </c>
      <c r="AO150" s="21">
        <v>1</v>
      </c>
      <c r="AP150" s="84">
        <f t="shared" si="89"/>
        <v>48</v>
      </c>
      <c r="AQ150" s="733">
        <f t="shared" si="90"/>
        <v>25</v>
      </c>
      <c r="AR150" s="10"/>
      <c r="AS150" s="18" t="s">
        <v>182</v>
      </c>
      <c r="AT150" s="627">
        <v>16</v>
      </c>
      <c r="AU150" s="21">
        <v>7</v>
      </c>
      <c r="AV150" s="21">
        <v>1</v>
      </c>
      <c r="AW150" s="21">
        <v>1</v>
      </c>
      <c r="AX150" s="21">
        <v>6</v>
      </c>
      <c r="AY150" s="21">
        <v>11</v>
      </c>
      <c r="AZ150" s="21">
        <v>1</v>
      </c>
      <c r="BA150" s="73">
        <v>5</v>
      </c>
      <c r="BB150" s="194">
        <v>1</v>
      </c>
      <c r="BC150" s="733">
        <f t="shared" si="91"/>
        <v>49</v>
      </c>
      <c r="BD150" s="519">
        <v>45</v>
      </c>
      <c r="BE150" s="194">
        <v>6</v>
      </c>
      <c r="BF150" s="733">
        <f t="shared" si="92"/>
        <v>51</v>
      </c>
      <c r="BG150" s="607">
        <v>12</v>
      </c>
      <c r="BH150" s="233">
        <v>79</v>
      </c>
      <c r="BI150" s="221">
        <v>7</v>
      </c>
    </row>
    <row r="151" spans="1:61">
      <c r="A151" s="14" t="s">
        <v>17</v>
      </c>
      <c r="B151" s="21">
        <v>588</v>
      </c>
      <c r="C151" s="21">
        <v>299</v>
      </c>
      <c r="D151" s="21">
        <v>143</v>
      </c>
      <c r="E151" s="21">
        <v>77</v>
      </c>
      <c r="F151" s="21">
        <v>0</v>
      </c>
      <c r="G151" s="21">
        <v>0</v>
      </c>
      <c r="H151" s="21">
        <v>90</v>
      </c>
      <c r="I151" s="21">
        <v>47</v>
      </c>
      <c r="J151" s="21">
        <v>0</v>
      </c>
      <c r="K151" s="21">
        <v>0</v>
      </c>
      <c r="L151" s="21">
        <v>332</v>
      </c>
      <c r="M151" s="21">
        <v>168</v>
      </c>
      <c r="N151" s="21">
        <v>0</v>
      </c>
      <c r="O151" s="21">
        <v>0</v>
      </c>
      <c r="P151" s="21">
        <v>92</v>
      </c>
      <c r="Q151" s="21">
        <v>38</v>
      </c>
      <c r="R151" s="21">
        <v>0</v>
      </c>
      <c r="S151" s="21">
        <v>0</v>
      </c>
      <c r="T151" s="84">
        <f t="shared" si="87"/>
        <v>1245</v>
      </c>
      <c r="U151" s="733">
        <f t="shared" si="88"/>
        <v>629</v>
      </c>
      <c r="V151" s="10"/>
      <c r="W151" s="14" t="s">
        <v>17</v>
      </c>
      <c r="X151" s="21">
        <v>8</v>
      </c>
      <c r="Y151" s="21">
        <v>5</v>
      </c>
      <c r="Z151" s="21">
        <v>10</v>
      </c>
      <c r="AA151" s="21">
        <v>4</v>
      </c>
      <c r="AB151" s="21">
        <v>0</v>
      </c>
      <c r="AC151" s="21">
        <v>0</v>
      </c>
      <c r="AD151" s="21">
        <v>2</v>
      </c>
      <c r="AE151" s="21">
        <v>1</v>
      </c>
      <c r="AF151" s="21">
        <v>0</v>
      </c>
      <c r="AG151" s="21">
        <v>0</v>
      </c>
      <c r="AH151" s="21">
        <v>27</v>
      </c>
      <c r="AI151" s="21">
        <v>21</v>
      </c>
      <c r="AJ151" s="21">
        <v>0</v>
      </c>
      <c r="AK151" s="21">
        <v>0</v>
      </c>
      <c r="AL151" s="21">
        <v>14</v>
      </c>
      <c r="AM151" s="21">
        <v>7</v>
      </c>
      <c r="AN151" s="21">
        <v>0</v>
      </c>
      <c r="AO151" s="21">
        <v>0</v>
      </c>
      <c r="AP151" s="84">
        <f t="shared" si="89"/>
        <v>61</v>
      </c>
      <c r="AQ151" s="733">
        <f t="shared" si="90"/>
        <v>38</v>
      </c>
      <c r="AR151" s="10"/>
      <c r="AS151" s="18" t="s">
        <v>17</v>
      </c>
      <c r="AT151" s="627">
        <v>10</v>
      </c>
      <c r="AU151" s="21">
        <v>4</v>
      </c>
      <c r="AV151" s="21">
        <v>0</v>
      </c>
      <c r="AW151" s="21">
        <v>2</v>
      </c>
      <c r="AX151" s="21">
        <v>0</v>
      </c>
      <c r="AY151" s="21">
        <v>5</v>
      </c>
      <c r="AZ151" s="21">
        <v>0</v>
      </c>
      <c r="BA151" s="73">
        <v>3</v>
      </c>
      <c r="BB151" s="194">
        <v>0</v>
      </c>
      <c r="BC151" s="733">
        <f t="shared" si="91"/>
        <v>24</v>
      </c>
      <c r="BD151" s="519">
        <v>18</v>
      </c>
      <c r="BE151" s="194">
        <v>6</v>
      </c>
      <c r="BF151" s="733">
        <f t="shared" si="92"/>
        <v>24</v>
      </c>
      <c r="BG151" s="607">
        <v>4</v>
      </c>
      <c r="BH151" s="233">
        <v>33</v>
      </c>
      <c r="BI151" s="221">
        <v>5</v>
      </c>
    </row>
    <row r="152" spans="1:61">
      <c r="A152" s="14" t="s">
        <v>19</v>
      </c>
      <c r="B152" s="21">
        <v>787</v>
      </c>
      <c r="C152" s="21">
        <v>407</v>
      </c>
      <c r="D152" s="21">
        <v>313</v>
      </c>
      <c r="E152" s="21">
        <v>193</v>
      </c>
      <c r="F152" s="21">
        <v>0</v>
      </c>
      <c r="G152" s="21">
        <v>0</v>
      </c>
      <c r="H152" s="21">
        <v>187</v>
      </c>
      <c r="I152" s="21">
        <v>74</v>
      </c>
      <c r="J152" s="21">
        <v>0</v>
      </c>
      <c r="K152" s="21">
        <v>0</v>
      </c>
      <c r="L152" s="21">
        <v>646</v>
      </c>
      <c r="M152" s="21">
        <v>347</v>
      </c>
      <c r="N152" s="21">
        <v>0</v>
      </c>
      <c r="O152" s="21">
        <v>0</v>
      </c>
      <c r="P152" s="21">
        <v>120</v>
      </c>
      <c r="Q152" s="21">
        <v>39</v>
      </c>
      <c r="R152" s="21">
        <v>0</v>
      </c>
      <c r="S152" s="21">
        <v>0</v>
      </c>
      <c r="T152" s="84">
        <f t="shared" si="87"/>
        <v>2053</v>
      </c>
      <c r="U152" s="733">
        <f t="shared" si="88"/>
        <v>1060</v>
      </c>
      <c r="V152" s="10"/>
      <c r="W152" s="14" t="s">
        <v>19</v>
      </c>
      <c r="X152" s="21">
        <v>4</v>
      </c>
      <c r="Y152" s="21">
        <v>2</v>
      </c>
      <c r="Z152" s="21">
        <v>13</v>
      </c>
      <c r="AA152" s="21">
        <v>7</v>
      </c>
      <c r="AB152" s="21">
        <v>0</v>
      </c>
      <c r="AC152" s="21">
        <v>0</v>
      </c>
      <c r="AD152" s="21">
        <v>1</v>
      </c>
      <c r="AE152" s="21">
        <v>1</v>
      </c>
      <c r="AF152" s="21">
        <v>0</v>
      </c>
      <c r="AG152" s="21">
        <v>0</v>
      </c>
      <c r="AH152" s="21">
        <v>134</v>
      </c>
      <c r="AI152" s="21">
        <v>62</v>
      </c>
      <c r="AJ152" s="21">
        <v>0</v>
      </c>
      <c r="AK152" s="21">
        <v>0</v>
      </c>
      <c r="AL152" s="21">
        <v>28</v>
      </c>
      <c r="AM152" s="21">
        <v>8</v>
      </c>
      <c r="AN152" s="21">
        <v>0</v>
      </c>
      <c r="AO152" s="21">
        <v>0</v>
      </c>
      <c r="AP152" s="84">
        <f t="shared" si="89"/>
        <v>180</v>
      </c>
      <c r="AQ152" s="733">
        <f t="shared" si="90"/>
        <v>80</v>
      </c>
      <c r="AR152" s="10"/>
      <c r="AS152" s="18" t="s">
        <v>19</v>
      </c>
      <c r="AT152" s="627">
        <v>17</v>
      </c>
      <c r="AU152" s="21">
        <v>8</v>
      </c>
      <c r="AV152" s="21">
        <v>0</v>
      </c>
      <c r="AW152" s="21">
        <v>5</v>
      </c>
      <c r="AX152" s="21">
        <v>0</v>
      </c>
      <c r="AY152" s="21">
        <v>13</v>
      </c>
      <c r="AZ152" s="21">
        <v>0</v>
      </c>
      <c r="BA152" s="73">
        <v>3</v>
      </c>
      <c r="BB152" s="194">
        <v>0</v>
      </c>
      <c r="BC152" s="733">
        <f t="shared" si="91"/>
        <v>46</v>
      </c>
      <c r="BD152" s="519">
        <v>43</v>
      </c>
      <c r="BE152" s="194">
        <v>3</v>
      </c>
      <c r="BF152" s="733">
        <f t="shared" si="92"/>
        <v>46</v>
      </c>
      <c r="BG152" s="607">
        <v>11</v>
      </c>
      <c r="BH152" s="233">
        <v>81</v>
      </c>
      <c r="BI152" s="221">
        <v>15</v>
      </c>
    </row>
    <row r="153" spans="1:61">
      <c r="A153" s="14" t="s">
        <v>183</v>
      </c>
      <c r="B153" s="21">
        <v>97</v>
      </c>
      <c r="C153" s="21">
        <v>49</v>
      </c>
      <c r="D153" s="21">
        <v>65</v>
      </c>
      <c r="E153" s="21">
        <v>31</v>
      </c>
      <c r="F153" s="21">
        <v>0</v>
      </c>
      <c r="G153" s="21">
        <v>0</v>
      </c>
      <c r="H153" s="21">
        <v>0</v>
      </c>
      <c r="I153" s="21">
        <v>0</v>
      </c>
      <c r="J153" s="21">
        <v>10</v>
      </c>
      <c r="K153" s="21">
        <v>6</v>
      </c>
      <c r="L153" s="21">
        <v>82</v>
      </c>
      <c r="M153" s="21">
        <v>44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84">
        <f t="shared" si="87"/>
        <v>254</v>
      </c>
      <c r="U153" s="733">
        <f t="shared" si="88"/>
        <v>130</v>
      </c>
      <c r="V153" s="10"/>
      <c r="W153" s="14" t="s">
        <v>183</v>
      </c>
      <c r="X153" s="21">
        <v>3</v>
      </c>
      <c r="Y153" s="21">
        <v>1</v>
      </c>
      <c r="Z153" s="21">
        <v>1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10</v>
      </c>
      <c r="AI153" s="21">
        <v>7</v>
      </c>
      <c r="AJ153" s="21">
        <v>0</v>
      </c>
      <c r="AK153" s="21">
        <v>0</v>
      </c>
      <c r="AL153" s="21">
        <v>0</v>
      </c>
      <c r="AM153" s="21">
        <v>0</v>
      </c>
      <c r="AN153" s="21">
        <v>0</v>
      </c>
      <c r="AO153" s="21">
        <v>0</v>
      </c>
      <c r="AP153" s="84">
        <f t="shared" si="89"/>
        <v>14</v>
      </c>
      <c r="AQ153" s="733">
        <f t="shared" si="90"/>
        <v>8</v>
      </c>
      <c r="AR153" s="10"/>
      <c r="AS153" s="18" t="s">
        <v>183</v>
      </c>
      <c r="AT153" s="627">
        <v>3</v>
      </c>
      <c r="AU153" s="21">
        <v>2</v>
      </c>
      <c r="AV153" s="21">
        <v>0</v>
      </c>
      <c r="AW153" s="21">
        <v>0</v>
      </c>
      <c r="AX153" s="21">
        <v>1</v>
      </c>
      <c r="AY153" s="21">
        <v>3</v>
      </c>
      <c r="AZ153" s="21">
        <v>0</v>
      </c>
      <c r="BA153" s="73">
        <v>0</v>
      </c>
      <c r="BB153" s="194">
        <v>0</v>
      </c>
      <c r="BC153" s="733">
        <f t="shared" si="91"/>
        <v>9</v>
      </c>
      <c r="BD153" s="519">
        <v>6</v>
      </c>
      <c r="BE153" s="194">
        <v>3</v>
      </c>
      <c r="BF153" s="733">
        <f t="shared" si="92"/>
        <v>9</v>
      </c>
      <c r="BG153" s="607">
        <v>3</v>
      </c>
      <c r="BH153" s="233">
        <v>18</v>
      </c>
      <c r="BI153" s="221">
        <v>1</v>
      </c>
    </row>
    <row r="154" spans="1:61">
      <c r="A154" s="20" t="s">
        <v>44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84"/>
      <c r="U154" s="733"/>
      <c r="V154" s="10"/>
      <c r="W154" s="20" t="s">
        <v>44</v>
      </c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84"/>
      <c r="AQ154" s="733"/>
      <c r="AR154" s="10"/>
      <c r="AS154" s="569" t="s">
        <v>44</v>
      </c>
      <c r="AT154" s="627"/>
      <c r="AU154" s="21"/>
      <c r="AV154" s="21"/>
      <c r="AW154" s="21"/>
      <c r="AX154" s="21"/>
      <c r="AY154" s="21"/>
      <c r="AZ154" s="21"/>
      <c r="BA154" s="73"/>
      <c r="BB154" s="179"/>
      <c r="BC154" s="733"/>
      <c r="BD154" s="627"/>
      <c r="BE154" s="21"/>
      <c r="BF154" s="733"/>
      <c r="BG154" s="607"/>
      <c r="BH154" s="234"/>
      <c r="BI154" s="180"/>
    </row>
    <row r="155" spans="1:61">
      <c r="A155" s="14" t="s">
        <v>46</v>
      </c>
      <c r="B155" s="21">
        <v>26</v>
      </c>
      <c r="C155" s="21">
        <v>15</v>
      </c>
      <c r="D155" s="21">
        <v>15</v>
      </c>
      <c r="E155" s="21">
        <v>7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11</v>
      </c>
      <c r="M155" s="21">
        <v>6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84">
        <f t="shared" si="87"/>
        <v>52</v>
      </c>
      <c r="U155" s="733">
        <f t="shared" si="88"/>
        <v>28</v>
      </c>
      <c r="V155" s="10"/>
      <c r="W155" s="14" t="s">
        <v>46</v>
      </c>
      <c r="X155" s="21">
        <v>1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84">
        <f t="shared" si="89"/>
        <v>1</v>
      </c>
      <c r="AQ155" s="733">
        <f t="shared" si="90"/>
        <v>0</v>
      </c>
      <c r="AR155" s="10"/>
      <c r="AS155" s="18" t="s">
        <v>46</v>
      </c>
      <c r="AT155" s="627">
        <v>2</v>
      </c>
      <c r="AU155" s="21">
        <v>2</v>
      </c>
      <c r="AV155" s="21">
        <v>0</v>
      </c>
      <c r="AW155" s="21">
        <v>0</v>
      </c>
      <c r="AX155" s="21">
        <v>0</v>
      </c>
      <c r="AY155" s="21">
        <v>1</v>
      </c>
      <c r="AZ155" s="21">
        <v>0</v>
      </c>
      <c r="BA155" s="73">
        <v>0</v>
      </c>
      <c r="BB155" s="194">
        <v>0</v>
      </c>
      <c r="BC155" s="733">
        <f t="shared" si="91"/>
        <v>5</v>
      </c>
      <c r="BD155" s="519">
        <v>5</v>
      </c>
      <c r="BE155" s="194">
        <v>0</v>
      </c>
      <c r="BF155" s="733">
        <f t="shared" si="92"/>
        <v>5</v>
      </c>
      <c r="BG155" s="607">
        <v>2</v>
      </c>
      <c r="BH155" s="233">
        <v>6</v>
      </c>
      <c r="BI155" s="221">
        <v>0</v>
      </c>
    </row>
    <row r="156" spans="1:61">
      <c r="A156" s="14" t="s">
        <v>51</v>
      </c>
      <c r="B156" s="21">
        <v>290</v>
      </c>
      <c r="C156" s="21">
        <v>150</v>
      </c>
      <c r="D156" s="21">
        <v>65</v>
      </c>
      <c r="E156" s="21">
        <v>53</v>
      </c>
      <c r="F156" s="21">
        <v>0</v>
      </c>
      <c r="G156" s="21">
        <v>0</v>
      </c>
      <c r="H156" s="21">
        <v>70</v>
      </c>
      <c r="I156" s="21">
        <v>30</v>
      </c>
      <c r="J156" s="21">
        <v>53</v>
      </c>
      <c r="K156" s="21">
        <v>21</v>
      </c>
      <c r="L156" s="21">
        <v>135</v>
      </c>
      <c r="M156" s="21">
        <v>66</v>
      </c>
      <c r="N156" s="21">
        <v>0</v>
      </c>
      <c r="O156" s="21">
        <v>0</v>
      </c>
      <c r="P156" s="21">
        <v>0</v>
      </c>
      <c r="Q156" s="21">
        <v>0</v>
      </c>
      <c r="R156" s="21">
        <v>52</v>
      </c>
      <c r="S156" s="21">
        <v>15</v>
      </c>
      <c r="T156" s="793">
        <f t="shared" si="87"/>
        <v>665</v>
      </c>
      <c r="U156" s="794">
        <f t="shared" si="88"/>
        <v>335</v>
      </c>
      <c r="V156" s="10"/>
      <c r="W156" s="14" t="s">
        <v>51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1</v>
      </c>
      <c r="AE156" s="21">
        <v>0</v>
      </c>
      <c r="AF156" s="21">
        <v>0</v>
      </c>
      <c r="AG156" s="21">
        <v>0</v>
      </c>
      <c r="AH156" s="21">
        <v>16</v>
      </c>
      <c r="AI156" s="21">
        <v>6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84">
        <f t="shared" si="89"/>
        <v>17</v>
      </c>
      <c r="AQ156" s="733">
        <f t="shared" si="90"/>
        <v>6</v>
      </c>
      <c r="AR156" s="10"/>
      <c r="AS156" s="18" t="s">
        <v>51</v>
      </c>
      <c r="AT156" s="627">
        <v>6</v>
      </c>
      <c r="AU156" s="21">
        <v>3</v>
      </c>
      <c r="AV156" s="21">
        <v>0</v>
      </c>
      <c r="AW156" s="21">
        <v>2</v>
      </c>
      <c r="AX156" s="21">
        <v>2</v>
      </c>
      <c r="AY156" s="21">
        <v>2</v>
      </c>
      <c r="AZ156" s="21">
        <v>0</v>
      </c>
      <c r="BA156" s="73">
        <v>0</v>
      </c>
      <c r="BB156" s="194">
        <v>1</v>
      </c>
      <c r="BC156" s="733">
        <f t="shared" si="91"/>
        <v>16</v>
      </c>
      <c r="BD156" s="519">
        <v>15</v>
      </c>
      <c r="BE156" s="194">
        <v>0</v>
      </c>
      <c r="BF156" s="733">
        <f t="shared" si="92"/>
        <v>15</v>
      </c>
      <c r="BG156" s="607">
        <v>5</v>
      </c>
      <c r="BH156" s="233">
        <v>37</v>
      </c>
      <c r="BI156" s="221">
        <v>5</v>
      </c>
    </row>
    <row r="157" spans="1:61" ht="15" thickBot="1">
      <c r="A157" s="25" t="s">
        <v>185</v>
      </c>
      <c r="B157" s="26">
        <v>267</v>
      </c>
      <c r="C157" s="26">
        <v>128</v>
      </c>
      <c r="D157" s="26">
        <v>160</v>
      </c>
      <c r="E157" s="26">
        <v>87</v>
      </c>
      <c r="F157" s="26">
        <v>0</v>
      </c>
      <c r="G157" s="26">
        <v>0</v>
      </c>
      <c r="H157" s="26">
        <v>0</v>
      </c>
      <c r="I157" s="26">
        <v>0</v>
      </c>
      <c r="J157" s="26">
        <v>39</v>
      </c>
      <c r="K157" s="26">
        <v>13</v>
      </c>
      <c r="L157" s="26">
        <v>234</v>
      </c>
      <c r="M157" s="26">
        <v>134</v>
      </c>
      <c r="N157" s="26">
        <v>0</v>
      </c>
      <c r="O157" s="26">
        <v>0</v>
      </c>
      <c r="P157" s="26">
        <v>0</v>
      </c>
      <c r="Q157" s="26">
        <v>0</v>
      </c>
      <c r="R157" s="26">
        <v>47</v>
      </c>
      <c r="S157" s="26">
        <v>14</v>
      </c>
      <c r="T157" s="788">
        <f t="shared" si="87"/>
        <v>747</v>
      </c>
      <c r="U157" s="795">
        <f t="shared" si="88"/>
        <v>376</v>
      </c>
      <c r="V157" s="10"/>
      <c r="W157" s="25" t="s">
        <v>185</v>
      </c>
      <c r="X157" s="26">
        <v>8</v>
      </c>
      <c r="Y157" s="26">
        <v>0</v>
      </c>
      <c r="Z157" s="26">
        <v>2</v>
      </c>
      <c r="AA157" s="26">
        <v>1</v>
      </c>
      <c r="AB157" s="26">
        <v>0</v>
      </c>
      <c r="AC157" s="26">
        <v>0</v>
      </c>
      <c r="AD157" s="26">
        <v>0</v>
      </c>
      <c r="AE157" s="26">
        <v>0</v>
      </c>
      <c r="AF157" s="26">
        <v>0</v>
      </c>
      <c r="AG157" s="26">
        <v>0</v>
      </c>
      <c r="AH157" s="26">
        <v>46</v>
      </c>
      <c r="AI157" s="26">
        <v>25</v>
      </c>
      <c r="AJ157" s="26">
        <v>0</v>
      </c>
      <c r="AK157" s="26">
        <v>0</v>
      </c>
      <c r="AL157" s="26">
        <v>0</v>
      </c>
      <c r="AM157" s="26">
        <v>0</v>
      </c>
      <c r="AN157" s="26">
        <v>7</v>
      </c>
      <c r="AO157" s="83">
        <v>3</v>
      </c>
      <c r="AP157" s="819">
        <f t="shared" si="89"/>
        <v>63</v>
      </c>
      <c r="AQ157" s="820">
        <f t="shared" si="90"/>
        <v>29</v>
      </c>
      <c r="AR157" s="10"/>
      <c r="AS157" s="29" t="s">
        <v>185</v>
      </c>
      <c r="AT157" s="630">
        <v>5</v>
      </c>
      <c r="AU157" s="26">
        <v>3</v>
      </c>
      <c r="AV157" s="26">
        <v>0</v>
      </c>
      <c r="AW157" s="26">
        <v>0</v>
      </c>
      <c r="AX157" s="26">
        <v>1</v>
      </c>
      <c r="AY157" s="26">
        <v>4</v>
      </c>
      <c r="AZ157" s="26">
        <v>0</v>
      </c>
      <c r="BA157" s="83">
        <v>0</v>
      </c>
      <c r="BB157" s="200">
        <v>1</v>
      </c>
      <c r="BC157" s="820">
        <f t="shared" si="91"/>
        <v>14</v>
      </c>
      <c r="BD157" s="610">
        <v>15</v>
      </c>
      <c r="BE157" s="200">
        <v>0</v>
      </c>
      <c r="BF157" s="820">
        <f t="shared" si="92"/>
        <v>15</v>
      </c>
      <c r="BG157" s="617">
        <v>2</v>
      </c>
      <c r="BH157" s="256">
        <v>21</v>
      </c>
      <c r="BI157" s="224">
        <v>4</v>
      </c>
    </row>
    <row r="160" spans="1:61">
      <c r="BD160" s="176"/>
      <c r="BE160" s="176"/>
    </row>
    <row r="161" spans="56:57">
      <c r="BD161" s="176"/>
      <c r="BE161" s="176"/>
    </row>
    <row r="162" spans="56:57">
      <c r="BD162" s="176"/>
      <c r="BE162" s="176"/>
    </row>
    <row r="163" spans="56:57">
      <c r="BD163" s="176"/>
      <c r="BE163" s="176"/>
    </row>
    <row r="164" spans="56:57">
      <c r="BD164" s="176"/>
      <c r="BE164" s="176"/>
    </row>
    <row r="165" spans="56:57">
      <c r="BD165" s="176"/>
      <c r="BE165" s="176"/>
    </row>
  </sheetData>
  <mergeCells count="168">
    <mergeCell ref="AS1:BI1"/>
    <mergeCell ref="A1:U1"/>
    <mergeCell ref="W1:AQ1"/>
    <mergeCell ref="A2:U2"/>
    <mergeCell ref="W2:AQ2"/>
    <mergeCell ref="T5:U5"/>
    <mergeCell ref="W5:W6"/>
    <mergeCell ref="A3:U3"/>
    <mergeCell ref="W3:AQ3"/>
    <mergeCell ref="A5:A6"/>
    <mergeCell ref="B5:C5"/>
    <mergeCell ref="D5:E5"/>
    <mergeCell ref="F5:G5"/>
    <mergeCell ref="H5:I5"/>
    <mergeCell ref="J5:K5"/>
    <mergeCell ref="AS2:BI2"/>
    <mergeCell ref="AS3:BI3"/>
    <mergeCell ref="A30:U30"/>
    <mergeCell ref="W30:AQ30"/>
    <mergeCell ref="AJ5:AK5"/>
    <mergeCell ref="AL5:AM5"/>
    <mergeCell ref="AN5:AO5"/>
    <mergeCell ref="AP5:AQ5"/>
    <mergeCell ref="AS5:AS6"/>
    <mergeCell ref="AT5:BC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AS30:BI30"/>
    <mergeCell ref="BG5:BG6"/>
    <mergeCell ref="BH5:BI5"/>
    <mergeCell ref="BD5:BF5"/>
    <mergeCell ref="A31:U31"/>
    <mergeCell ref="W31:AQ31"/>
    <mergeCell ref="A33:A34"/>
    <mergeCell ref="B33:C33"/>
    <mergeCell ref="D33:E33"/>
    <mergeCell ref="F33:G33"/>
    <mergeCell ref="H33:I33"/>
    <mergeCell ref="J33:K33"/>
    <mergeCell ref="BG33:BG34"/>
    <mergeCell ref="T33:U33"/>
    <mergeCell ref="W33:W34"/>
    <mergeCell ref="AS31:BI31"/>
    <mergeCell ref="A62:U62"/>
    <mergeCell ref="W62:AQ62"/>
    <mergeCell ref="AJ33:AK33"/>
    <mergeCell ref="AL33:AM33"/>
    <mergeCell ref="AN33:AO33"/>
    <mergeCell ref="AP33:AQ33"/>
    <mergeCell ref="AS33:AS34"/>
    <mergeCell ref="AT33:BC33"/>
    <mergeCell ref="X33:Y33"/>
    <mergeCell ref="Z33:AA33"/>
    <mergeCell ref="AB33:AC33"/>
    <mergeCell ref="AD33:AE33"/>
    <mergeCell ref="AF33:AG33"/>
    <mergeCell ref="AH33:AI33"/>
    <mergeCell ref="L33:M33"/>
    <mergeCell ref="N33:O33"/>
    <mergeCell ref="P33:Q33"/>
    <mergeCell ref="R33:S33"/>
    <mergeCell ref="AS62:BI62"/>
    <mergeCell ref="A63:U63"/>
    <mergeCell ref="W63:AQ63"/>
    <mergeCell ref="A65:A66"/>
    <mergeCell ref="B65:C65"/>
    <mergeCell ref="D65:E65"/>
    <mergeCell ref="F65:G65"/>
    <mergeCell ref="H65:I65"/>
    <mergeCell ref="J65:K65"/>
    <mergeCell ref="BG65:BG66"/>
    <mergeCell ref="AJ65:AK65"/>
    <mergeCell ref="AL65:AM65"/>
    <mergeCell ref="AN65:AO65"/>
    <mergeCell ref="AP65:AQ65"/>
    <mergeCell ref="AS65:AS66"/>
    <mergeCell ref="AT65:BC65"/>
    <mergeCell ref="X65:Y65"/>
    <mergeCell ref="Z65:AA65"/>
    <mergeCell ref="L65:M65"/>
    <mergeCell ref="N65:O65"/>
    <mergeCell ref="P65:Q65"/>
    <mergeCell ref="R65:S65"/>
    <mergeCell ref="T65:U65"/>
    <mergeCell ref="W65:W66"/>
    <mergeCell ref="AB65:AC65"/>
    <mergeCell ref="B92:C92"/>
    <mergeCell ref="D92:E92"/>
    <mergeCell ref="BD92:BF92"/>
    <mergeCell ref="AS92:AS93"/>
    <mergeCell ref="AD92:AE92"/>
    <mergeCell ref="AF92:AG92"/>
    <mergeCell ref="AH92:AI92"/>
    <mergeCell ref="AD65:AE65"/>
    <mergeCell ref="AF65:AG65"/>
    <mergeCell ref="AH65:AI65"/>
    <mergeCell ref="A90:U90"/>
    <mergeCell ref="W90:AQ90"/>
    <mergeCell ref="AJ92:AK92"/>
    <mergeCell ref="AL92:AM92"/>
    <mergeCell ref="AN92:AO92"/>
    <mergeCell ref="AP92:AQ92"/>
    <mergeCell ref="A89:U89"/>
    <mergeCell ref="W89:AQ89"/>
    <mergeCell ref="F92:G92"/>
    <mergeCell ref="H92:I92"/>
    <mergeCell ref="J92:K92"/>
    <mergeCell ref="A92:A93"/>
    <mergeCell ref="L92:M92"/>
    <mergeCell ref="N92:O92"/>
    <mergeCell ref="P92:Q92"/>
    <mergeCell ref="R92:S92"/>
    <mergeCell ref="T92:U92"/>
    <mergeCell ref="W92:W93"/>
    <mergeCell ref="X92:Y92"/>
    <mergeCell ref="Z92:AA92"/>
    <mergeCell ref="AN128:AO128"/>
    <mergeCell ref="AP128:AQ128"/>
    <mergeCell ref="W126:AQ126"/>
    <mergeCell ref="X128:Y128"/>
    <mergeCell ref="Z128:AA128"/>
    <mergeCell ref="AB128:AC128"/>
    <mergeCell ref="AD128:AE128"/>
    <mergeCell ref="AF128:AG128"/>
    <mergeCell ref="AH128:AI128"/>
    <mergeCell ref="AB92:AC92"/>
    <mergeCell ref="BD128:BF128"/>
    <mergeCell ref="N128:O128"/>
    <mergeCell ref="P128:Q128"/>
    <mergeCell ref="R128:S128"/>
    <mergeCell ref="T128:U128"/>
    <mergeCell ref="W128:W129"/>
    <mergeCell ref="BG128:BG129"/>
    <mergeCell ref="BH128:BI128"/>
    <mergeCell ref="AT92:BC92"/>
    <mergeCell ref="AS128:AS129"/>
    <mergeCell ref="AT128:BC128"/>
    <mergeCell ref="BH92:BI92"/>
    <mergeCell ref="A125:U125"/>
    <mergeCell ref="W125:AQ125"/>
    <mergeCell ref="A126:U126"/>
    <mergeCell ref="A128:A129"/>
    <mergeCell ref="B128:C128"/>
    <mergeCell ref="D128:E128"/>
    <mergeCell ref="F128:G128"/>
    <mergeCell ref="H128:I128"/>
    <mergeCell ref="J128:K128"/>
    <mergeCell ref="L128:M128"/>
    <mergeCell ref="AJ128:AK128"/>
    <mergeCell ref="AL128:AM128"/>
    <mergeCell ref="AS89:BI89"/>
    <mergeCell ref="AS125:BI125"/>
    <mergeCell ref="AS126:BI126"/>
    <mergeCell ref="AS90:BI90"/>
    <mergeCell ref="AS63:BI63"/>
    <mergeCell ref="BD65:BF65"/>
    <mergeCell ref="BH65:BI65"/>
    <mergeCell ref="BD33:BF33"/>
    <mergeCell ref="BH33:BI33"/>
    <mergeCell ref="BG92:BG93"/>
  </mergeCells>
  <hyperlinks>
    <hyperlink ref="A31" r:id="rId1" display="javascript:aff_excel()"/>
    <hyperlink ref="A63" r:id="rId2" display="javascript:aff_excel()"/>
    <hyperlink ref="A90" r:id="rId3" display="javascript:aff_excel()"/>
    <hyperlink ref="A126" r:id="rId4" display="javascript:aff_excel()"/>
    <hyperlink ref="A3" r:id="rId5" display="javascript:aff_excel()"/>
  </hyperlink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orientation="landscape" r:id="rId6"/>
  <headerFooter>
    <oddFooter>Page &amp;P</oddFooter>
  </headerFooter>
  <rowBreaks count="4" manualBreakCount="4">
    <brk id="29" max="16383" man="1"/>
    <brk id="61" max="16383" man="1"/>
    <brk id="88" max="16383" man="1"/>
    <brk id="12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Zeros="0" workbookViewId="0">
      <selection sqref="A1:M2"/>
    </sheetView>
  </sheetViews>
  <sheetFormatPr baseColWidth="10" defaultRowHeight="14.5"/>
  <cols>
    <col min="1" max="1" width="20" customWidth="1"/>
    <col min="2" max="13" width="10.90625" customWidth="1"/>
  </cols>
  <sheetData>
    <row r="1" spans="1:13" s="268" customFormat="1">
      <c r="A1" s="1201" t="s">
        <v>407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</row>
    <row r="2" spans="1:13" s="268" customFormat="1" ht="13">
      <c r="A2" s="1202" t="s">
        <v>396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</row>
    <row r="3" spans="1:13" s="93" customFormat="1" ht="15" thickBot="1"/>
    <row r="4" spans="1:13" ht="15" customHeight="1">
      <c r="A4" s="1203" t="s">
        <v>383</v>
      </c>
      <c r="B4" s="1205" t="s">
        <v>255</v>
      </c>
      <c r="C4" s="1207"/>
      <c r="D4" s="1205" t="s">
        <v>256</v>
      </c>
      <c r="E4" s="1207"/>
      <c r="F4" s="1205" t="s">
        <v>257</v>
      </c>
      <c r="G4" s="1207"/>
      <c r="H4" s="1205" t="s">
        <v>258</v>
      </c>
      <c r="I4" s="1207"/>
      <c r="J4" s="1205" t="s">
        <v>259</v>
      </c>
      <c r="K4" s="1207"/>
      <c r="L4" s="1205" t="s">
        <v>1</v>
      </c>
      <c r="M4" s="1206"/>
    </row>
    <row r="5" spans="1:13" s="93" customFormat="1" ht="26">
      <c r="A5" s="1204"/>
      <c r="B5" s="270" t="s">
        <v>99</v>
      </c>
      <c r="C5" s="270" t="s">
        <v>100</v>
      </c>
      <c r="D5" s="270" t="s">
        <v>99</v>
      </c>
      <c r="E5" s="270" t="s">
        <v>100</v>
      </c>
      <c r="F5" s="270" t="s">
        <v>99</v>
      </c>
      <c r="G5" s="270" t="s">
        <v>100</v>
      </c>
      <c r="H5" s="270" t="s">
        <v>99</v>
      </c>
      <c r="I5" s="270" t="s">
        <v>100</v>
      </c>
      <c r="J5" s="270" t="s">
        <v>99</v>
      </c>
      <c r="K5" s="270" t="s">
        <v>100</v>
      </c>
      <c r="L5" s="270" t="s">
        <v>99</v>
      </c>
      <c r="M5" s="269" t="s">
        <v>100</v>
      </c>
    </row>
    <row r="6" spans="1:13" ht="16.5" customHeight="1">
      <c r="A6" s="732" t="s">
        <v>384</v>
      </c>
      <c r="B6" s="21">
        <v>14252</v>
      </c>
      <c r="C6" s="21">
        <v>7625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84">
        <f>B6+D6+F6+H6+J6</f>
        <v>14252</v>
      </c>
      <c r="M6" s="733">
        <f>C6+E6+G6+I6+K6</f>
        <v>7625</v>
      </c>
    </row>
    <row r="7" spans="1:13" ht="16.5" customHeight="1">
      <c r="A7" s="732" t="s">
        <v>385</v>
      </c>
      <c r="B7" s="21">
        <v>142968</v>
      </c>
      <c r="C7" s="21">
        <v>73245</v>
      </c>
      <c r="D7" s="21">
        <v>264</v>
      </c>
      <c r="E7" s="21">
        <v>152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84">
        <f t="shared" ref="L7:L17" si="0">B7+D7+F7+H7+J7</f>
        <v>143232</v>
      </c>
      <c r="M7" s="733">
        <f t="shared" ref="M7:M17" si="1">C7+E7+G7+I7+K7</f>
        <v>73397</v>
      </c>
    </row>
    <row r="8" spans="1:13" ht="16.5" customHeight="1">
      <c r="A8" s="732" t="s">
        <v>386</v>
      </c>
      <c r="B8" s="21">
        <v>585543</v>
      </c>
      <c r="C8" s="21">
        <v>293147</v>
      </c>
      <c r="D8" s="21">
        <v>81083</v>
      </c>
      <c r="E8" s="21">
        <v>43969</v>
      </c>
      <c r="F8" s="21">
        <v>250</v>
      </c>
      <c r="G8" s="21">
        <v>131</v>
      </c>
      <c r="H8" s="21">
        <v>0</v>
      </c>
      <c r="I8" s="21">
        <v>0</v>
      </c>
      <c r="J8" s="21">
        <v>0</v>
      </c>
      <c r="K8" s="21">
        <v>0</v>
      </c>
      <c r="L8" s="84">
        <f t="shared" si="0"/>
        <v>666876</v>
      </c>
      <c r="M8" s="733">
        <f t="shared" si="1"/>
        <v>337247</v>
      </c>
    </row>
    <row r="9" spans="1:13" ht="16.5" customHeight="1">
      <c r="A9" s="732" t="s">
        <v>387</v>
      </c>
      <c r="B9" s="21">
        <v>339370</v>
      </c>
      <c r="C9" s="21">
        <v>163955</v>
      </c>
      <c r="D9" s="21">
        <v>278581</v>
      </c>
      <c r="E9" s="21">
        <v>143908</v>
      </c>
      <c r="F9" s="21">
        <v>59881</v>
      </c>
      <c r="G9" s="21">
        <v>33910</v>
      </c>
      <c r="H9" s="21">
        <v>217</v>
      </c>
      <c r="I9" s="21">
        <v>137</v>
      </c>
      <c r="J9" s="21">
        <v>0</v>
      </c>
      <c r="K9" s="21">
        <v>0</v>
      </c>
      <c r="L9" s="84">
        <f t="shared" si="0"/>
        <v>678049</v>
      </c>
      <c r="M9" s="733">
        <f t="shared" si="1"/>
        <v>341910</v>
      </c>
    </row>
    <row r="10" spans="1:13" ht="16.5" customHeight="1">
      <c r="A10" s="732" t="s">
        <v>388</v>
      </c>
      <c r="B10" s="21">
        <v>171692</v>
      </c>
      <c r="C10" s="21">
        <v>81462</v>
      </c>
      <c r="D10" s="21">
        <v>257819</v>
      </c>
      <c r="E10" s="21">
        <v>126527</v>
      </c>
      <c r="F10" s="21">
        <v>174104</v>
      </c>
      <c r="G10" s="21">
        <v>93610</v>
      </c>
      <c r="H10" s="21">
        <v>41183</v>
      </c>
      <c r="I10" s="21">
        <v>24005</v>
      </c>
      <c r="J10" s="21">
        <v>421</v>
      </c>
      <c r="K10" s="21">
        <v>235</v>
      </c>
      <c r="L10" s="84">
        <f t="shared" si="0"/>
        <v>645219</v>
      </c>
      <c r="M10" s="733">
        <f t="shared" si="1"/>
        <v>325839</v>
      </c>
    </row>
    <row r="11" spans="1:13" ht="16.5" customHeight="1">
      <c r="A11" s="732" t="s">
        <v>389</v>
      </c>
      <c r="B11" s="21">
        <v>78935</v>
      </c>
      <c r="C11" s="21">
        <v>37019</v>
      </c>
      <c r="D11" s="21">
        <v>178175</v>
      </c>
      <c r="E11" s="21">
        <v>84446</v>
      </c>
      <c r="F11" s="21">
        <v>199251</v>
      </c>
      <c r="G11" s="21">
        <v>101126</v>
      </c>
      <c r="H11" s="21">
        <v>112217</v>
      </c>
      <c r="I11" s="21">
        <v>62107</v>
      </c>
      <c r="J11" s="21">
        <v>34153</v>
      </c>
      <c r="K11" s="21">
        <v>20058</v>
      </c>
      <c r="L11" s="84">
        <f t="shared" si="0"/>
        <v>602731</v>
      </c>
      <c r="M11" s="733">
        <f t="shared" si="1"/>
        <v>304756</v>
      </c>
    </row>
    <row r="12" spans="1:13" ht="16.5" customHeight="1">
      <c r="A12" s="732" t="s">
        <v>390</v>
      </c>
      <c r="B12" s="21">
        <v>41711</v>
      </c>
      <c r="C12" s="21">
        <v>19481</v>
      </c>
      <c r="D12" s="21">
        <v>113898</v>
      </c>
      <c r="E12" s="21">
        <v>52650</v>
      </c>
      <c r="F12" s="21">
        <v>176827</v>
      </c>
      <c r="G12" s="21">
        <v>85694</v>
      </c>
      <c r="H12" s="21">
        <v>133348</v>
      </c>
      <c r="I12" s="21">
        <v>69659</v>
      </c>
      <c r="J12" s="21">
        <v>77072</v>
      </c>
      <c r="K12" s="21">
        <v>43054</v>
      </c>
      <c r="L12" s="84">
        <f t="shared" si="0"/>
        <v>542856</v>
      </c>
      <c r="M12" s="733">
        <f t="shared" si="1"/>
        <v>270538</v>
      </c>
    </row>
    <row r="13" spans="1:13" ht="16.5" customHeight="1">
      <c r="A13" s="732" t="s">
        <v>391</v>
      </c>
      <c r="B13" s="21">
        <v>18571</v>
      </c>
      <c r="C13" s="21">
        <v>8619</v>
      </c>
      <c r="D13" s="21">
        <v>61637</v>
      </c>
      <c r="E13" s="21">
        <v>27747</v>
      </c>
      <c r="F13" s="21">
        <v>132426</v>
      </c>
      <c r="G13" s="21">
        <v>61225</v>
      </c>
      <c r="H13" s="21">
        <v>139509</v>
      </c>
      <c r="I13" s="21">
        <v>69056</v>
      </c>
      <c r="J13" s="21">
        <v>104373</v>
      </c>
      <c r="K13" s="21">
        <v>55540</v>
      </c>
      <c r="L13" s="84">
        <f t="shared" si="0"/>
        <v>456516</v>
      </c>
      <c r="M13" s="733">
        <f t="shared" si="1"/>
        <v>222187</v>
      </c>
    </row>
    <row r="14" spans="1:13" ht="16.5" customHeight="1">
      <c r="A14" s="732" t="s">
        <v>392</v>
      </c>
      <c r="B14" s="21">
        <v>8020</v>
      </c>
      <c r="C14" s="21">
        <v>3531</v>
      </c>
      <c r="D14" s="21">
        <v>27924</v>
      </c>
      <c r="E14" s="21">
        <v>12371</v>
      </c>
      <c r="F14" s="21">
        <v>76528</v>
      </c>
      <c r="G14" s="21">
        <v>34168</v>
      </c>
      <c r="H14" s="21">
        <v>103854</v>
      </c>
      <c r="I14" s="21">
        <v>48465</v>
      </c>
      <c r="J14" s="21">
        <v>100719</v>
      </c>
      <c r="K14" s="21">
        <v>50664</v>
      </c>
      <c r="L14" s="84">
        <f t="shared" si="0"/>
        <v>317045</v>
      </c>
      <c r="M14" s="733">
        <f t="shared" si="1"/>
        <v>149199</v>
      </c>
    </row>
    <row r="15" spans="1:13" ht="16.5" customHeight="1">
      <c r="A15" s="732" t="s">
        <v>393</v>
      </c>
      <c r="B15" s="21">
        <v>2962</v>
      </c>
      <c r="C15" s="21">
        <v>1351</v>
      </c>
      <c r="D15" s="21">
        <v>11238</v>
      </c>
      <c r="E15" s="21">
        <v>4844</v>
      </c>
      <c r="F15" s="21">
        <v>36837</v>
      </c>
      <c r="G15" s="21">
        <v>15756</v>
      </c>
      <c r="H15" s="21">
        <v>63193</v>
      </c>
      <c r="I15" s="21">
        <v>28104</v>
      </c>
      <c r="J15" s="21">
        <v>80596</v>
      </c>
      <c r="K15" s="21">
        <v>38542</v>
      </c>
      <c r="L15" s="84">
        <f t="shared" si="0"/>
        <v>194826</v>
      </c>
      <c r="M15" s="733">
        <f t="shared" si="1"/>
        <v>88597</v>
      </c>
    </row>
    <row r="16" spans="1:13" ht="16.5" customHeight="1">
      <c r="A16" s="732" t="s">
        <v>394</v>
      </c>
      <c r="B16" s="21">
        <v>1233</v>
      </c>
      <c r="C16" s="21">
        <v>522</v>
      </c>
      <c r="D16" s="21">
        <v>3767</v>
      </c>
      <c r="E16" s="21">
        <v>1568</v>
      </c>
      <c r="F16" s="21">
        <v>13738</v>
      </c>
      <c r="G16" s="21">
        <v>5510</v>
      </c>
      <c r="H16" s="21">
        <v>28854</v>
      </c>
      <c r="I16" s="21">
        <v>11872</v>
      </c>
      <c r="J16" s="21">
        <v>47821</v>
      </c>
      <c r="K16" s="21">
        <v>21285</v>
      </c>
      <c r="L16" s="84">
        <f t="shared" si="0"/>
        <v>95413</v>
      </c>
      <c r="M16" s="733">
        <f t="shared" si="1"/>
        <v>40757</v>
      </c>
    </row>
    <row r="17" spans="1:13" ht="16.5" customHeight="1">
      <c r="A17" s="734" t="s">
        <v>395</v>
      </c>
      <c r="B17" s="69">
        <v>487</v>
      </c>
      <c r="C17" s="69">
        <v>181</v>
      </c>
      <c r="D17" s="69">
        <v>1469</v>
      </c>
      <c r="E17" s="69">
        <v>534</v>
      </c>
      <c r="F17" s="69">
        <v>5185</v>
      </c>
      <c r="G17" s="69">
        <v>1862</v>
      </c>
      <c r="H17" s="69">
        <v>11605</v>
      </c>
      <c r="I17" s="69">
        <v>4187</v>
      </c>
      <c r="J17" s="69">
        <v>26961</v>
      </c>
      <c r="K17" s="69">
        <v>9894</v>
      </c>
      <c r="L17" s="84">
        <f t="shared" si="0"/>
        <v>45707</v>
      </c>
      <c r="M17" s="733">
        <f t="shared" si="1"/>
        <v>16658</v>
      </c>
    </row>
    <row r="18" spans="1:13" ht="21.75" customHeight="1" thickBot="1">
      <c r="A18" s="735" t="s">
        <v>3</v>
      </c>
      <c r="B18" s="736">
        <f>SUM(B6:B17)</f>
        <v>1405744</v>
      </c>
      <c r="C18" s="736">
        <f t="shared" ref="C18:K18" si="2">SUM(C6:C17)</f>
        <v>690138</v>
      </c>
      <c r="D18" s="736">
        <f t="shared" si="2"/>
        <v>1015855</v>
      </c>
      <c r="E18" s="736">
        <f t="shared" si="2"/>
        <v>498716</v>
      </c>
      <c r="F18" s="736">
        <f t="shared" si="2"/>
        <v>875027</v>
      </c>
      <c r="G18" s="736">
        <f t="shared" si="2"/>
        <v>432992</v>
      </c>
      <c r="H18" s="736">
        <f t="shared" si="2"/>
        <v>633980</v>
      </c>
      <c r="I18" s="736">
        <f t="shared" si="2"/>
        <v>317592</v>
      </c>
      <c r="J18" s="736">
        <f t="shared" si="2"/>
        <v>472116</v>
      </c>
      <c r="K18" s="736">
        <f t="shared" si="2"/>
        <v>239272</v>
      </c>
      <c r="L18" s="736">
        <f>SUM(L6:L17)</f>
        <v>4402722</v>
      </c>
      <c r="M18" s="737">
        <f>SUM(M6:M17)</f>
        <v>2178710</v>
      </c>
    </row>
  </sheetData>
  <mergeCells count="9">
    <mergeCell ref="A1:M1"/>
    <mergeCell ref="A2:M2"/>
    <mergeCell ref="A4:A5"/>
    <mergeCell ref="L4:M4"/>
    <mergeCell ref="B4:C4"/>
    <mergeCell ref="D4:E4"/>
    <mergeCell ref="F4:G4"/>
    <mergeCell ref="H4:I4"/>
    <mergeCell ref="J4:K4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orientation="landscape" horizontalDpi="0" verticalDpi="0" r:id="rId1"/>
  <headerFoot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Zeros="0" topLeftCell="A2" workbookViewId="0">
      <selection activeCell="H19" sqref="H19"/>
    </sheetView>
  </sheetViews>
  <sheetFormatPr baseColWidth="10" defaultColWidth="11.453125" defaultRowHeight="14.5"/>
  <cols>
    <col min="1" max="1" width="18" style="93" customWidth="1"/>
    <col min="2" max="15" width="9.54296875" style="93" customWidth="1"/>
    <col min="16" max="16" width="8.54296875" style="93" customWidth="1"/>
    <col min="17" max="16384" width="11.453125" style="93"/>
  </cols>
  <sheetData>
    <row r="1" spans="1:15">
      <c r="A1" s="1211" t="s">
        <v>408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</row>
    <row r="2" spans="1:15">
      <c r="A2" s="1211" t="s">
        <v>396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</row>
    <row r="3" spans="1:15" ht="15" thickBot="1"/>
    <row r="4" spans="1:15" s="274" customFormat="1" ht="30" customHeight="1">
      <c r="A4" s="1214" t="s">
        <v>383</v>
      </c>
      <c r="B4" s="1212" t="s">
        <v>410</v>
      </c>
      <c r="C4" s="1213"/>
      <c r="D4" s="1212" t="s">
        <v>409</v>
      </c>
      <c r="E4" s="1213"/>
      <c r="F4" s="1208" t="s">
        <v>397</v>
      </c>
      <c r="G4" s="1209"/>
      <c r="H4" s="1208" t="s">
        <v>398</v>
      </c>
      <c r="I4" s="1209"/>
      <c r="J4" s="1208" t="s">
        <v>399</v>
      </c>
      <c r="K4" s="1209"/>
      <c r="L4" s="1208" t="s">
        <v>400</v>
      </c>
      <c r="M4" s="1209"/>
      <c r="N4" s="1208" t="s">
        <v>1</v>
      </c>
      <c r="O4" s="1210"/>
    </row>
    <row r="5" spans="1:15" ht="26">
      <c r="A5" s="1215"/>
      <c r="B5" s="273" t="s">
        <v>99</v>
      </c>
      <c r="C5" s="273" t="s">
        <v>100</v>
      </c>
      <c r="D5" s="273" t="s">
        <v>99</v>
      </c>
      <c r="E5" s="273" t="s">
        <v>100</v>
      </c>
      <c r="F5" s="267" t="s">
        <v>99</v>
      </c>
      <c r="G5" s="267" t="s">
        <v>100</v>
      </c>
      <c r="H5" s="267" t="s">
        <v>99</v>
      </c>
      <c r="I5" s="267" t="s">
        <v>100</v>
      </c>
      <c r="J5" s="267" t="s">
        <v>99</v>
      </c>
      <c r="K5" s="267" t="s">
        <v>100</v>
      </c>
      <c r="L5" s="267" t="s">
        <v>99</v>
      </c>
      <c r="M5" s="267" t="s">
        <v>100</v>
      </c>
      <c r="N5" s="267" t="s">
        <v>99</v>
      </c>
      <c r="O5" s="269" t="s">
        <v>100</v>
      </c>
    </row>
    <row r="6" spans="1:15">
      <c r="A6" s="361" t="s">
        <v>401</v>
      </c>
      <c r="B6" s="724">
        <v>398</v>
      </c>
      <c r="C6" s="724">
        <v>236</v>
      </c>
      <c r="D6" s="724">
        <v>21</v>
      </c>
      <c r="E6" s="724">
        <v>11</v>
      </c>
      <c r="F6" s="725">
        <v>6284</v>
      </c>
      <c r="G6" s="725">
        <v>3780</v>
      </c>
      <c r="H6" s="725">
        <v>488</v>
      </c>
      <c r="I6" s="725">
        <v>296</v>
      </c>
      <c r="J6" s="725">
        <v>22</v>
      </c>
      <c r="K6" s="725">
        <v>14</v>
      </c>
      <c r="L6" s="725">
        <v>6</v>
      </c>
      <c r="M6" s="725">
        <v>3</v>
      </c>
      <c r="N6" s="190">
        <f t="shared" ref="N6:N16" si="0">B6+D6+F6+H6+J6+L6</f>
        <v>7219</v>
      </c>
      <c r="O6" s="726">
        <f t="shared" ref="O6:O16" si="1">+C6+E6+G6+I6+K6+M6</f>
        <v>4340</v>
      </c>
    </row>
    <row r="7" spans="1:15">
      <c r="A7" s="361" t="s">
        <v>390</v>
      </c>
      <c r="B7" s="724">
        <v>2098</v>
      </c>
      <c r="C7" s="724">
        <v>1226</v>
      </c>
      <c r="D7" s="724">
        <v>281</v>
      </c>
      <c r="E7" s="724">
        <v>173</v>
      </c>
      <c r="F7" s="725">
        <v>27020</v>
      </c>
      <c r="G7" s="725">
        <v>15462</v>
      </c>
      <c r="H7" s="725">
        <v>4644</v>
      </c>
      <c r="I7" s="725">
        <v>2752</v>
      </c>
      <c r="J7" s="725">
        <v>316</v>
      </c>
      <c r="K7" s="725">
        <v>197</v>
      </c>
      <c r="L7" s="725">
        <v>21</v>
      </c>
      <c r="M7" s="725">
        <v>12</v>
      </c>
      <c r="N7" s="190">
        <f t="shared" si="0"/>
        <v>34380</v>
      </c>
      <c r="O7" s="726">
        <f t="shared" si="1"/>
        <v>19822</v>
      </c>
    </row>
    <row r="8" spans="1:15">
      <c r="A8" s="361" t="s">
        <v>391</v>
      </c>
      <c r="B8" s="724">
        <v>6431</v>
      </c>
      <c r="C8" s="724">
        <v>3649</v>
      </c>
      <c r="D8" s="724">
        <v>1668</v>
      </c>
      <c r="E8" s="724">
        <v>963</v>
      </c>
      <c r="F8" s="725">
        <v>63638</v>
      </c>
      <c r="G8" s="725">
        <v>34715</v>
      </c>
      <c r="H8" s="725">
        <v>23277</v>
      </c>
      <c r="I8" s="725">
        <v>13264</v>
      </c>
      <c r="J8" s="725">
        <v>3896</v>
      </c>
      <c r="K8" s="725">
        <v>2254</v>
      </c>
      <c r="L8" s="725">
        <v>400</v>
      </c>
      <c r="M8" s="725">
        <v>235</v>
      </c>
      <c r="N8" s="190">
        <f t="shared" si="0"/>
        <v>99310</v>
      </c>
      <c r="O8" s="726">
        <f t="shared" si="1"/>
        <v>55080</v>
      </c>
    </row>
    <row r="9" spans="1:15">
      <c r="A9" s="361" t="s">
        <v>392</v>
      </c>
      <c r="B9" s="724">
        <v>8863</v>
      </c>
      <c r="C9" s="724">
        <v>4640</v>
      </c>
      <c r="D9" s="724">
        <v>4575</v>
      </c>
      <c r="E9" s="724">
        <v>2607</v>
      </c>
      <c r="F9" s="725">
        <v>71441</v>
      </c>
      <c r="G9" s="725">
        <v>36581</v>
      </c>
      <c r="H9" s="725">
        <v>50491</v>
      </c>
      <c r="I9" s="725">
        <v>27674</v>
      </c>
      <c r="J9" s="725">
        <v>19163</v>
      </c>
      <c r="K9" s="725">
        <v>10958</v>
      </c>
      <c r="L9" s="725">
        <v>3358</v>
      </c>
      <c r="M9" s="725">
        <v>1969</v>
      </c>
      <c r="N9" s="190">
        <f t="shared" si="0"/>
        <v>157891</v>
      </c>
      <c r="O9" s="726">
        <f t="shared" si="1"/>
        <v>84429</v>
      </c>
    </row>
    <row r="10" spans="1:15">
      <c r="A10" s="361" t="s">
        <v>393</v>
      </c>
      <c r="B10" s="724">
        <v>9027</v>
      </c>
      <c r="C10" s="724">
        <v>4585</v>
      </c>
      <c r="D10" s="724">
        <v>6714</v>
      </c>
      <c r="E10" s="724">
        <v>3505</v>
      </c>
      <c r="F10" s="725">
        <v>64655</v>
      </c>
      <c r="G10" s="725">
        <v>31641</v>
      </c>
      <c r="H10" s="725">
        <v>56442</v>
      </c>
      <c r="I10" s="725">
        <v>29279</v>
      </c>
      <c r="J10" s="725">
        <v>43492</v>
      </c>
      <c r="K10" s="725">
        <v>24030</v>
      </c>
      <c r="L10" s="725">
        <v>14884</v>
      </c>
      <c r="M10" s="725">
        <v>8502</v>
      </c>
      <c r="N10" s="190">
        <f t="shared" si="0"/>
        <v>195214</v>
      </c>
      <c r="O10" s="726">
        <f t="shared" si="1"/>
        <v>101542</v>
      </c>
    </row>
    <row r="11" spans="1:15">
      <c r="A11" s="361" t="s">
        <v>394</v>
      </c>
      <c r="B11" s="724">
        <v>7277</v>
      </c>
      <c r="C11" s="724">
        <v>3410</v>
      </c>
      <c r="D11" s="724">
        <v>7809</v>
      </c>
      <c r="E11" s="724">
        <v>3895</v>
      </c>
      <c r="F11" s="725">
        <v>47323</v>
      </c>
      <c r="G11" s="725">
        <v>21752</v>
      </c>
      <c r="H11" s="725">
        <v>51565</v>
      </c>
      <c r="I11" s="725">
        <v>25377</v>
      </c>
      <c r="J11" s="725">
        <v>52484</v>
      </c>
      <c r="K11" s="725">
        <v>27613</v>
      </c>
      <c r="L11" s="725">
        <v>34088</v>
      </c>
      <c r="M11" s="725">
        <v>18835</v>
      </c>
      <c r="N11" s="190">
        <f t="shared" si="0"/>
        <v>200546</v>
      </c>
      <c r="O11" s="726">
        <f t="shared" si="1"/>
        <v>100882</v>
      </c>
    </row>
    <row r="12" spans="1:15">
      <c r="A12" s="361" t="s">
        <v>402</v>
      </c>
      <c r="B12" s="724">
        <v>6023</v>
      </c>
      <c r="C12" s="724">
        <v>2407</v>
      </c>
      <c r="D12" s="724">
        <v>10195</v>
      </c>
      <c r="E12" s="724">
        <v>4206</v>
      </c>
      <c r="F12" s="725">
        <v>26445</v>
      </c>
      <c r="G12" s="725">
        <v>10850</v>
      </c>
      <c r="H12" s="725">
        <v>38629</v>
      </c>
      <c r="I12" s="725">
        <v>17308</v>
      </c>
      <c r="J12" s="725">
        <v>51846</v>
      </c>
      <c r="K12" s="725">
        <v>25387</v>
      </c>
      <c r="L12" s="725">
        <v>44265</v>
      </c>
      <c r="M12" s="725">
        <v>23187</v>
      </c>
      <c r="N12" s="190">
        <f t="shared" si="0"/>
        <v>177403</v>
      </c>
      <c r="O12" s="726">
        <f t="shared" si="1"/>
        <v>83345</v>
      </c>
    </row>
    <row r="13" spans="1:15">
      <c r="A13" s="727" t="s">
        <v>403</v>
      </c>
      <c r="B13" s="724">
        <v>0</v>
      </c>
      <c r="C13" s="724">
        <v>0</v>
      </c>
      <c r="D13" s="724">
        <v>0</v>
      </c>
      <c r="E13" s="724">
        <v>0</v>
      </c>
      <c r="F13" s="725">
        <v>10424</v>
      </c>
      <c r="G13" s="725">
        <v>3866</v>
      </c>
      <c r="H13" s="725">
        <v>19672</v>
      </c>
      <c r="I13" s="725">
        <v>7742</v>
      </c>
      <c r="J13" s="725">
        <v>37212</v>
      </c>
      <c r="K13" s="725">
        <v>16330</v>
      </c>
      <c r="L13" s="725">
        <v>44212</v>
      </c>
      <c r="M13" s="725">
        <v>21851</v>
      </c>
      <c r="N13" s="190">
        <f t="shared" si="0"/>
        <v>111520</v>
      </c>
      <c r="O13" s="726">
        <f t="shared" si="1"/>
        <v>49789</v>
      </c>
    </row>
    <row r="14" spans="1:15">
      <c r="A14" s="727" t="s">
        <v>404</v>
      </c>
      <c r="B14" s="724">
        <v>0</v>
      </c>
      <c r="C14" s="724">
        <v>0</v>
      </c>
      <c r="D14" s="724">
        <v>0</v>
      </c>
      <c r="E14" s="724">
        <v>0</v>
      </c>
      <c r="F14" s="725">
        <v>3227</v>
      </c>
      <c r="G14" s="725">
        <v>1005</v>
      </c>
      <c r="H14" s="725">
        <v>8309</v>
      </c>
      <c r="I14" s="725">
        <v>2880</v>
      </c>
      <c r="J14" s="725">
        <v>20803</v>
      </c>
      <c r="K14" s="725">
        <v>7991</v>
      </c>
      <c r="L14" s="725">
        <v>37920</v>
      </c>
      <c r="M14" s="725">
        <v>17137</v>
      </c>
      <c r="N14" s="190">
        <f t="shared" si="0"/>
        <v>70259</v>
      </c>
      <c r="O14" s="726">
        <f t="shared" si="1"/>
        <v>29013</v>
      </c>
    </row>
    <row r="15" spans="1:15">
      <c r="A15" s="727" t="s">
        <v>405</v>
      </c>
      <c r="B15" s="724">
        <v>0</v>
      </c>
      <c r="C15" s="724">
        <v>0</v>
      </c>
      <c r="D15" s="724">
        <v>0</v>
      </c>
      <c r="E15" s="724">
        <v>0</v>
      </c>
      <c r="F15" s="725">
        <v>932</v>
      </c>
      <c r="G15" s="725">
        <v>303</v>
      </c>
      <c r="H15" s="725">
        <v>2537</v>
      </c>
      <c r="I15" s="725">
        <v>808</v>
      </c>
      <c r="J15" s="725">
        <v>8624</v>
      </c>
      <c r="K15" s="725">
        <v>3058</v>
      </c>
      <c r="L15" s="725">
        <v>25072</v>
      </c>
      <c r="M15" s="725">
        <v>10291</v>
      </c>
      <c r="N15" s="190">
        <f t="shared" si="0"/>
        <v>37165</v>
      </c>
      <c r="O15" s="726">
        <f t="shared" si="1"/>
        <v>14460</v>
      </c>
    </row>
    <row r="16" spans="1:15">
      <c r="A16" s="728" t="s">
        <v>406</v>
      </c>
      <c r="B16" s="724">
        <v>0</v>
      </c>
      <c r="C16" s="724">
        <v>0</v>
      </c>
      <c r="D16" s="724">
        <v>0</v>
      </c>
      <c r="E16" s="724">
        <v>0</v>
      </c>
      <c r="F16" s="725">
        <v>407</v>
      </c>
      <c r="G16" s="725">
        <v>118</v>
      </c>
      <c r="H16" s="725">
        <v>1070</v>
      </c>
      <c r="I16" s="725">
        <v>308</v>
      </c>
      <c r="J16" s="725">
        <v>3566</v>
      </c>
      <c r="K16" s="725">
        <v>1109</v>
      </c>
      <c r="L16" s="725">
        <v>18688</v>
      </c>
      <c r="M16" s="725">
        <v>6545</v>
      </c>
      <c r="N16" s="190">
        <f t="shared" si="0"/>
        <v>23731</v>
      </c>
      <c r="O16" s="726">
        <f t="shared" si="1"/>
        <v>8080</v>
      </c>
    </row>
    <row r="17" spans="1:15" ht="22.5" customHeight="1" thickBot="1">
      <c r="A17" s="729" t="s">
        <v>3</v>
      </c>
      <c r="B17" s="730">
        <f t="shared" ref="B17:C17" si="2">SUM(B6:B16)</f>
        <v>40117</v>
      </c>
      <c r="C17" s="730">
        <f t="shared" si="2"/>
        <v>20153</v>
      </c>
      <c r="D17" s="730">
        <f t="shared" ref="D17:M17" si="3">SUM(D6:D16)</f>
        <v>31263</v>
      </c>
      <c r="E17" s="730">
        <f t="shared" si="3"/>
        <v>15360</v>
      </c>
      <c r="F17" s="722">
        <f t="shared" si="3"/>
        <v>321796</v>
      </c>
      <c r="G17" s="722">
        <f t="shared" si="3"/>
        <v>160073</v>
      </c>
      <c r="H17" s="722">
        <f t="shared" si="3"/>
        <v>257124</v>
      </c>
      <c r="I17" s="722">
        <f t="shared" si="3"/>
        <v>127688</v>
      </c>
      <c r="J17" s="722">
        <f t="shared" si="3"/>
        <v>241424</v>
      </c>
      <c r="K17" s="722">
        <f t="shared" si="3"/>
        <v>118941</v>
      </c>
      <c r="L17" s="722">
        <f t="shared" si="3"/>
        <v>222914</v>
      </c>
      <c r="M17" s="722">
        <f t="shared" si="3"/>
        <v>108567</v>
      </c>
      <c r="N17" s="731">
        <f>SUM(N6:N16)</f>
        <v>1114638</v>
      </c>
      <c r="O17" s="731">
        <f>SUM(O6:O16)</f>
        <v>550782</v>
      </c>
    </row>
    <row r="19" spans="1:15">
      <c r="F19" s="91">
        <f>+F17+B17</f>
        <v>361913</v>
      </c>
      <c r="H19" s="91">
        <f>+H17+D17</f>
        <v>288387</v>
      </c>
    </row>
    <row r="21" spans="1:15">
      <c r="F21"/>
      <c r="G21"/>
      <c r="H21"/>
      <c r="I21"/>
      <c r="J21"/>
      <c r="K21"/>
      <c r="L21"/>
      <c r="M21"/>
      <c r="N21"/>
      <c r="O21"/>
    </row>
    <row r="22" spans="1:15">
      <c r="N22"/>
      <c r="O22"/>
    </row>
    <row r="23" spans="1:15">
      <c r="N23"/>
      <c r="O23"/>
    </row>
    <row r="24" spans="1:15">
      <c r="N24"/>
      <c r="O24"/>
    </row>
    <row r="25" spans="1:15">
      <c r="N25"/>
      <c r="O25"/>
    </row>
    <row r="26" spans="1:15">
      <c r="N26"/>
      <c r="O26"/>
    </row>
    <row r="27" spans="1:15">
      <c r="N27"/>
      <c r="O27"/>
    </row>
    <row r="28" spans="1:15">
      <c r="N28"/>
      <c r="O28"/>
    </row>
    <row r="29" spans="1:15">
      <c r="N29"/>
      <c r="O29"/>
    </row>
    <row r="30" spans="1:15">
      <c r="N30"/>
      <c r="O30"/>
    </row>
    <row r="31" spans="1:15">
      <c r="N31"/>
      <c r="O31"/>
    </row>
    <row r="32" spans="1:15">
      <c r="N32"/>
      <c r="O32"/>
    </row>
  </sheetData>
  <mergeCells count="10">
    <mergeCell ref="J4:K4"/>
    <mergeCell ref="L4:M4"/>
    <mergeCell ref="N4:O4"/>
    <mergeCell ref="A1:O1"/>
    <mergeCell ref="A2:O2"/>
    <mergeCell ref="B4:C4"/>
    <mergeCell ref="A4:A5"/>
    <mergeCell ref="F4:G4"/>
    <mergeCell ref="H4:I4"/>
    <mergeCell ref="D4:E4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orientation="landscape" horizontalDpi="0" verticalDpi="0" r:id="rId1"/>
  <headerFoot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Zeros="0" workbookViewId="0">
      <selection activeCell="K10" sqref="K10"/>
    </sheetView>
  </sheetViews>
  <sheetFormatPr baseColWidth="10" defaultRowHeight="14.5"/>
  <cols>
    <col min="1" max="1" width="16.08984375" customWidth="1"/>
    <col min="2" max="2" width="7.453125" customWidth="1"/>
    <col min="3" max="3" width="6.6328125" customWidth="1"/>
    <col min="4" max="4" width="7.54296875" customWidth="1"/>
    <col min="5" max="5" width="6.36328125" customWidth="1"/>
    <col min="6" max="6" width="7.54296875" customWidth="1"/>
    <col min="7" max="7" width="6.453125" customWidth="1"/>
    <col min="8" max="19" width="7" customWidth="1"/>
    <col min="20" max="20" width="8.36328125" style="785" customWidth="1"/>
    <col min="21" max="21" width="7.6328125" style="785" customWidth="1"/>
  </cols>
  <sheetData>
    <row r="1" spans="1:21">
      <c r="A1" s="1211" t="s">
        <v>424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  <c r="P1" s="1211"/>
      <c r="Q1" s="1211"/>
      <c r="R1" s="1211"/>
      <c r="S1" s="1211"/>
      <c r="T1" s="1211"/>
      <c r="U1" s="1211"/>
    </row>
    <row r="2" spans="1:21">
      <c r="A2" s="1211" t="s">
        <v>396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1211"/>
      <c r="R2" s="1211"/>
      <c r="S2" s="1211"/>
      <c r="T2" s="1211"/>
      <c r="U2" s="1211"/>
    </row>
    <row r="3" spans="1:21" ht="15" thickBot="1"/>
    <row r="4" spans="1:21">
      <c r="A4" s="1219" t="s">
        <v>383</v>
      </c>
      <c r="B4" s="1216" t="s">
        <v>213</v>
      </c>
      <c r="C4" s="1217"/>
      <c r="D4" s="1216" t="s">
        <v>214</v>
      </c>
      <c r="E4" s="1217"/>
      <c r="F4" s="1216" t="s">
        <v>215</v>
      </c>
      <c r="G4" s="1217"/>
      <c r="H4" s="1216" t="s">
        <v>216</v>
      </c>
      <c r="I4" s="1217"/>
      <c r="J4" s="1216" t="s">
        <v>347</v>
      </c>
      <c r="K4" s="1217"/>
      <c r="L4" s="1216" t="s">
        <v>413</v>
      </c>
      <c r="M4" s="1217"/>
      <c r="N4" s="1216" t="s">
        <v>414</v>
      </c>
      <c r="O4" s="1217"/>
      <c r="P4" s="1216" t="s">
        <v>415</v>
      </c>
      <c r="Q4" s="1217"/>
      <c r="R4" s="1216" t="s">
        <v>416</v>
      </c>
      <c r="S4" s="1217"/>
      <c r="T4" s="1216" t="s">
        <v>1</v>
      </c>
      <c r="U4" s="1218"/>
    </row>
    <row r="5" spans="1:21" ht="26">
      <c r="A5" s="1220"/>
      <c r="B5" s="318" t="s">
        <v>99</v>
      </c>
      <c r="C5" s="318" t="s">
        <v>100</v>
      </c>
      <c r="D5" s="318" t="s">
        <v>99</v>
      </c>
      <c r="E5" s="318" t="s">
        <v>100</v>
      </c>
      <c r="F5" s="318" t="s">
        <v>99</v>
      </c>
      <c r="G5" s="318" t="s">
        <v>100</v>
      </c>
      <c r="H5" s="318" t="s">
        <v>99</v>
      </c>
      <c r="I5" s="318" t="s">
        <v>100</v>
      </c>
      <c r="J5" s="318" t="s">
        <v>99</v>
      </c>
      <c r="K5" s="318" t="s">
        <v>100</v>
      </c>
      <c r="L5" s="318" t="s">
        <v>99</v>
      </c>
      <c r="M5" s="318" t="s">
        <v>100</v>
      </c>
      <c r="N5" s="318" t="s">
        <v>99</v>
      </c>
      <c r="O5" s="318" t="s">
        <v>100</v>
      </c>
      <c r="P5" s="318" t="s">
        <v>99</v>
      </c>
      <c r="Q5" s="318" t="s">
        <v>100</v>
      </c>
      <c r="R5" s="318" t="s">
        <v>99</v>
      </c>
      <c r="S5" s="318" t="s">
        <v>100</v>
      </c>
      <c r="T5" s="318" t="s">
        <v>99</v>
      </c>
      <c r="U5" s="269" t="s">
        <v>100</v>
      </c>
    </row>
    <row r="6" spans="1:21">
      <c r="A6" s="361" t="s">
        <v>417</v>
      </c>
      <c r="B6" s="363">
        <v>2584</v>
      </c>
      <c r="C6" s="363">
        <v>1554</v>
      </c>
      <c r="D6" s="363">
        <v>121</v>
      </c>
      <c r="E6" s="363">
        <v>81</v>
      </c>
      <c r="F6" s="363">
        <v>37</v>
      </c>
      <c r="G6" s="363">
        <v>25</v>
      </c>
      <c r="H6" s="363">
        <v>60</v>
      </c>
      <c r="I6" s="363">
        <v>38</v>
      </c>
      <c r="J6" s="363">
        <v>73</v>
      </c>
      <c r="K6" s="363">
        <v>43</v>
      </c>
      <c r="L6" s="363">
        <v>43</v>
      </c>
      <c r="M6" s="363">
        <v>23</v>
      </c>
      <c r="N6" s="363">
        <v>6</v>
      </c>
      <c r="O6" s="363">
        <v>4</v>
      </c>
      <c r="P6" s="363">
        <v>2</v>
      </c>
      <c r="Q6" s="363">
        <v>0</v>
      </c>
      <c r="R6" s="363">
        <v>3</v>
      </c>
      <c r="S6" s="363">
        <v>1</v>
      </c>
      <c r="T6" s="821">
        <f>+B6+D6+F6+H6+J6+L6+N6+P6+R6</f>
        <v>2929</v>
      </c>
      <c r="U6" s="822">
        <f>+C6+E6+G6+I6+K6+M6+O6+Q6+S6</f>
        <v>1769</v>
      </c>
    </row>
    <row r="7" spans="1:21">
      <c r="A7" s="361" t="s">
        <v>394</v>
      </c>
      <c r="B7" s="363">
        <v>8679</v>
      </c>
      <c r="C7" s="363">
        <v>5160</v>
      </c>
      <c r="D7" s="363">
        <v>820</v>
      </c>
      <c r="E7" s="363">
        <v>570</v>
      </c>
      <c r="F7" s="363">
        <v>228</v>
      </c>
      <c r="G7" s="363">
        <v>132</v>
      </c>
      <c r="H7" s="363">
        <v>403</v>
      </c>
      <c r="I7" s="363">
        <v>235</v>
      </c>
      <c r="J7" s="363">
        <v>463</v>
      </c>
      <c r="K7" s="363">
        <v>274</v>
      </c>
      <c r="L7" s="363">
        <v>213</v>
      </c>
      <c r="M7" s="363">
        <v>139</v>
      </c>
      <c r="N7" s="363">
        <v>40</v>
      </c>
      <c r="O7" s="363">
        <v>20</v>
      </c>
      <c r="P7" s="363">
        <v>69</v>
      </c>
      <c r="Q7" s="363">
        <v>41</v>
      </c>
      <c r="R7" s="363">
        <v>19</v>
      </c>
      <c r="S7" s="363">
        <v>14</v>
      </c>
      <c r="T7" s="821">
        <f t="shared" ref="T7:T17" si="0">+B7+D7+F7+H7+J7+L7+N7+P7+R7</f>
        <v>10934</v>
      </c>
      <c r="U7" s="822">
        <f t="shared" ref="U7:U17" si="1">+C7+E7+G7+I7+K7+M7+O7+Q7+S7</f>
        <v>6585</v>
      </c>
    </row>
    <row r="8" spans="1:21">
      <c r="A8" s="361" t="s">
        <v>402</v>
      </c>
      <c r="B8" s="363">
        <v>17946</v>
      </c>
      <c r="C8" s="363">
        <v>9910</v>
      </c>
      <c r="D8" s="363">
        <v>3292</v>
      </c>
      <c r="E8" s="363">
        <v>2147</v>
      </c>
      <c r="F8" s="363">
        <v>771</v>
      </c>
      <c r="G8" s="363">
        <v>347</v>
      </c>
      <c r="H8" s="363">
        <v>1672</v>
      </c>
      <c r="I8" s="363">
        <v>926</v>
      </c>
      <c r="J8" s="363">
        <v>1744</v>
      </c>
      <c r="K8" s="363">
        <v>934</v>
      </c>
      <c r="L8" s="363">
        <v>1065</v>
      </c>
      <c r="M8" s="363">
        <v>696</v>
      </c>
      <c r="N8" s="363">
        <v>225</v>
      </c>
      <c r="O8" s="363">
        <v>96</v>
      </c>
      <c r="P8" s="363">
        <v>420</v>
      </c>
      <c r="Q8" s="363">
        <v>240</v>
      </c>
      <c r="R8" s="363">
        <v>101</v>
      </c>
      <c r="S8" s="363">
        <v>55</v>
      </c>
      <c r="T8" s="821">
        <f t="shared" si="0"/>
        <v>27236</v>
      </c>
      <c r="U8" s="822">
        <f t="shared" si="1"/>
        <v>15351</v>
      </c>
    </row>
    <row r="9" spans="1:21">
      <c r="A9" s="361" t="s">
        <v>403</v>
      </c>
      <c r="B9" s="363">
        <v>19223</v>
      </c>
      <c r="C9" s="363">
        <v>9874</v>
      </c>
      <c r="D9" s="363">
        <v>6936</v>
      </c>
      <c r="E9" s="363">
        <v>4341</v>
      </c>
      <c r="F9" s="363">
        <v>1080</v>
      </c>
      <c r="G9" s="363">
        <v>444</v>
      </c>
      <c r="H9" s="363">
        <v>3578</v>
      </c>
      <c r="I9" s="363">
        <v>1706</v>
      </c>
      <c r="J9" s="363">
        <v>2974</v>
      </c>
      <c r="K9" s="363">
        <v>1492</v>
      </c>
      <c r="L9" s="363">
        <v>3814</v>
      </c>
      <c r="M9" s="363">
        <v>2452</v>
      </c>
      <c r="N9" s="363">
        <v>812</v>
      </c>
      <c r="O9" s="363">
        <v>346</v>
      </c>
      <c r="P9" s="363">
        <v>1708</v>
      </c>
      <c r="Q9" s="363">
        <v>935</v>
      </c>
      <c r="R9" s="363">
        <v>360</v>
      </c>
      <c r="S9" s="363">
        <v>195</v>
      </c>
      <c r="T9" s="821">
        <f t="shared" si="0"/>
        <v>40485</v>
      </c>
      <c r="U9" s="822">
        <f t="shared" si="1"/>
        <v>21785</v>
      </c>
    </row>
    <row r="10" spans="1:21">
      <c r="A10" s="361" t="s">
        <v>404</v>
      </c>
      <c r="B10" s="363">
        <v>18904</v>
      </c>
      <c r="C10" s="363">
        <v>9097</v>
      </c>
      <c r="D10" s="363">
        <v>8826</v>
      </c>
      <c r="E10" s="363">
        <v>5221</v>
      </c>
      <c r="F10" s="363">
        <v>865</v>
      </c>
      <c r="G10" s="363">
        <v>268</v>
      </c>
      <c r="H10" s="363">
        <v>4067</v>
      </c>
      <c r="I10" s="363">
        <v>1751</v>
      </c>
      <c r="J10" s="363">
        <v>2592</v>
      </c>
      <c r="K10" s="363">
        <v>1135</v>
      </c>
      <c r="L10" s="363">
        <v>8426</v>
      </c>
      <c r="M10" s="363">
        <v>5189</v>
      </c>
      <c r="N10" s="363">
        <v>1241</v>
      </c>
      <c r="O10" s="363">
        <v>423</v>
      </c>
      <c r="P10" s="363">
        <v>3483</v>
      </c>
      <c r="Q10" s="363">
        <v>1661</v>
      </c>
      <c r="R10" s="363">
        <v>773</v>
      </c>
      <c r="S10" s="363">
        <v>388</v>
      </c>
      <c r="T10" s="821">
        <f t="shared" si="0"/>
        <v>49177</v>
      </c>
      <c r="U10" s="822">
        <f t="shared" si="1"/>
        <v>25133</v>
      </c>
    </row>
    <row r="11" spans="1:21">
      <c r="A11" s="361" t="s">
        <v>405</v>
      </c>
      <c r="B11" s="363">
        <v>14736</v>
      </c>
      <c r="C11" s="363">
        <v>6310</v>
      </c>
      <c r="D11" s="363">
        <v>8404</v>
      </c>
      <c r="E11" s="363">
        <v>4551</v>
      </c>
      <c r="F11" s="363">
        <v>605</v>
      </c>
      <c r="G11" s="363">
        <v>152</v>
      </c>
      <c r="H11" s="363">
        <v>3876</v>
      </c>
      <c r="I11" s="363">
        <v>1446</v>
      </c>
      <c r="J11" s="363">
        <v>1806</v>
      </c>
      <c r="K11" s="363">
        <v>761</v>
      </c>
      <c r="L11" s="363">
        <v>10978</v>
      </c>
      <c r="M11" s="363">
        <v>6212</v>
      </c>
      <c r="N11" s="363">
        <v>917</v>
      </c>
      <c r="O11" s="363">
        <v>225</v>
      </c>
      <c r="P11" s="363">
        <v>3963</v>
      </c>
      <c r="Q11" s="363">
        <v>1546</v>
      </c>
      <c r="R11" s="363">
        <v>704</v>
      </c>
      <c r="S11" s="363">
        <v>296</v>
      </c>
      <c r="T11" s="821">
        <f t="shared" si="0"/>
        <v>45989</v>
      </c>
      <c r="U11" s="822">
        <f t="shared" si="1"/>
        <v>21499</v>
      </c>
    </row>
    <row r="12" spans="1:21">
      <c r="A12" s="361" t="s">
        <v>418</v>
      </c>
      <c r="B12" s="363">
        <v>8975</v>
      </c>
      <c r="C12" s="363">
        <v>3474</v>
      </c>
      <c r="D12" s="363">
        <v>6573</v>
      </c>
      <c r="E12" s="363">
        <v>3187</v>
      </c>
      <c r="F12" s="363">
        <v>397</v>
      </c>
      <c r="G12" s="363">
        <v>90</v>
      </c>
      <c r="H12" s="363">
        <v>2967</v>
      </c>
      <c r="I12" s="363">
        <v>984</v>
      </c>
      <c r="J12" s="363">
        <v>1107</v>
      </c>
      <c r="K12" s="363">
        <v>373</v>
      </c>
      <c r="L12" s="363">
        <v>11071</v>
      </c>
      <c r="M12" s="363">
        <v>5873</v>
      </c>
      <c r="N12" s="363">
        <v>637</v>
      </c>
      <c r="O12" s="363">
        <v>137</v>
      </c>
      <c r="P12" s="363">
        <v>3381</v>
      </c>
      <c r="Q12" s="363">
        <v>1155</v>
      </c>
      <c r="R12" s="363">
        <v>454</v>
      </c>
      <c r="S12" s="363">
        <v>171</v>
      </c>
      <c r="T12" s="821">
        <f t="shared" si="0"/>
        <v>35562</v>
      </c>
      <c r="U12" s="822">
        <f t="shared" si="1"/>
        <v>15444</v>
      </c>
    </row>
    <row r="13" spans="1:21">
      <c r="A13" s="361" t="s">
        <v>419</v>
      </c>
      <c r="B13" s="363">
        <v>4941</v>
      </c>
      <c r="C13" s="363">
        <v>1850</v>
      </c>
      <c r="D13" s="363">
        <v>4177</v>
      </c>
      <c r="E13" s="363">
        <v>1826</v>
      </c>
      <c r="F13" s="363">
        <v>193</v>
      </c>
      <c r="G13" s="363">
        <v>45</v>
      </c>
      <c r="H13" s="363">
        <v>1768</v>
      </c>
      <c r="I13" s="363">
        <v>527</v>
      </c>
      <c r="J13" s="363">
        <v>540</v>
      </c>
      <c r="K13" s="363">
        <v>152</v>
      </c>
      <c r="L13" s="363">
        <v>8807</v>
      </c>
      <c r="M13" s="363">
        <v>4286</v>
      </c>
      <c r="N13" s="363">
        <v>406</v>
      </c>
      <c r="O13" s="363">
        <v>55</v>
      </c>
      <c r="P13" s="363">
        <v>2548</v>
      </c>
      <c r="Q13" s="363">
        <v>785</v>
      </c>
      <c r="R13" s="363">
        <v>251</v>
      </c>
      <c r="S13" s="363">
        <v>68</v>
      </c>
      <c r="T13" s="821">
        <f t="shared" si="0"/>
        <v>23631</v>
      </c>
      <c r="U13" s="822">
        <f t="shared" si="1"/>
        <v>9594</v>
      </c>
    </row>
    <row r="14" spans="1:21">
      <c r="A14" s="361" t="s">
        <v>420</v>
      </c>
      <c r="B14" s="363">
        <v>2025</v>
      </c>
      <c r="C14" s="363">
        <v>675</v>
      </c>
      <c r="D14" s="363">
        <v>2262</v>
      </c>
      <c r="E14" s="363">
        <v>934</v>
      </c>
      <c r="F14" s="363">
        <v>99</v>
      </c>
      <c r="G14" s="363">
        <v>23</v>
      </c>
      <c r="H14" s="363">
        <v>925</v>
      </c>
      <c r="I14" s="363">
        <v>264</v>
      </c>
      <c r="J14" s="363">
        <v>266</v>
      </c>
      <c r="K14" s="363">
        <v>75</v>
      </c>
      <c r="L14" s="363">
        <v>6163</v>
      </c>
      <c r="M14" s="363">
        <v>2810</v>
      </c>
      <c r="N14" s="363">
        <v>231</v>
      </c>
      <c r="O14" s="363">
        <v>26</v>
      </c>
      <c r="P14" s="363">
        <v>1669</v>
      </c>
      <c r="Q14" s="363">
        <v>405</v>
      </c>
      <c r="R14" s="363">
        <v>108</v>
      </c>
      <c r="S14" s="363">
        <v>32</v>
      </c>
      <c r="T14" s="821">
        <f t="shared" si="0"/>
        <v>13748</v>
      </c>
      <c r="U14" s="822">
        <f t="shared" si="1"/>
        <v>5244</v>
      </c>
    </row>
    <row r="15" spans="1:21">
      <c r="A15" s="361" t="s">
        <v>421</v>
      </c>
      <c r="B15" s="363">
        <v>673</v>
      </c>
      <c r="C15" s="363">
        <v>206</v>
      </c>
      <c r="D15" s="363">
        <v>970</v>
      </c>
      <c r="E15" s="363">
        <v>362</v>
      </c>
      <c r="F15" s="363">
        <v>48</v>
      </c>
      <c r="G15" s="363">
        <v>15</v>
      </c>
      <c r="H15" s="363">
        <v>423</v>
      </c>
      <c r="I15" s="363">
        <v>108</v>
      </c>
      <c r="J15" s="363">
        <v>96</v>
      </c>
      <c r="K15" s="363">
        <v>28</v>
      </c>
      <c r="L15" s="363">
        <v>3851</v>
      </c>
      <c r="M15" s="363">
        <v>1593</v>
      </c>
      <c r="N15" s="363">
        <v>105</v>
      </c>
      <c r="O15" s="363">
        <v>9</v>
      </c>
      <c r="P15" s="363">
        <v>847</v>
      </c>
      <c r="Q15" s="363">
        <v>162</v>
      </c>
      <c r="R15" s="363">
        <v>52</v>
      </c>
      <c r="S15" s="363">
        <v>13</v>
      </c>
      <c r="T15" s="821">
        <f t="shared" si="0"/>
        <v>7065</v>
      </c>
      <c r="U15" s="822">
        <f t="shared" si="1"/>
        <v>2496</v>
      </c>
    </row>
    <row r="16" spans="1:21">
      <c r="A16" s="361" t="s">
        <v>422</v>
      </c>
      <c r="B16" s="363">
        <v>300</v>
      </c>
      <c r="C16" s="363">
        <v>91</v>
      </c>
      <c r="D16" s="363">
        <v>427</v>
      </c>
      <c r="E16" s="363">
        <v>170</v>
      </c>
      <c r="F16" s="363">
        <v>10</v>
      </c>
      <c r="G16" s="363">
        <v>3</v>
      </c>
      <c r="H16" s="363">
        <v>127</v>
      </c>
      <c r="I16" s="363">
        <v>31</v>
      </c>
      <c r="J16" s="363">
        <v>54</v>
      </c>
      <c r="K16" s="363">
        <v>13</v>
      </c>
      <c r="L16" s="363">
        <v>2056</v>
      </c>
      <c r="M16" s="363">
        <v>805</v>
      </c>
      <c r="N16" s="363">
        <v>36</v>
      </c>
      <c r="O16" s="363">
        <v>3</v>
      </c>
      <c r="P16" s="363">
        <v>391</v>
      </c>
      <c r="Q16" s="363">
        <v>76</v>
      </c>
      <c r="R16" s="363">
        <v>31</v>
      </c>
      <c r="S16" s="363">
        <v>16</v>
      </c>
      <c r="T16" s="821">
        <f t="shared" si="0"/>
        <v>3432</v>
      </c>
      <c r="U16" s="822">
        <f t="shared" si="1"/>
        <v>1208</v>
      </c>
    </row>
    <row r="17" spans="1:21">
      <c r="A17" s="362" t="s">
        <v>423</v>
      </c>
      <c r="B17" s="364">
        <v>157</v>
      </c>
      <c r="C17" s="364">
        <v>56</v>
      </c>
      <c r="D17" s="364">
        <v>200</v>
      </c>
      <c r="E17" s="364">
        <v>70</v>
      </c>
      <c r="F17" s="364">
        <v>1</v>
      </c>
      <c r="G17" s="364">
        <v>0</v>
      </c>
      <c r="H17" s="364">
        <v>49</v>
      </c>
      <c r="I17" s="364">
        <v>13</v>
      </c>
      <c r="J17" s="364">
        <v>19</v>
      </c>
      <c r="K17" s="364">
        <v>5</v>
      </c>
      <c r="L17" s="364">
        <v>1609</v>
      </c>
      <c r="M17" s="364">
        <v>616</v>
      </c>
      <c r="N17" s="364">
        <v>17</v>
      </c>
      <c r="O17" s="364">
        <v>0</v>
      </c>
      <c r="P17" s="364">
        <v>231</v>
      </c>
      <c r="Q17" s="364">
        <v>40</v>
      </c>
      <c r="R17" s="364">
        <v>23</v>
      </c>
      <c r="S17" s="364">
        <v>10</v>
      </c>
      <c r="T17" s="821">
        <f t="shared" si="0"/>
        <v>2306</v>
      </c>
      <c r="U17" s="822">
        <f t="shared" si="1"/>
        <v>810</v>
      </c>
    </row>
    <row r="18" spans="1:21" ht="21" customHeight="1" thickBot="1">
      <c r="A18" s="721" t="s">
        <v>3</v>
      </c>
      <c r="B18" s="722">
        <f t="shared" ref="B18:S18" si="2">SUM(B6:B17)</f>
        <v>99143</v>
      </c>
      <c r="C18" s="722">
        <f t="shared" si="2"/>
        <v>48257</v>
      </c>
      <c r="D18" s="722">
        <f t="shared" si="2"/>
        <v>43008</v>
      </c>
      <c r="E18" s="722">
        <f t="shared" si="2"/>
        <v>23460</v>
      </c>
      <c r="F18" s="722">
        <f t="shared" si="2"/>
        <v>4334</v>
      </c>
      <c r="G18" s="722">
        <f t="shared" si="2"/>
        <v>1544</v>
      </c>
      <c r="H18" s="722">
        <f t="shared" si="2"/>
        <v>19915</v>
      </c>
      <c r="I18" s="722">
        <f t="shared" si="2"/>
        <v>8029</v>
      </c>
      <c r="J18" s="722">
        <f t="shared" si="2"/>
        <v>11734</v>
      </c>
      <c r="K18" s="722">
        <f t="shared" si="2"/>
        <v>5285</v>
      </c>
      <c r="L18" s="722">
        <f t="shared" si="2"/>
        <v>58096</v>
      </c>
      <c r="M18" s="722">
        <f t="shared" si="2"/>
        <v>30694</v>
      </c>
      <c r="N18" s="722">
        <f t="shared" si="2"/>
        <v>4673</v>
      </c>
      <c r="O18" s="722">
        <f t="shared" si="2"/>
        <v>1344</v>
      </c>
      <c r="P18" s="722">
        <f t="shared" si="2"/>
        <v>18712</v>
      </c>
      <c r="Q18" s="722">
        <f t="shared" si="2"/>
        <v>7046</v>
      </c>
      <c r="R18" s="722">
        <f t="shared" si="2"/>
        <v>2879</v>
      </c>
      <c r="S18" s="722">
        <f t="shared" si="2"/>
        <v>1259</v>
      </c>
      <c r="T18" s="723">
        <f>SUM(T6:T17)</f>
        <v>262494</v>
      </c>
      <c r="U18" s="723">
        <f>SUM(U6:U17)</f>
        <v>126918</v>
      </c>
    </row>
  </sheetData>
  <mergeCells count="13">
    <mergeCell ref="A1:U1"/>
    <mergeCell ref="A2:U2"/>
    <mergeCell ref="L4:M4"/>
    <mergeCell ref="N4:O4"/>
    <mergeCell ref="P4:Q4"/>
    <mergeCell ref="R4:S4"/>
    <mergeCell ref="T4:U4"/>
    <mergeCell ref="A4:A5"/>
    <mergeCell ref="B4:C4"/>
    <mergeCell ref="D4:E4"/>
    <mergeCell ref="F4:G4"/>
    <mergeCell ref="H4:I4"/>
    <mergeCell ref="J4:K4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orientation="landscape" horizontalDpi="0" verticalDpi="0" r:id="rId1"/>
  <headerFoot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baseColWidth="10"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opLeftCell="A67" workbookViewId="0">
      <selection activeCell="Q48" sqref="Q48"/>
    </sheetView>
  </sheetViews>
  <sheetFormatPr baseColWidth="10" defaultRowHeight="14.5"/>
  <cols>
    <col min="1" max="1" width="18.54296875" customWidth="1"/>
    <col min="2" max="2" width="7.08984375" style="91" customWidth="1"/>
    <col min="3" max="3" width="8.6328125" style="91" customWidth="1"/>
    <col min="4" max="4" width="5.90625" style="91" customWidth="1"/>
    <col min="5" max="5" width="8.08984375" style="91" customWidth="1"/>
    <col min="6" max="6" width="8.90625" style="91" customWidth="1"/>
    <col min="7" max="7" width="8.6328125" style="91" customWidth="1"/>
    <col min="8" max="8" width="7.36328125" style="91" customWidth="1"/>
    <col min="9" max="9" width="9" style="91" customWidth="1"/>
    <col min="10" max="10" width="6.54296875" style="91" customWidth="1"/>
    <col min="11" max="11" width="8.90625" style="91" customWidth="1"/>
    <col min="12" max="12" width="8.54296875" style="176" customWidth="1"/>
    <col min="13" max="13" width="8.90625" style="91" customWidth="1"/>
    <col min="14" max="14" width="6.08984375" style="91" customWidth="1"/>
    <col min="15" max="15" width="9" style="91" customWidth="1"/>
    <col min="16" max="16" width="7.36328125" style="91" customWidth="1"/>
    <col min="17" max="17" width="9" style="91" customWidth="1"/>
    <col min="18" max="18" width="5.54296875" style="91" customWidth="1"/>
    <col min="19" max="19" width="8.6328125" style="91" customWidth="1"/>
  </cols>
  <sheetData>
    <row r="1" spans="1:19" ht="28.5">
      <c r="A1" s="995" t="s">
        <v>243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5"/>
      <c r="P1" s="995"/>
      <c r="Q1" s="995"/>
      <c r="R1" s="995"/>
      <c r="S1" s="995"/>
    </row>
    <row r="2" spans="1:19">
      <c r="A2" s="996" t="s">
        <v>425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  <c r="R2" s="996"/>
      <c r="S2" s="996"/>
    </row>
    <row r="3" spans="1:19">
      <c r="A3" s="996" t="s">
        <v>187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</row>
    <row r="4" spans="1:19" s="93" customFormat="1" ht="15" thickBo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882"/>
      <c r="M4" s="324"/>
      <c r="N4" s="324"/>
      <c r="O4" s="324"/>
      <c r="P4" s="324"/>
      <c r="Q4" s="324"/>
      <c r="R4" s="324"/>
      <c r="S4" s="324"/>
    </row>
    <row r="5" spans="1:19" ht="19.5" customHeight="1">
      <c r="A5" s="997" t="s">
        <v>91</v>
      </c>
      <c r="B5" s="999" t="s">
        <v>483</v>
      </c>
      <c r="C5" s="1000"/>
      <c r="D5" s="1000"/>
      <c r="E5" s="1001"/>
      <c r="F5" s="1005" t="s">
        <v>484</v>
      </c>
      <c r="G5" s="1006"/>
      <c r="H5" s="1006"/>
      <c r="I5" s="1006"/>
      <c r="J5" s="1006"/>
      <c r="K5" s="1007"/>
      <c r="L5" s="999" t="s">
        <v>485</v>
      </c>
      <c r="M5" s="1008"/>
      <c r="N5" s="1008"/>
      <c r="O5" s="1009"/>
      <c r="P5" s="999" t="s">
        <v>486</v>
      </c>
      <c r="Q5" s="1008"/>
      <c r="R5" s="1008"/>
      <c r="S5" s="1009"/>
    </row>
    <row r="6" spans="1:19" ht="26.25" customHeight="1">
      <c r="A6" s="998"/>
      <c r="B6" s="1002"/>
      <c r="C6" s="1003"/>
      <c r="D6" s="1003"/>
      <c r="E6" s="1004"/>
      <c r="F6" s="1010" t="s">
        <v>539</v>
      </c>
      <c r="G6" s="1011"/>
      <c r="H6" s="1011"/>
      <c r="I6" s="1011"/>
      <c r="J6" s="1013" t="s">
        <v>244</v>
      </c>
      <c r="K6" s="1014"/>
      <c r="L6" s="1010"/>
      <c r="M6" s="1011"/>
      <c r="N6" s="1011"/>
      <c r="O6" s="1012"/>
      <c r="P6" s="1010"/>
      <c r="Q6" s="1011"/>
      <c r="R6" s="1011"/>
      <c r="S6" s="1012"/>
    </row>
    <row r="7" spans="1:19" ht="33" customHeight="1">
      <c r="A7" s="998"/>
      <c r="B7" s="275" t="s">
        <v>245</v>
      </c>
      <c r="C7" s="276" t="s">
        <v>428</v>
      </c>
      <c r="D7" s="276" t="s">
        <v>246</v>
      </c>
      <c r="E7" s="277" t="s">
        <v>247</v>
      </c>
      <c r="F7" s="275" t="s">
        <v>245</v>
      </c>
      <c r="G7" s="276" t="s">
        <v>194</v>
      </c>
      <c r="H7" s="276" t="s">
        <v>246</v>
      </c>
      <c r="I7" s="276" t="s">
        <v>248</v>
      </c>
      <c r="J7" s="276" t="s">
        <v>245</v>
      </c>
      <c r="K7" s="277" t="s">
        <v>194</v>
      </c>
      <c r="L7" s="885" t="s">
        <v>245</v>
      </c>
      <c r="M7" s="276" t="s">
        <v>194</v>
      </c>
      <c r="N7" s="276" t="s">
        <v>246</v>
      </c>
      <c r="O7" s="277" t="s">
        <v>248</v>
      </c>
      <c r="P7" s="275" t="s">
        <v>245</v>
      </c>
      <c r="Q7" s="276" t="s">
        <v>194</v>
      </c>
      <c r="R7" s="276" t="s">
        <v>246</v>
      </c>
      <c r="S7" s="277" t="s">
        <v>248</v>
      </c>
    </row>
    <row r="8" spans="1:19" ht="15.75" customHeight="1">
      <c r="A8" s="288" t="s">
        <v>107</v>
      </c>
      <c r="B8" s="278">
        <f>'PRESCO PUB'!L7</f>
        <v>2494</v>
      </c>
      <c r="C8" s="50">
        <f>'PRESCO PUB'!AA7</f>
        <v>113</v>
      </c>
      <c r="D8" s="50">
        <f>'PRESCO PUB'!V7</f>
        <v>88</v>
      </c>
      <c r="E8" s="279">
        <f>'PRESCO PUB'!AB7</f>
        <v>79</v>
      </c>
      <c r="F8" s="278">
        <f>'NIV1 PUBLIC  '!L7</f>
        <v>177581</v>
      </c>
      <c r="G8" s="50">
        <f>'NIV1 PUBLIC  '!BF7</f>
        <v>4720</v>
      </c>
      <c r="H8" s="50">
        <f>'NIV1 PUBLIC  '!AU7+'NIV1 PUBLIC  '!AV7</f>
        <v>4123</v>
      </c>
      <c r="I8" s="50">
        <f>+'NIV1 PUBLIC  '!AY7</f>
        <v>1122</v>
      </c>
      <c r="J8" s="50">
        <f>+'NIV1 PUBLIC  '!N7+'NIV1 PUBLIC  '!P7</f>
        <v>18342</v>
      </c>
      <c r="K8" s="279">
        <f>'NIV1 PUBLIC  '!BK7</f>
        <v>409</v>
      </c>
      <c r="L8" s="278">
        <f>+'NIVEAU II PUBLIC'!J7</f>
        <v>34520</v>
      </c>
      <c r="M8" s="50">
        <f>+'NIVEAU II PUBLIC'!AQ7</f>
        <v>1329</v>
      </c>
      <c r="N8" s="50">
        <f>+'NIVEAU II PUBLIC'!AG7</f>
        <v>788</v>
      </c>
      <c r="O8" s="279">
        <f>+'NIVEAU II PUBLIC'!AH7</f>
        <v>136</v>
      </c>
      <c r="P8" s="278">
        <f>+'NIVEAU III PUBLIC'!T7</f>
        <v>9087</v>
      </c>
      <c r="Q8" s="50">
        <f>'NIVEAU III PUBLIC'!BO7</f>
        <v>308</v>
      </c>
      <c r="R8" s="360">
        <f>+'NIVEAU III PUBLIC'!BF7</f>
        <v>149</v>
      </c>
      <c r="S8" s="279">
        <f>+'NIVEAU III PUBLIC'!BG7</f>
        <v>16</v>
      </c>
    </row>
    <row r="9" spans="1:19" ht="15.75" customHeight="1">
      <c r="A9" s="288" t="s">
        <v>39</v>
      </c>
      <c r="B9" s="278">
        <f>'PRESCO PUB'!L8</f>
        <v>5905</v>
      </c>
      <c r="C9" s="50">
        <f>'PRESCO PUB'!AA8</f>
        <v>250</v>
      </c>
      <c r="D9" s="50">
        <f>'PRESCO PUB'!V8</f>
        <v>233</v>
      </c>
      <c r="E9" s="279">
        <f>'PRESCO PUB'!AB8</f>
        <v>223</v>
      </c>
      <c r="F9" s="278">
        <f>'NIV1 PUBLIC  '!L8</f>
        <v>141271</v>
      </c>
      <c r="G9" s="50">
        <f>'NIV1 PUBLIC  '!BF8</f>
        <v>3743</v>
      </c>
      <c r="H9" s="50">
        <f>'NIV1 PUBLIC  '!AU8+'NIV1 PUBLIC  '!AV8</f>
        <v>3852</v>
      </c>
      <c r="I9" s="50">
        <f>+'NIV1 PUBLIC  '!AY8</f>
        <v>973</v>
      </c>
      <c r="J9" s="50">
        <f>+'NIV1 PUBLIC  '!N8+'NIV1 PUBLIC  '!P8</f>
        <v>0</v>
      </c>
      <c r="K9" s="279">
        <f>'NIV1 PUBLIC  '!BK8</f>
        <v>0</v>
      </c>
      <c r="L9" s="278">
        <f>+'NIVEAU II PUBLIC'!J8</f>
        <v>34895</v>
      </c>
      <c r="M9" s="50">
        <f>+'NIVEAU II PUBLIC'!AQ8</f>
        <v>1375</v>
      </c>
      <c r="N9" s="50">
        <f>+'NIVEAU II PUBLIC'!AG8</f>
        <v>837</v>
      </c>
      <c r="O9" s="279">
        <f>+'NIVEAU II PUBLIC'!AH8</f>
        <v>145</v>
      </c>
      <c r="P9" s="278">
        <f>+'NIVEAU III PUBLIC'!T8</f>
        <v>6426</v>
      </c>
      <c r="Q9" s="50">
        <f>'NIVEAU III PUBLIC'!BO8</f>
        <v>281</v>
      </c>
      <c r="R9" s="360">
        <f>+'NIVEAU III PUBLIC'!BF8</f>
        <v>142</v>
      </c>
      <c r="S9" s="279">
        <f>+'NIVEAU III PUBLIC'!BG8</f>
        <v>23</v>
      </c>
    </row>
    <row r="10" spans="1:19" ht="15.75" customHeight="1">
      <c r="A10" s="288" t="s">
        <v>8</v>
      </c>
      <c r="B10" s="278">
        <f>'PRESCO PUB'!L9</f>
        <v>6217</v>
      </c>
      <c r="C10" s="50">
        <f>'PRESCO PUB'!AA9</f>
        <v>280</v>
      </c>
      <c r="D10" s="50">
        <f>'PRESCO PUB'!V9</f>
        <v>208</v>
      </c>
      <c r="E10" s="279">
        <f>'PRESCO PUB'!AB9</f>
        <v>174</v>
      </c>
      <c r="F10" s="278">
        <f>'NIV1 PUBLIC  '!L9</f>
        <v>279568</v>
      </c>
      <c r="G10" s="50">
        <f>'NIV1 PUBLIC  '!BF9</f>
        <v>7050</v>
      </c>
      <c r="H10" s="50">
        <f>'NIV1 PUBLIC  '!AU9+'NIV1 PUBLIC  '!AV9</f>
        <v>6290</v>
      </c>
      <c r="I10" s="50">
        <f>+'NIV1 PUBLIC  '!AY9</f>
        <v>1501</v>
      </c>
      <c r="J10" s="50">
        <f>+'NIV1 PUBLIC  '!N9+'NIV1 PUBLIC  '!P9</f>
        <v>0</v>
      </c>
      <c r="K10" s="279">
        <f>'NIV1 PUBLIC  '!BK9</f>
        <v>0</v>
      </c>
      <c r="L10" s="278">
        <f>+'NIVEAU II PUBLIC'!J9</f>
        <v>97285</v>
      </c>
      <c r="M10" s="50">
        <f>+'NIVEAU II PUBLIC'!AQ9</f>
        <v>3440</v>
      </c>
      <c r="N10" s="50">
        <f>+'NIVEAU II PUBLIC'!AG9</f>
        <v>1764</v>
      </c>
      <c r="O10" s="279">
        <f>+'NIVEAU II PUBLIC'!AH9</f>
        <v>202</v>
      </c>
      <c r="P10" s="278">
        <f>+'NIVEAU III PUBLIC'!T9</f>
        <v>25604</v>
      </c>
      <c r="Q10" s="50">
        <f>'NIVEAU III PUBLIC'!BO9</f>
        <v>1294</v>
      </c>
      <c r="R10" s="360">
        <f>+'NIVEAU III PUBLIC'!BF9</f>
        <v>530</v>
      </c>
      <c r="S10" s="279">
        <f>+'NIVEAU III PUBLIC'!BG9</f>
        <v>51</v>
      </c>
    </row>
    <row r="11" spans="1:19" ht="15.75" customHeight="1">
      <c r="A11" s="288" t="s">
        <v>75</v>
      </c>
      <c r="B11" s="278">
        <f>'PRESCO PUB'!L10</f>
        <v>9310</v>
      </c>
      <c r="C11" s="50">
        <f>'PRESCO PUB'!AA10</f>
        <v>269</v>
      </c>
      <c r="D11" s="50">
        <f>'PRESCO PUB'!V10</f>
        <v>254</v>
      </c>
      <c r="E11" s="279">
        <f>'PRESCO PUB'!AB10</f>
        <v>240</v>
      </c>
      <c r="F11" s="278">
        <f>'NIV1 PUBLIC  '!L10</f>
        <v>239137</v>
      </c>
      <c r="G11" s="50">
        <f>'NIV1 PUBLIC  '!BF10</f>
        <v>5192</v>
      </c>
      <c r="H11" s="50">
        <f>'NIV1 PUBLIC  '!AU10+'NIV1 PUBLIC  '!AV10</f>
        <v>4897</v>
      </c>
      <c r="I11" s="50">
        <f>+'NIV1 PUBLIC  '!AY10</f>
        <v>1258</v>
      </c>
      <c r="J11" s="50">
        <f>+'NIV1 PUBLIC  '!N10+'NIV1 PUBLIC  '!P10</f>
        <v>10549</v>
      </c>
      <c r="K11" s="279">
        <f>'NIV1 PUBLIC  '!BK10</f>
        <v>177</v>
      </c>
      <c r="L11" s="278">
        <f>+'NIVEAU II PUBLIC'!J10</f>
        <v>49685</v>
      </c>
      <c r="M11" s="50">
        <f>+'NIVEAU II PUBLIC'!AQ10</f>
        <v>1306</v>
      </c>
      <c r="N11" s="50">
        <f>+'NIVEAU II PUBLIC'!AG10</f>
        <v>828</v>
      </c>
      <c r="O11" s="279">
        <f>+'NIVEAU II PUBLIC'!AH10</f>
        <v>111</v>
      </c>
      <c r="P11" s="278">
        <f>+'NIVEAU III PUBLIC'!T10</f>
        <v>6416</v>
      </c>
      <c r="Q11" s="50">
        <f>'NIVEAU III PUBLIC'!BO10</f>
        <v>207</v>
      </c>
      <c r="R11" s="360">
        <f>+'NIVEAU III PUBLIC'!BF10</f>
        <v>105</v>
      </c>
      <c r="S11" s="279">
        <f>+'NIVEAU III PUBLIC'!BG10</f>
        <v>14</v>
      </c>
    </row>
    <row r="12" spans="1:19" ht="15.75" customHeight="1">
      <c r="A12" s="288" t="s">
        <v>38</v>
      </c>
      <c r="B12" s="278">
        <f>'PRESCO PUB'!L11</f>
        <v>1542</v>
      </c>
      <c r="C12" s="50">
        <f>'PRESCO PUB'!AA11</f>
        <v>48</v>
      </c>
      <c r="D12" s="50">
        <f>'PRESCO PUB'!V11</f>
        <v>33</v>
      </c>
      <c r="E12" s="279">
        <f>'PRESCO PUB'!AB11</f>
        <v>32</v>
      </c>
      <c r="F12" s="278">
        <f>'NIV1 PUBLIC  '!L11</f>
        <v>130307</v>
      </c>
      <c r="G12" s="50">
        <f>'NIV1 PUBLIC  '!BF11</f>
        <v>2355</v>
      </c>
      <c r="H12" s="50">
        <f>'NIV1 PUBLIC  '!AU11+'NIV1 PUBLIC  '!AV11</f>
        <v>1779</v>
      </c>
      <c r="I12" s="50">
        <f>+'NIV1 PUBLIC  '!AY11</f>
        <v>934</v>
      </c>
      <c r="J12" s="50">
        <f>+'NIV1 PUBLIC  '!N11+'NIV1 PUBLIC  '!P11</f>
        <v>0</v>
      </c>
      <c r="K12" s="279">
        <f>'NIV1 PUBLIC  '!BK11</f>
        <v>0</v>
      </c>
      <c r="L12" s="278">
        <f>+'NIVEAU II PUBLIC'!J11</f>
        <v>12553</v>
      </c>
      <c r="M12" s="50">
        <f>+'NIVEAU II PUBLIC'!AQ11</f>
        <v>255</v>
      </c>
      <c r="N12" s="50">
        <f>+'NIVEAU II PUBLIC'!AG11</f>
        <v>161</v>
      </c>
      <c r="O12" s="279">
        <f>+'NIVEAU II PUBLIC'!AH11</f>
        <v>34</v>
      </c>
      <c r="P12" s="278">
        <f>+'NIVEAU III PUBLIC'!T11</f>
        <v>1689</v>
      </c>
      <c r="Q12" s="50">
        <f>'NIVEAU III PUBLIC'!BO11</f>
        <v>46</v>
      </c>
      <c r="R12" s="360">
        <f>+'NIVEAU III PUBLIC'!BF11</f>
        <v>30</v>
      </c>
      <c r="S12" s="279">
        <f>+'NIVEAU III PUBLIC'!BG11</f>
        <v>5</v>
      </c>
    </row>
    <row r="13" spans="1:19" ht="15.75" customHeight="1">
      <c r="A13" s="288" t="s">
        <v>25</v>
      </c>
      <c r="B13" s="278">
        <f>'PRESCO PUB'!L12</f>
        <v>1201</v>
      </c>
      <c r="C13" s="50">
        <f>'PRESCO PUB'!AA12</f>
        <v>37</v>
      </c>
      <c r="D13" s="50">
        <f>'PRESCO PUB'!V12</f>
        <v>32</v>
      </c>
      <c r="E13" s="279">
        <f>'PRESCO PUB'!AB12</f>
        <v>29</v>
      </c>
      <c r="F13" s="278">
        <f>'NIV1 PUBLIC  '!L12</f>
        <v>107732</v>
      </c>
      <c r="G13" s="50">
        <f>'NIV1 PUBLIC  '!BF12</f>
        <v>1957</v>
      </c>
      <c r="H13" s="50">
        <f>'NIV1 PUBLIC  '!AU12+'NIV1 PUBLIC  '!AV12</f>
        <v>1589</v>
      </c>
      <c r="I13" s="50">
        <f>+'NIV1 PUBLIC  '!AY12</f>
        <v>701</v>
      </c>
      <c r="J13" s="50">
        <f>+'NIV1 PUBLIC  '!N12+'NIV1 PUBLIC  '!P12</f>
        <v>0</v>
      </c>
      <c r="K13" s="279">
        <f>'NIV1 PUBLIC  '!BK12</f>
        <v>0</v>
      </c>
      <c r="L13" s="278">
        <f>+'NIVEAU II PUBLIC'!J12</f>
        <v>12421</v>
      </c>
      <c r="M13" s="50">
        <f>+'NIVEAU II PUBLIC'!AQ12</f>
        <v>324</v>
      </c>
      <c r="N13" s="50">
        <f>+'NIVEAU II PUBLIC'!AG12</f>
        <v>206</v>
      </c>
      <c r="O13" s="279">
        <f>+'NIVEAU II PUBLIC'!AH12</f>
        <v>43</v>
      </c>
      <c r="P13" s="278">
        <f>+'NIVEAU III PUBLIC'!T12</f>
        <v>2485</v>
      </c>
      <c r="Q13" s="50">
        <f>'NIVEAU III PUBLIC'!BO12</f>
        <v>58</v>
      </c>
      <c r="R13" s="360">
        <f>+'NIVEAU III PUBLIC'!BF12</f>
        <v>45</v>
      </c>
      <c r="S13" s="279">
        <f>+'NIVEAU III PUBLIC'!BG12</f>
        <v>5</v>
      </c>
    </row>
    <row r="14" spans="1:19" ht="15.75" customHeight="1">
      <c r="A14" s="288" t="s">
        <v>108</v>
      </c>
      <c r="B14" s="278">
        <f>'PRESCO PUB'!L13</f>
        <v>2950</v>
      </c>
      <c r="C14" s="50">
        <f>'PRESCO PUB'!AA13</f>
        <v>82</v>
      </c>
      <c r="D14" s="50">
        <f>'PRESCO PUB'!V13</f>
        <v>58</v>
      </c>
      <c r="E14" s="279">
        <f>'PRESCO PUB'!AB13</f>
        <v>45</v>
      </c>
      <c r="F14" s="278">
        <f>'NIV1 PUBLIC  '!L13</f>
        <v>210012</v>
      </c>
      <c r="G14" s="50">
        <f>'NIV1 PUBLIC  '!BF13</f>
        <v>4045</v>
      </c>
      <c r="H14" s="50">
        <f>'NIV1 PUBLIC  '!AU13+'NIV1 PUBLIC  '!AV13</f>
        <v>2954</v>
      </c>
      <c r="I14" s="50">
        <f>+'NIV1 PUBLIC  '!AY13</f>
        <v>1328</v>
      </c>
      <c r="J14" s="50">
        <f>+'NIV1 PUBLIC  '!N13+'NIV1 PUBLIC  '!P13</f>
        <v>509</v>
      </c>
      <c r="K14" s="279">
        <f>'NIV1 PUBLIC  '!BK13</f>
        <v>23</v>
      </c>
      <c r="L14" s="278">
        <f>+'NIVEAU II PUBLIC'!J13</f>
        <v>28802</v>
      </c>
      <c r="M14" s="50">
        <f>+'NIVEAU II PUBLIC'!AQ13</f>
        <v>872</v>
      </c>
      <c r="N14" s="50">
        <f>+'NIVEAU II PUBLIC'!AG13</f>
        <v>410</v>
      </c>
      <c r="O14" s="279">
        <f>+'NIVEAU II PUBLIC'!AH13</f>
        <v>80</v>
      </c>
      <c r="P14" s="278">
        <f>+'NIVEAU III PUBLIC'!T13</f>
        <v>6535</v>
      </c>
      <c r="Q14" s="50">
        <f>'NIVEAU III PUBLIC'!BO13</f>
        <v>229</v>
      </c>
      <c r="R14" s="360">
        <f>+'NIVEAU III PUBLIC'!BF13</f>
        <v>106</v>
      </c>
      <c r="S14" s="279">
        <f>+'NIVEAU III PUBLIC'!BG13</f>
        <v>14</v>
      </c>
    </row>
    <row r="15" spans="1:19" ht="15.75" customHeight="1">
      <c r="A15" s="288" t="s">
        <v>109</v>
      </c>
      <c r="B15" s="278">
        <f>'PRESCO PUB'!L14</f>
        <v>3445</v>
      </c>
      <c r="C15" s="50">
        <f>'PRESCO PUB'!AA14</f>
        <v>100</v>
      </c>
      <c r="D15" s="50">
        <f>'PRESCO PUB'!V14</f>
        <v>73</v>
      </c>
      <c r="E15" s="279">
        <f>'PRESCO PUB'!AB14</f>
        <v>59</v>
      </c>
      <c r="F15" s="278">
        <f>'NIV1 PUBLIC  '!L14</f>
        <v>184336</v>
      </c>
      <c r="G15" s="50">
        <f>'NIV1 PUBLIC  '!BF14</f>
        <v>3616</v>
      </c>
      <c r="H15" s="50">
        <f>'NIV1 PUBLIC  '!AU14+'NIV1 PUBLIC  '!AV14</f>
        <v>3208</v>
      </c>
      <c r="I15" s="50">
        <f>+'NIV1 PUBLIC  '!AY14</f>
        <v>1086</v>
      </c>
      <c r="J15" s="50">
        <f>+'NIV1 PUBLIC  '!N14+'NIV1 PUBLIC  '!P14</f>
        <v>0</v>
      </c>
      <c r="K15" s="279">
        <f>'NIV1 PUBLIC  '!BK14</f>
        <v>0</v>
      </c>
      <c r="L15" s="278">
        <f>+'NIVEAU II PUBLIC'!J14</f>
        <v>24107</v>
      </c>
      <c r="M15" s="50">
        <f>+'NIVEAU II PUBLIC'!AQ14</f>
        <v>737</v>
      </c>
      <c r="N15" s="50">
        <f>+'NIVEAU II PUBLIC'!AG14</f>
        <v>429</v>
      </c>
      <c r="O15" s="279">
        <f>+'NIVEAU II PUBLIC'!AH14</f>
        <v>92</v>
      </c>
      <c r="P15" s="278">
        <f>+'NIVEAU III PUBLIC'!T14</f>
        <v>2738</v>
      </c>
      <c r="Q15" s="50">
        <f>'NIVEAU III PUBLIC'!BO14</f>
        <v>100</v>
      </c>
      <c r="R15" s="360">
        <f>+'NIVEAU III PUBLIC'!BF14</f>
        <v>50</v>
      </c>
      <c r="S15" s="279">
        <f>+'NIVEAU III PUBLIC'!BG14</f>
        <v>10</v>
      </c>
    </row>
    <row r="16" spans="1:19" ht="15.75" customHeight="1">
      <c r="A16" s="288" t="s">
        <v>73</v>
      </c>
      <c r="B16" s="278">
        <f>'PRESCO PUB'!L15</f>
        <v>3371</v>
      </c>
      <c r="C16" s="50">
        <f>'PRESCO PUB'!AA15</f>
        <v>152</v>
      </c>
      <c r="D16" s="50">
        <f>'PRESCO PUB'!V15</f>
        <v>87</v>
      </c>
      <c r="E16" s="279">
        <f>'PRESCO PUB'!AB15</f>
        <v>50</v>
      </c>
      <c r="F16" s="278">
        <f>'NIV1 PUBLIC  '!L15</f>
        <v>240161</v>
      </c>
      <c r="G16" s="50">
        <f>'NIV1 PUBLIC  '!BF15</f>
        <v>5226</v>
      </c>
      <c r="H16" s="50">
        <f>'NIV1 PUBLIC  '!AU15+'NIV1 PUBLIC  '!AV15</f>
        <v>5277</v>
      </c>
      <c r="I16" s="50">
        <f>+'NIV1 PUBLIC  '!AY15</f>
        <v>1568</v>
      </c>
      <c r="J16" s="50">
        <f>+'NIV1 PUBLIC  '!N15+'NIV1 PUBLIC  '!P15</f>
        <v>2098</v>
      </c>
      <c r="K16" s="279">
        <f>'NIV1 PUBLIC  '!BK15</f>
        <v>45</v>
      </c>
      <c r="L16" s="278">
        <f>+'NIVEAU II PUBLIC'!J15</f>
        <v>42730</v>
      </c>
      <c r="M16" s="50">
        <f>+'NIVEAU II PUBLIC'!AQ15</f>
        <v>1268</v>
      </c>
      <c r="N16" s="50">
        <f>+'NIVEAU II PUBLIC'!AG15</f>
        <v>705</v>
      </c>
      <c r="O16" s="279">
        <f>+'NIVEAU II PUBLIC'!AH15</f>
        <v>114</v>
      </c>
      <c r="P16" s="278">
        <f>+'NIVEAU III PUBLIC'!T15</f>
        <v>7025</v>
      </c>
      <c r="Q16" s="50">
        <f>'NIVEAU III PUBLIC'!BO15</f>
        <v>286</v>
      </c>
      <c r="R16" s="360">
        <f>+'NIVEAU III PUBLIC'!BF15</f>
        <v>136</v>
      </c>
      <c r="S16" s="279">
        <f>+'NIVEAU III PUBLIC'!BG15</f>
        <v>12</v>
      </c>
    </row>
    <row r="17" spans="1:19" ht="15.75" customHeight="1">
      <c r="A17" s="288" t="s">
        <v>66</v>
      </c>
      <c r="B17" s="278">
        <f>'PRESCO PUB'!L16</f>
        <v>0</v>
      </c>
      <c r="C17" s="50">
        <f>'PRESCO PUB'!AA16</f>
        <v>0</v>
      </c>
      <c r="D17" s="50">
        <f>'PRESCO PUB'!V16</f>
        <v>0</v>
      </c>
      <c r="E17" s="279">
        <f>'PRESCO PUB'!AB16</f>
        <v>0</v>
      </c>
      <c r="F17" s="278">
        <f>'NIV1 PUBLIC  '!L16</f>
        <v>50265</v>
      </c>
      <c r="G17" s="50">
        <f>'NIV1 PUBLIC  '!BF16</f>
        <v>1205</v>
      </c>
      <c r="H17" s="50">
        <f>'NIV1 PUBLIC  '!AU16+'NIV1 PUBLIC  '!AV16</f>
        <v>1032</v>
      </c>
      <c r="I17" s="50">
        <f>+'NIV1 PUBLIC  '!AY16</f>
        <v>416</v>
      </c>
      <c r="J17" s="50">
        <f>+'NIV1 PUBLIC  '!N16+'NIV1 PUBLIC  '!P16</f>
        <v>0</v>
      </c>
      <c r="K17" s="279">
        <f>'NIV1 PUBLIC  '!BK16</f>
        <v>0</v>
      </c>
      <c r="L17" s="278">
        <f>+'NIVEAU II PUBLIC'!J16</f>
        <v>7223</v>
      </c>
      <c r="M17" s="50">
        <f>+'NIVEAU II PUBLIC'!AQ16</f>
        <v>290</v>
      </c>
      <c r="N17" s="50">
        <f>+'NIVEAU II PUBLIC'!AG16</f>
        <v>168</v>
      </c>
      <c r="O17" s="279">
        <f>+'NIVEAU II PUBLIC'!AH16</f>
        <v>31</v>
      </c>
      <c r="P17" s="278">
        <f>+'NIVEAU III PUBLIC'!T16</f>
        <v>1181</v>
      </c>
      <c r="Q17" s="50">
        <f>'NIVEAU III PUBLIC'!BO16</f>
        <v>47</v>
      </c>
      <c r="R17" s="360">
        <f>+'NIVEAU III PUBLIC'!BF16</f>
        <v>22</v>
      </c>
      <c r="S17" s="279">
        <f>+'NIVEAU III PUBLIC'!BG16</f>
        <v>4</v>
      </c>
    </row>
    <row r="18" spans="1:19" ht="15.75" customHeight="1">
      <c r="A18" s="288" t="s">
        <v>56</v>
      </c>
      <c r="B18" s="278">
        <f>'PRESCO PUB'!L17</f>
        <v>2567</v>
      </c>
      <c r="C18" s="50">
        <f>'PRESCO PUB'!AA17</f>
        <v>118</v>
      </c>
      <c r="D18" s="50">
        <f>'PRESCO PUB'!V17</f>
        <v>81</v>
      </c>
      <c r="E18" s="279">
        <f>'PRESCO PUB'!AB17</f>
        <v>67</v>
      </c>
      <c r="F18" s="278">
        <f>'NIV1 PUBLIC  '!L17</f>
        <v>95777</v>
      </c>
      <c r="G18" s="50">
        <f>'NIV1 PUBLIC  '!BF17</f>
        <v>2111</v>
      </c>
      <c r="H18" s="50">
        <f>'NIV1 PUBLIC  '!AU17+'NIV1 PUBLIC  '!AV17</f>
        <v>1704</v>
      </c>
      <c r="I18" s="50">
        <f>+'NIV1 PUBLIC  '!AY17</f>
        <v>618</v>
      </c>
      <c r="J18" s="50">
        <f>+'NIV1 PUBLIC  '!N17+'NIV1 PUBLIC  '!P17</f>
        <v>4128</v>
      </c>
      <c r="K18" s="279">
        <f>'NIV1 PUBLIC  '!BK17</f>
        <v>66</v>
      </c>
      <c r="L18" s="278">
        <f>+'NIVEAU II PUBLIC'!J17</f>
        <v>16694</v>
      </c>
      <c r="M18" s="50">
        <f>+'NIVEAU II PUBLIC'!AQ17</f>
        <v>551</v>
      </c>
      <c r="N18" s="50">
        <f>+'NIVEAU II PUBLIC'!AG17</f>
        <v>274</v>
      </c>
      <c r="O18" s="279">
        <f>+'NIVEAU II PUBLIC'!AH17</f>
        <v>43</v>
      </c>
      <c r="P18" s="278">
        <f>+'NIVEAU III PUBLIC'!T17</f>
        <v>4042</v>
      </c>
      <c r="Q18" s="50">
        <f>'NIVEAU III PUBLIC'!BO17</f>
        <v>162</v>
      </c>
      <c r="R18" s="360">
        <f>+'NIVEAU III PUBLIC'!BF17</f>
        <v>76</v>
      </c>
      <c r="S18" s="279">
        <f>+'NIVEAU III PUBLIC'!BG17</f>
        <v>8</v>
      </c>
    </row>
    <row r="19" spans="1:19" ht="15.75" customHeight="1">
      <c r="A19" s="288" t="s">
        <v>20</v>
      </c>
      <c r="B19" s="278">
        <f>'PRESCO PUB'!L18</f>
        <v>172</v>
      </c>
      <c r="C19" s="50">
        <f>'PRESCO PUB'!AA18</f>
        <v>5</v>
      </c>
      <c r="D19" s="50">
        <f>'PRESCO PUB'!V18</f>
        <v>7</v>
      </c>
      <c r="E19" s="279">
        <f>'PRESCO PUB'!AB18</f>
        <v>5</v>
      </c>
      <c r="F19" s="278">
        <f>'NIV1 PUBLIC  '!L18</f>
        <v>73694</v>
      </c>
      <c r="G19" s="50">
        <f>'NIV1 PUBLIC  '!BF18</f>
        <v>1627</v>
      </c>
      <c r="H19" s="50">
        <f>'NIV1 PUBLIC  '!AU18+'NIV1 PUBLIC  '!AV18</f>
        <v>1448</v>
      </c>
      <c r="I19" s="50">
        <f>+'NIV1 PUBLIC  '!AY18</f>
        <v>493</v>
      </c>
      <c r="J19" s="50">
        <f>+'NIV1 PUBLIC  '!N18+'NIV1 PUBLIC  '!P18</f>
        <v>0</v>
      </c>
      <c r="K19" s="279">
        <f>'NIV1 PUBLIC  '!BK18</f>
        <v>0</v>
      </c>
      <c r="L19" s="278">
        <f>+'NIVEAU II PUBLIC'!J18</f>
        <v>13577</v>
      </c>
      <c r="M19" s="50">
        <f>+'NIVEAU II PUBLIC'!AQ18</f>
        <v>432</v>
      </c>
      <c r="N19" s="50">
        <f>+'NIVEAU II PUBLIC'!AG18</f>
        <v>264</v>
      </c>
      <c r="O19" s="279">
        <f>+'NIVEAU II PUBLIC'!AH18</f>
        <v>43</v>
      </c>
      <c r="P19" s="278">
        <f>+'NIVEAU III PUBLIC'!T18</f>
        <v>3122</v>
      </c>
      <c r="Q19" s="50">
        <f>'NIVEAU III PUBLIC'!BO18</f>
        <v>103</v>
      </c>
      <c r="R19" s="360">
        <f>+'NIVEAU III PUBLIC'!BF18</f>
        <v>64</v>
      </c>
      <c r="S19" s="279">
        <f>+'NIVEAU III PUBLIC'!BG18</f>
        <v>5</v>
      </c>
    </row>
    <row r="20" spans="1:19" ht="15.75" customHeight="1">
      <c r="A20" s="288" t="s">
        <v>26</v>
      </c>
      <c r="B20" s="278">
        <f>'PRESCO PUB'!L19</f>
        <v>1975</v>
      </c>
      <c r="C20" s="50">
        <f>'PRESCO PUB'!AA19</f>
        <v>65</v>
      </c>
      <c r="D20" s="50">
        <f>'PRESCO PUB'!V19</f>
        <v>63</v>
      </c>
      <c r="E20" s="279">
        <f>'PRESCO PUB'!AB19</f>
        <v>48</v>
      </c>
      <c r="F20" s="278">
        <f>'NIV1 PUBLIC  '!L19</f>
        <v>99771</v>
      </c>
      <c r="G20" s="50">
        <f>'NIV1 PUBLIC  '!BF19</f>
        <v>2202</v>
      </c>
      <c r="H20" s="50">
        <f>'NIV1 PUBLIC  '!AU19+'NIV1 PUBLIC  '!AV19</f>
        <v>2061</v>
      </c>
      <c r="I20" s="50">
        <f>+'NIV1 PUBLIC  '!AY19</f>
        <v>648</v>
      </c>
      <c r="J20" s="50">
        <f>+'NIV1 PUBLIC  '!N19+'NIV1 PUBLIC  '!P19</f>
        <v>2210</v>
      </c>
      <c r="K20" s="279">
        <f>'NIV1 PUBLIC  '!BK19</f>
        <v>49</v>
      </c>
      <c r="L20" s="278">
        <f>+'NIVEAU II PUBLIC'!J19</f>
        <v>22817</v>
      </c>
      <c r="M20" s="50">
        <f>+'NIVEAU II PUBLIC'!AQ19</f>
        <v>667</v>
      </c>
      <c r="N20" s="50">
        <f>+'NIVEAU II PUBLIC'!AG19</f>
        <v>367</v>
      </c>
      <c r="O20" s="279">
        <f>+'NIVEAU II PUBLIC'!AH19</f>
        <v>67</v>
      </c>
      <c r="P20" s="278">
        <f>+'NIVEAU III PUBLIC'!T19</f>
        <v>5997</v>
      </c>
      <c r="Q20" s="50">
        <f>'NIVEAU III PUBLIC'!BO19</f>
        <v>203</v>
      </c>
      <c r="R20" s="360">
        <f>+'NIVEAU III PUBLIC'!BF19</f>
        <v>102</v>
      </c>
      <c r="S20" s="279">
        <f>+'NIVEAU III PUBLIC'!BG19</f>
        <v>11</v>
      </c>
    </row>
    <row r="21" spans="1:19" ht="15.75" customHeight="1">
      <c r="A21" s="288" t="s">
        <v>36</v>
      </c>
      <c r="B21" s="278">
        <f>'PRESCO PUB'!L20</f>
        <v>2162</v>
      </c>
      <c r="C21" s="50">
        <f>'PRESCO PUB'!AA20</f>
        <v>67</v>
      </c>
      <c r="D21" s="50">
        <f>'PRESCO PUB'!V20</f>
        <v>57</v>
      </c>
      <c r="E21" s="279">
        <f>'PRESCO PUB'!AB20</f>
        <v>52</v>
      </c>
      <c r="F21" s="278">
        <f>'NIV1 PUBLIC  '!L20</f>
        <v>208947</v>
      </c>
      <c r="G21" s="50">
        <f>'NIV1 PUBLIC  '!BF20</f>
        <v>4917</v>
      </c>
      <c r="H21" s="50">
        <f>'NIV1 PUBLIC  '!AU20+'NIV1 PUBLIC  '!AV20</f>
        <v>4518</v>
      </c>
      <c r="I21" s="50">
        <f>+'NIV1 PUBLIC  '!AY20</f>
        <v>1046</v>
      </c>
      <c r="J21" s="50">
        <f>+'NIV1 PUBLIC  '!N20+'NIV1 PUBLIC  '!P20</f>
        <v>8390</v>
      </c>
      <c r="K21" s="279">
        <f>'NIV1 PUBLIC  '!BK20</f>
        <v>265</v>
      </c>
      <c r="L21" s="278">
        <f>+'NIVEAU II PUBLIC'!J20</f>
        <v>49036</v>
      </c>
      <c r="M21" s="50">
        <f>+'NIVEAU II PUBLIC'!AQ20</f>
        <v>1554</v>
      </c>
      <c r="N21" s="50">
        <f>+'NIVEAU II PUBLIC'!AG20</f>
        <v>910</v>
      </c>
      <c r="O21" s="279">
        <f>+'NIVEAU II PUBLIC'!AH20</f>
        <v>130</v>
      </c>
      <c r="P21" s="278">
        <f>+'NIVEAU III PUBLIC'!T20</f>
        <v>9514</v>
      </c>
      <c r="Q21" s="50">
        <f>'NIVEAU III PUBLIC'!BO20</f>
        <v>425</v>
      </c>
      <c r="R21" s="360">
        <f>+'NIVEAU III PUBLIC'!BF20</f>
        <v>217</v>
      </c>
      <c r="S21" s="279">
        <f>+'NIVEAU III PUBLIC'!BG20</f>
        <v>28</v>
      </c>
    </row>
    <row r="22" spans="1:19" ht="15.75" customHeight="1">
      <c r="A22" s="288" t="s">
        <v>43</v>
      </c>
      <c r="B22" s="278">
        <f>'PRESCO PUB'!L21</f>
        <v>157</v>
      </c>
      <c r="C22" s="50">
        <f>'PRESCO PUB'!AA21</f>
        <v>5</v>
      </c>
      <c r="D22" s="50">
        <f>'PRESCO PUB'!V21</f>
        <v>3</v>
      </c>
      <c r="E22" s="279">
        <f>'PRESCO PUB'!AB21</f>
        <v>3</v>
      </c>
      <c r="F22" s="278">
        <f>'NIV1 PUBLIC  '!L21</f>
        <v>50750</v>
      </c>
      <c r="G22" s="50">
        <f>'NIV1 PUBLIC  '!BF21</f>
        <v>1141</v>
      </c>
      <c r="H22" s="50">
        <f>'NIV1 PUBLIC  '!AU21+'NIV1 PUBLIC  '!AV21</f>
        <v>1071</v>
      </c>
      <c r="I22" s="50">
        <f>+'NIV1 PUBLIC  '!AY21</f>
        <v>505</v>
      </c>
      <c r="J22" s="50">
        <f>+'NIV1 PUBLIC  '!N21+'NIV1 PUBLIC  '!P21</f>
        <v>0</v>
      </c>
      <c r="K22" s="279">
        <f>'NIV1 PUBLIC  '!BK21</f>
        <v>0</v>
      </c>
      <c r="L22" s="278">
        <f>+'NIVEAU II PUBLIC'!J21</f>
        <v>5743</v>
      </c>
      <c r="M22" s="50">
        <f>+'NIVEAU II PUBLIC'!AQ21</f>
        <v>210</v>
      </c>
      <c r="N22" s="50">
        <f>+'NIVEAU II PUBLIC'!AG21</f>
        <v>103</v>
      </c>
      <c r="O22" s="279">
        <f>+'NIVEAU II PUBLIC'!AH21</f>
        <v>20</v>
      </c>
      <c r="P22" s="278">
        <f>+'NIVEAU III PUBLIC'!T21</f>
        <v>1305</v>
      </c>
      <c r="Q22" s="50">
        <f>'NIVEAU III PUBLIC'!BO21</f>
        <v>61</v>
      </c>
      <c r="R22" s="360">
        <f>+'NIVEAU III PUBLIC'!BF21</f>
        <v>21</v>
      </c>
      <c r="S22" s="279">
        <f>+'NIVEAU III PUBLIC'!BG21</f>
        <v>4</v>
      </c>
    </row>
    <row r="23" spans="1:19" ht="15.75" customHeight="1">
      <c r="A23" s="288" t="s">
        <v>16</v>
      </c>
      <c r="B23" s="278">
        <f>'PRESCO PUB'!L22</f>
        <v>650</v>
      </c>
      <c r="C23" s="50">
        <f>'PRESCO PUB'!AA22</f>
        <v>21</v>
      </c>
      <c r="D23" s="50">
        <f>'PRESCO PUB'!V22</f>
        <v>21</v>
      </c>
      <c r="E23" s="279">
        <f>'PRESCO PUB'!AB22</f>
        <v>20</v>
      </c>
      <c r="F23" s="278">
        <f>'NIV1 PUBLIC  '!L22</f>
        <v>109107</v>
      </c>
      <c r="G23" s="50">
        <f>'NIV1 PUBLIC  '!BF22</f>
        <v>2552</v>
      </c>
      <c r="H23" s="50">
        <f>'NIV1 PUBLIC  '!AU22+'NIV1 PUBLIC  '!AV22</f>
        <v>2254</v>
      </c>
      <c r="I23" s="50">
        <f>+'NIV1 PUBLIC  '!AY22</f>
        <v>598</v>
      </c>
      <c r="J23" s="50">
        <f>+'NIV1 PUBLIC  '!N22+'NIV1 PUBLIC  '!P22</f>
        <v>0</v>
      </c>
      <c r="K23" s="279">
        <f>'NIV1 PUBLIC  '!BK22</f>
        <v>0</v>
      </c>
      <c r="L23" s="278">
        <f>+'NIVEAU II PUBLIC'!J22</f>
        <v>24342</v>
      </c>
      <c r="M23" s="50">
        <f>+'NIVEAU II PUBLIC'!AQ22</f>
        <v>872</v>
      </c>
      <c r="N23" s="50">
        <f>+'NIVEAU II PUBLIC'!AG22</f>
        <v>507</v>
      </c>
      <c r="O23" s="279">
        <f>+'NIVEAU II PUBLIC'!AH22</f>
        <v>67</v>
      </c>
      <c r="P23" s="278">
        <f>+'NIVEAU III PUBLIC'!T22</f>
        <v>4160</v>
      </c>
      <c r="Q23" s="50">
        <f>'NIVEAU III PUBLIC'!BO22</f>
        <v>155</v>
      </c>
      <c r="R23" s="360">
        <f>+'NIVEAU III PUBLIC'!BF22</f>
        <v>82</v>
      </c>
      <c r="S23" s="279">
        <f>+'NIVEAU III PUBLIC'!BG22</f>
        <v>11</v>
      </c>
    </row>
    <row r="24" spans="1:19" ht="15.75" customHeight="1">
      <c r="A24" s="288" t="s">
        <v>60</v>
      </c>
      <c r="B24" s="278">
        <f>'PRESCO PUB'!L23</f>
        <v>690</v>
      </c>
      <c r="C24" s="50">
        <f>'PRESCO PUB'!AA23</f>
        <v>20</v>
      </c>
      <c r="D24" s="50">
        <f>'PRESCO PUB'!V23</f>
        <v>18</v>
      </c>
      <c r="E24" s="279">
        <f>'PRESCO PUB'!AB23</f>
        <v>18</v>
      </c>
      <c r="F24" s="278">
        <f>'NIV1 PUBLIC  '!L23</f>
        <v>37486</v>
      </c>
      <c r="G24" s="50">
        <f>'NIV1 PUBLIC  '!BF23</f>
        <v>677</v>
      </c>
      <c r="H24" s="50">
        <f>'NIV1 PUBLIC  '!AU23+'NIV1 PUBLIC  '!AV23</f>
        <v>588</v>
      </c>
      <c r="I24" s="50">
        <f>+'NIV1 PUBLIC  '!AY23</f>
        <v>306</v>
      </c>
      <c r="J24" s="50">
        <f>+'NIV1 PUBLIC  '!N23+'NIV1 PUBLIC  '!P23</f>
        <v>0</v>
      </c>
      <c r="K24" s="279">
        <f>'NIV1 PUBLIC  '!BK23</f>
        <v>0</v>
      </c>
      <c r="L24" s="278">
        <f>+'NIVEAU II PUBLIC'!J23</f>
        <v>4081</v>
      </c>
      <c r="M24" s="50">
        <f>+'NIVEAU II PUBLIC'!AQ23</f>
        <v>125</v>
      </c>
      <c r="N24" s="50">
        <f>+'NIVEAU II PUBLIC'!AG23</f>
        <v>85</v>
      </c>
      <c r="O24" s="279">
        <f>+'NIVEAU II PUBLIC'!AH23</f>
        <v>12</v>
      </c>
      <c r="P24" s="278">
        <f>+'NIVEAU III PUBLIC'!T23</f>
        <v>682</v>
      </c>
      <c r="Q24" s="50">
        <f>'NIVEAU III PUBLIC'!BO23</f>
        <v>28</v>
      </c>
      <c r="R24" s="360">
        <f>+'NIVEAU III PUBLIC'!BF23</f>
        <v>14</v>
      </c>
      <c r="S24" s="279">
        <f>+'NIVEAU III PUBLIC'!BG23</f>
        <v>4</v>
      </c>
    </row>
    <row r="25" spans="1:19" ht="15.75" customHeight="1">
      <c r="A25" s="288" t="s">
        <v>77</v>
      </c>
      <c r="B25" s="278">
        <f>'PRESCO PUB'!L24</f>
        <v>1011</v>
      </c>
      <c r="C25" s="50">
        <f>'PRESCO PUB'!AA24</f>
        <v>29</v>
      </c>
      <c r="D25" s="50">
        <f>'PRESCO PUB'!V24</f>
        <v>21</v>
      </c>
      <c r="E25" s="279">
        <f>'PRESCO PUB'!AB24</f>
        <v>16</v>
      </c>
      <c r="F25" s="278">
        <f>'NIV1 PUBLIC  '!L24</f>
        <v>80698</v>
      </c>
      <c r="G25" s="50">
        <f>'NIV1 PUBLIC  '!BF24</f>
        <v>1783</v>
      </c>
      <c r="H25" s="50">
        <f>'NIV1 PUBLIC  '!AU24+'NIV1 PUBLIC  '!AV24</f>
        <v>1331</v>
      </c>
      <c r="I25" s="50">
        <f>+'NIV1 PUBLIC  '!AY24</f>
        <v>565</v>
      </c>
      <c r="J25" s="50">
        <f>+'NIV1 PUBLIC  '!N24+'NIV1 PUBLIC  '!P24</f>
        <v>0</v>
      </c>
      <c r="K25" s="279">
        <f>'NIV1 PUBLIC  '!BK24</f>
        <v>0</v>
      </c>
      <c r="L25" s="278">
        <f>+'NIVEAU II PUBLIC'!J24</f>
        <v>11289</v>
      </c>
      <c r="M25" s="50">
        <f>+'NIVEAU II PUBLIC'!AQ24</f>
        <v>402</v>
      </c>
      <c r="N25" s="50">
        <f>+'NIVEAU II PUBLIC'!AG24</f>
        <v>200</v>
      </c>
      <c r="O25" s="279">
        <f>+'NIVEAU II PUBLIC'!AH24</f>
        <v>32</v>
      </c>
      <c r="P25" s="278">
        <f>+'NIVEAU III PUBLIC'!T24</f>
        <v>2514</v>
      </c>
      <c r="Q25" s="50">
        <f>'NIVEAU III PUBLIC'!BO24</f>
        <v>102</v>
      </c>
      <c r="R25" s="360">
        <f>+'NIVEAU III PUBLIC'!BF24</f>
        <v>68</v>
      </c>
      <c r="S25" s="279">
        <f>+'NIVEAU III PUBLIC'!BG24</f>
        <v>8</v>
      </c>
    </row>
    <row r="26" spans="1:19" ht="15.75" customHeight="1">
      <c r="A26" s="288" t="s">
        <v>30</v>
      </c>
      <c r="B26" s="278">
        <f>'PRESCO PUB'!L25</f>
        <v>446</v>
      </c>
      <c r="C26" s="50">
        <f>'PRESCO PUB'!AA25</f>
        <v>15</v>
      </c>
      <c r="D26" s="50">
        <f>'PRESCO PUB'!V25</f>
        <v>12</v>
      </c>
      <c r="E26" s="279">
        <f>'PRESCO PUB'!AB25</f>
        <v>9</v>
      </c>
      <c r="F26" s="278">
        <f>'NIV1 PUBLIC  '!L25</f>
        <v>239983</v>
      </c>
      <c r="G26" s="50">
        <f>'NIV1 PUBLIC  '!BF25</f>
        <v>4491</v>
      </c>
      <c r="H26" s="50">
        <f>'NIV1 PUBLIC  '!AU25+'NIV1 PUBLIC  '!AV25</f>
        <v>4402</v>
      </c>
      <c r="I26" s="50">
        <f>+'NIV1 PUBLIC  '!AY25</f>
        <v>1195</v>
      </c>
      <c r="J26" s="50">
        <f>+'NIV1 PUBLIC  '!N25+'NIV1 PUBLIC  '!P25</f>
        <v>11493</v>
      </c>
      <c r="K26" s="279">
        <f>'NIV1 PUBLIC  '!BK25</f>
        <v>222</v>
      </c>
      <c r="L26" s="278">
        <f>+'NIVEAU II PUBLIC'!J25</f>
        <v>38918</v>
      </c>
      <c r="M26" s="50">
        <f>+'NIVEAU II PUBLIC'!AQ25</f>
        <v>1002</v>
      </c>
      <c r="N26" s="50">
        <f>+'NIVEAU II PUBLIC'!AG25</f>
        <v>644</v>
      </c>
      <c r="O26" s="279">
        <f>+'NIVEAU II PUBLIC'!AH25</f>
        <v>83</v>
      </c>
      <c r="P26" s="278">
        <f>+'NIVEAU III PUBLIC'!T25</f>
        <v>6905</v>
      </c>
      <c r="Q26" s="50">
        <f>'NIVEAU III PUBLIC'!BO25</f>
        <v>205</v>
      </c>
      <c r="R26" s="360">
        <f>+'NIVEAU III PUBLIC'!BF25</f>
        <v>121</v>
      </c>
      <c r="S26" s="279">
        <f>+'NIVEAU III PUBLIC'!BG25</f>
        <v>12</v>
      </c>
    </row>
    <row r="27" spans="1:19" ht="15.75" customHeight="1">
      <c r="A27" s="288" t="s">
        <v>61</v>
      </c>
      <c r="B27" s="278">
        <f>'PRESCO PUB'!L26</f>
        <v>3896</v>
      </c>
      <c r="C27" s="50">
        <f>'PRESCO PUB'!AA26</f>
        <v>132</v>
      </c>
      <c r="D27" s="50">
        <f>'PRESCO PUB'!V26</f>
        <v>125</v>
      </c>
      <c r="E27" s="279">
        <f>'PRESCO PUB'!AB26</f>
        <v>110</v>
      </c>
      <c r="F27" s="278">
        <f>'NIV1 PUBLIC  '!L26</f>
        <v>283330</v>
      </c>
      <c r="G27" s="50">
        <f>'NIV1 PUBLIC  '!BF26</f>
        <v>6490</v>
      </c>
      <c r="H27" s="50">
        <f>'NIV1 PUBLIC  '!AU26+'NIV1 PUBLIC  '!AV26</f>
        <v>5897</v>
      </c>
      <c r="I27" s="50">
        <f>+'NIV1 PUBLIC  '!AY26</f>
        <v>1972</v>
      </c>
      <c r="J27" s="50">
        <f>+'NIV1 PUBLIC  '!N26+'NIV1 PUBLIC  '!P26</f>
        <v>4038</v>
      </c>
      <c r="K27" s="279">
        <f>'NIV1 PUBLIC  '!BK26</f>
        <v>87</v>
      </c>
      <c r="L27" s="278">
        <f>+'NIVEAU II PUBLIC'!J26</f>
        <v>54027</v>
      </c>
      <c r="M27" s="50">
        <f>+'NIVEAU II PUBLIC'!AQ26</f>
        <v>1206</v>
      </c>
      <c r="N27" s="50">
        <f>+'NIVEAU II PUBLIC'!AG26</f>
        <v>939</v>
      </c>
      <c r="O27" s="279">
        <f>+'NIVEAU II PUBLIC'!AH26</f>
        <v>138</v>
      </c>
      <c r="P27" s="278">
        <f>+'NIVEAU III PUBLIC'!T26</f>
        <v>10219</v>
      </c>
      <c r="Q27" s="50">
        <f>'NIVEAU III PUBLIC'!BO26</f>
        <v>248</v>
      </c>
      <c r="R27" s="360">
        <f>+'NIVEAU III PUBLIC'!BF26</f>
        <v>164</v>
      </c>
      <c r="S27" s="279">
        <f>+'NIVEAU III PUBLIC'!BG26</f>
        <v>21</v>
      </c>
    </row>
    <row r="28" spans="1:19" ht="15.75" customHeight="1">
      <c r="A28" s="288" t="s">
        <v>110</v>
      </c>
      <c r="B28" s="278">
        <f>'PRESCO PUB'!L27</f>
        <v>4445</v>
      </c>
      <c r="C28" s="50">
        <f>'PRESCO PUB'!AA27</f>
        <v>218</v>
      </c>
      <c r="D28" s="50">
        <f>'PRESCO PUB'!V27</f>
        <v>193</v>
      </c>
      <c r="E28" s="279">
        <f>'PRESCO PUB'!AB27</f>
        <v>183</v>
      </c>
      <c r="F28" s="278">
        <f>'NIV1 PUBLIC  '!L27</f>
        <v>241816</v>
      </c>
      <c r="G28" s="50">
        <f>'NIV1 PUBLIC  '!BF27</f>
        <v>5294</v>
      </c>
      <c r="H28" s="50">
        <f>'NIV1 PUBLIC  '!AU27+'NIV1 PUBLIC  '!AV27</f>
        <v>4893</v>
      </c>
      <c r="I28" s="50">
        <f>+'NIV1 PUBLIC  '!AY27</f>
        <v>1231</v>
      </c>
      <c r="J28" s="50">
        <f>+'NIV1 PUBLIC  '!N27+'NIV1 PUBLIC  '!P27</f>
        <v>1848</v>
      </c>
      <c r="K28" s="279">
        <f>'NIV1 PUBLIC  '!BK27</f>
        <v>63</v>
      </c>
      <c r="L28" s="278">
        <f>+'NIVEAU II PUBLIC'!J27</f>
        <v>49526</v>
      </c>
      <c r="M28" s="50">
        <f>+'NIVEAU II PUBLIC'!AQ27</f>
        <v>1825</v>
      </c>
      <c r="N28" s="50">
        <f>+'NIVEAU II PUBLIC'!AG27</f>
        <v>949</v>
      </c>
      <c r="O28" s="279">
        <f>+'NIVEAU II PUBLIC'!AH27</f>
        <v>150</v>
      </c>
      <c r="P28" s="278">
        <f>+'NIVEAU III PUBLIC'!T27</f>
        <v>9251</v>
      </c>
      <c r="Q28" s="50">
        <f>'NIVEAU III PUBLIC'!BO27</f>
        <v>344</v>
      </c>
      <c r="R28" s="360">
        <f>+'NIVEAU III PUBLIC'!BF27</f>
        <v>154</v>
      </c>
      <c r="S28" s="279">
        <f>+'NIVEAU III PUBLIC'!BG27</f>
        <v>16</v>
      </c>
    </row>
    <row r="29" spans="1:19" ht="15.75" customHeight="1">
      <c r="A29" s="288" t="s">
        <v>44</v>
      </c>
      <c r="B29" s="278">
        <f>'PRESCO PUB'!L28</f>
        <v>4674</v>
      </c>
      <c r="C29" s="50">
        <f>'PRESCO PUB'!AA28</f>
        <v>141</v>
      </c>
      <c r="D29" s="50">
        <f>'PRESCO PUB'!V28</f>
        <v>119</v>
      </c>
      <c r="E29" s="279">
        <f>'PRESCO PUB'!AB28</f>
        <v>111</v>
      </c>
      <c r="F29" s="278">
        <f>'NIV1 PUBLIC  '!L28</f>
        <v>323539</v>
      </c>
      <c r="G29" s="50">
        <f>'NIV1 PUBLIC  '!BF28</f>
        <v>6746</v>
      </c>
      <c r="H29" s="50">
        <f>'NIV1 PUBLIC  '!AU28+'NIV1 PUBLIC  '!AV28</f>
        <v>6446</v>
      </c>
      <c r="I29" s="50">
        <f>+'NIV1 PUBLIC  '!AY28</f>
        <v>2174</v>
      </c>
      <c r="J29" s="50">
        <f>+'NIV1 PUBLIC  '!N28+'NIV1 PUBLIC  '!P28</f>
        <v>4758</v>
      </c>
      <c r="K29" s="279">
        <f>'NIV1 PUBLIC  '!BK28</f>
        <v>137</v>
      </c>
      <c r="L29" s="278">
        <f>+'NIVEAU II PUBLIC'!J28</f>
        <v>37455</v>
      </c>
      <c r="M29" s="50">
        <f>+'NIVEAU II PUBLIC'!AQ28</f>
        <v>1148</v>
      </c>
      <c r="N29" s="50">
        <f>+'NIVEAU II PUBLIC'!AG28</f>
        <v>745</v>
      </c>
      <c r="O29" s="279">
        <f>+'NIVEAU II PUBLIC'!AH28</f>
        <v>157</v>
      </c>
      <c r="P29" s="278">
        <f>+'NIVEAU III PUBLIC'!T28</f>
        <v>6840</v>
      </c>
      <c r="Q29" s="50">
        <f>'NIVEAU III PUBLIC'!BO28</f>
        <v>193</v>
      </c>
      <c r="R29" s="360">
        <f>+'NIVEAU III PUBLIC'!BF28</f>
        <v>123</v>
      </c>
      <c r="S29" s="279">
        <f>+'NIVEAU III PUBLIC'!BG28</f>
        <v>20</v>
      </c>
    </row>
    <row r="30" spans="1:19" ht="21.75" customHeight="1" thickBot="1">
      <c r="A30" s="289" t="s">
        <v>3</v>
      </c>
      <c r="B30" s="117">
        <f t="shared" ref="B30:S30" si="0">SUM(B8:B29)</f>
        <v>59280</v>
      </c>
      <c r="C30" s="280">
        <f t="shared" si="0"/>
        <v>2167</v>
      </c>
      <c r="D30" s="280">
        <f t="shared" si="0"/>
        <v>1786</v>
      </c>
      <c r="E30" s="281">
        <f t="shared" si="0"/>
        <v>1573</v>
      </c>
      <c r="F30" s="282">
        <f t="shared" si="0"/>
        <v>3605268</v>
      </c>
      <c r="G30" s="280">
        <f t="shared" si="0"/>
        <v>79140</v>
      </c>
      <c r="H30" s="280">
        <f t="shared" si="0"/>
        <v>71614</v>
      </c>
      <c r="I30" s="280">
        <f t="shared" ref="I30:N30" si="1">SUM(I8:I29)</f>
        <v>22238</v>
      </c>
      <c r="J30" s="280">
        <f t="shared" si="1"/>
        <v>68363</v>
      </c>
      <c r="K30" s="280">
        <f t="shared" si="1"/>
        <v>1543</v>
      </c>
      <c r="L30" s="117">
        <f t="shared" si="1"/>
        <v>671726</v>
      </c>
      <c r="M30" s="280">
        <f t="shared" si="1"/>
        <v>21190</v>
      </c>
      <c r="N30" s="280">
        <f t="shared" si="1"/>
        <v>12283</v>
      </c>
      <c r="O30" s="281">
        <f t="shared" si="0"/>
        <v>1930</v>
      </c>
      <c r="P30" s="282">
        <f t="shared" si="0"/>
        <v>133737</v>
      </c>
      <c r="Q30" s="280">
        <f t="shared" si="0"/>
        <v>5085</v>
      </c>
      <c r="R30" s="280">
        <f t="shared" si="0"/>
        <v>2521</v>
      </c>
      <c r="S30" s="281">
        <f t="shared" si="0"/>
        <v>302</v>
      </c>
    </row>
    <row r="31" spans="1:19">
      <c r="A31" s="1015" t="s">
        <v>426</v>
      </c>
      <c r="B31" s="1015"/>
      <c r="C31" s="1015"/>
      <c r="D31" s="1015"/>
      <c r="E31" s="1015"/>
      <c r="F31" s="1015"/>
      <c r="G31" s="1015"/>
      <c r="H31" s="1015"/>
      <c r="I31" s="1015"/>
      <c r="J31" s="1015"/>
      <c r="K31" s="1015"/>
      <c r="L31" s="1015"/>
      <c r="M31" s="1015"/>
      <c r="N31" s="1015"/>
      <c r="O31" s="1015"/>
      <c r="P31" s="1015"/>
      <c r="Q31" s="1015"/>
      <c r="R31" s="1015"/>
      <c r="S31" s="1015"/>
    </row>
    <row r="32" spans="1:19">
      <c r="A32" s="996" t="s">
        <v>187</v>
      </c>
      <c r="B32" s="996"/>
      <c r="C32" s="996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</row>
    <row r="33" spans="1:19" s="93" customFormat="1" ht="15" thickBot="1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882"/>
      <c r="M33" s="324"/>
      <c r="N33" s="324"/>
      <c r="O33" s="324"/>
      <c r="P33" s="324"/>
      <c r="Q33" s="324"/>
      <c r="R33" s="324"/>
      <c r="S33" s="324"/>
    </row>
    <row r="34" spans="1:19">
      <c r="A34" s="997" t="s">
        <v>91</v>
      </c>
      <c r="B34" s="999" t="s">
        <v>483</v>
      </c>
      <c r="C34" s="1000"/>
      <c r="D34" s="1000"/>
      <c r="E34" s="1001"/>
      <c r="F34" s="1005" t="s">
        <v>484</v>
      </c>
      <c r="G34" s="1006"/>
      <c r="H34" s="1006"/>
      <c r="I34" s="1006"/>
      <c r="J34" s="1006"/>
      <c r="K34" s="1007"/>
      <c r="L34" s="999" t="s">
        <v>485</v>
      </c>
      <c r="M34" s="1008"/>
      <c r="N34" s="1008"/>
      <c r="O34" s="1009"/>
      <c r="P34" s="999" t="s">
        <v>486</v>
      </c>
      <c r="Q34" s="1008"/>
      <c r="R34" s="1008"/>
      <c r="S34" s="1009"/>
    </row>
    <row r="35" spans="1:19" ht="27.75" customHeight="1">
      <c r="A35" s="998"/>
      <c r="B35" s="1002"/>
      <c r="C35" s="1003"/>
      <c r="D35" s="1003"/>
      <c r="E35" s="1004"/>
      <c r="F35" s="1010" t="s">
        <v>539</v>
      </c>
      <c r="G35" s="1011"/>
      <c r="H35" s="1011"/>
      <c r="I35" s="1011"/>
      <c r="J35" s="1013" t="s">
        <v>244</v>
      </c>
      <c r="K35" s="1014"/>
      <c r="L35" s="1010"/>
      <c r="M35" s="1011"/>
      <c r="N35" s="1011"/>
      <c r="O35" s="1012"/>
      <c r="P35" s="1010"/>
      <c r="Q35" s="1011"/>
      <c r="R35" s="1011"/>
      <c r="S35" s="1012"/>
    </row>
    <row r="36" spans="1:19" ht="28.5">
      <c r="A36" s="998"/>
      <c r="B36" s="283" t="s">
        <v>245</v>
      </c>
      <c r="C36" s="276" t="s">
        <v>428</v>
      </c>
      <c r="D36" s="276" t="s">
        <v>246</v>
      </c>
      <c r="E36" s="277" t="s">
        <v>247</v>
      </c>
      <c r="F36" s="275" t="s">
        <v>245</v>
      </c>
      <c r="G36" s="276" t="s">
        <v>194</v>
      </c>
      <c r="H36" s="276" t="s">
        <v>246</v>
      </c>
      <c r="I36" s="276" t="s">
        <v>248</v>
      </c>
      <c r="J36" s="276" t="s">
        <v>245</v>
      </c>
      <c r="K36" s="277" t="s">
        <v>194</v>
      </c>
      <c r="L36" s="885" t="s">
        <v>245</v>
      </c>
      <c r="M36" s="276" t="s">
        <v>194</v>
      </c>
      <c r="N36" s="276" t="s">
        <v>246</v>
      </c>
      <c r="O36" s="277" t="s">
        <v>248</v>
      </c>
      <c r="P36" s="275" t="s">
        <v>245</v>
      </c>
      <c r="Q36" s="276" t="s">
        <v>194</v>
      </c>
      <c r="R36" s="276" t="s">
        <v>246</v>
      </c>
      <c r="S36" s="277" t="s">
        <v>248</v>
      </c>
    </row>
    <row r="37" spans="1:19" ht="15.75" customHeight="1">
      <c r="A37" s="288" t="s">
        <v>107</v>
      </c>
      <c r="B37" s="278">
        <f>+'PRESCO PRIV'!L7</f>
        <v>8265</v>
      </c>
      <c r="C37" s="50">
        <f>+'PRESCO PRIV'!W7</f>
        <v>338</v>
      </c>
      <c r="D37" s="50">
        <f>+'PRESCO PRIV'!V7</f>
        <v>317</v>
      </c>
      <c r="E37" s="279">
        <f>+'PRESCO PRIV'!X7</f>
        <v>175</v>
      </c>
      <c r="F37" s="278">
        <f>+'NIVEAU I pv'!L7</f>
        <v>27279</v>
      </c>
      <c r="G37" s="50">
        <f>+'NIVEAU I pv'!BE7</f>
        <v>842</v>
      </c>
      <c r="H37" s="50">
        <f>+'NIVEAU I pv'!AX7+'NIVEAU I pv'!AY7</f>
        <v>921</v>
      </c>
      <c r="I37" s="50">
        <f>+'NIVEAU I pv'!BB7</f>
        <v>211</v>
      </c>
      <c r="J37" s="50">
        <f>+'NIVEAU I pv'!N7+'NIVEAU I pv'!Q7</f>
        <v>737</v>
      </c>
      <c r="K37" s="279">
        <f>+'NIVEAU I pv'!BF7</f>
        <v>49</v>
      </c>
      <c r="L37" s="278">
        <f>+'NIVEAU II PRIVE'!N7</f>
        <v>12022</v>
      </c>
      <c r="M37" s="50">
        <f>+'NIVEAU II PRIVE'!AQ7</f>
        <v>553</v>
      </c>
      <c r="N37" s="50">
        <f>+'NIVEAU II PRIVE'!AO7</f>
        <v>353</v>
      </c>
      <c r="O37" s="279">
        <f>+'NIVEAU II PRIVE'!AP7</f>
        <v>78</v>
      </c>
      <c r="P37" s="278">
        <f>+'NIVEAU III PV'!T7</f>
        <v>5574</v>
      </c>
      <c r="Q37" s="50">
        <f>+'NIVEAU III PV'!BH7</f>
        <v>200</v>
      </c>
      <c r="R37" s="50">
        <f>+'NIVEAU III PV'!BF7</f>
        <v>123</v>
      </c>
      <c r="S37" s="279">
        <f>+'NIVEAU III PV'!BG7</f>
        <v>22</v>
      </c>
    </row>
    <row r="38" spans="1:19" ht="15.75" customHeight="1">
      <c r="A38" s="288" t="s">
        <v>39</v>
      </c>
      <c r="B38" s="278">
        <f>+'PRESCO PRIV'!L8</f>
        <v>1729</v>
      </c>
      <c r="C38" s="50">
        <f>+'PRESCO PRIV'!W8</f>
        <v>51</v>
      </c>
      <c r="D38" s="50">
        <f>+'PRESCO PRIV'!V8</f>
        <v>56</v>
      </c>
      <c r="E38" s="279">
        <f>+'PRESCO PRIV'!X8</f>
        <v>30</v>
      </c>
      <c r="F38" s="278">
        <f>+'NIVEAU I pv'!L8</f>
        <v>20719</v>
      </c>
      <c r="G38" s="50">
        <f>+'NIVEAU I pv'!BE8</f>
        <v>515</v>
      </c>
      <c r="H38" s="50">
        <f>+'NIVEAU I pv'!AX8+'NIVEAU I pv'!AY8</f>
        <v>574</v>
      </c>
      <c r="I38" s="50">
        <f>+'NIVEAU I pv'!BB8</f>
        <v>199</v>
      </c>
      <c r="J38" s="50">
        <f>+'NIVEAU I pv'!N8+'NIVEAU I pv'!Q8</f>
        <v>0</v>
      </c>
      <c r="K38" s="279">
        <f>+'NIVEAU I pv'!BF8</f>
        <v>0</v>
      </c>
      <c r="L38" s="278">
        <f>+'NIVEAU II PRIVE'!N8</f>
        <v>7641</v>
      </c>
      <c r="M38" s="50">
        <f>+'NIVEAU II PRIVE'!AQ8</f>
        <v>288</v>
      </c>
      <c r="N38" s="50">
        <f>+'NIVEAU II PRIVE'!AO8</f>
        <v>208</v>
      </c>
      <c r="O38" s="279">
        <f>+'NIVEAU II PRIVE'!AP8</f>
        <v>42</v>
      </c>
      <c r="P38" s="278">
        <f>+'NIVEAU III PV'!T8</f>
        <v>2014</v>
      </c>
      <c r="Q38" s="50">
        <f>+'NIVEAU III PV'!BH8</f>
        <v>107</v>
      </c>
      <c r="R38" s="50">
        <f>+'NIVEAU III PV'!BF8</f>
        <v>55</v>
      </c>
      <c r="S38" s="279">
        <f>+'NIVEAU III PV'!BG8</f>
        <v>10</v>
      </c>
    </row>
    <row r="39" spans="1:19" ht="15.75" customHeight="1">
      <c r="A39" s="288" t="s">
        <v>8</v>
      </c>
      <c r="B39" s="278">
        <f>+'PRESCO PRIV'!L9</f>
        <v>68776</v>
      </c>
      <c r="C39" s="50">
        <f>+'PRESCO PRIV'!W9</f>
        <v>3188</v>
      </c>
      <c r="D39" s="50">
        <f>+'PRESCO PRIV'!V9</f>
        <v>2937</v>
      </c>
      <c r="E39" s="279">
        <f>+'PRESCO PRIV'!X9</f>
        <v>1285</v>
      </c>
      <c r="F39" s="278">
        <f>+'NIVEAU I pv'!L9</f>
        <v>222163</v>
      </c>
      <c r="G39" s="50">
        <f>+'NIVEAU I pv'!BE9</f>
        <v>7873</v>
      </c>
      <c r="H39" s="50">
        <f>+'NIVEAU I pv'!AX9+'NIVEAU I pv'!AY9</f>
        <v>7863</v>
      </c>
      <c r="I39" s="50">
        <f>+'NIVEAU I pv'!BB9</f>
        <v>1812</v>
      </c>
      <c r="J39" s="50">
        <f>+'NIVEAU I pv'!N9+'NIVEAU I pv'!Q9</f>
        <v>17</v>
      </c>
      <c r="K39" s="279">
        <f>+'NIVEAU I pv'!BF9</f>
        <v>3</v>
      </c>
      <c r="L39" s="278">
        <f>+'NIVEAU II PRIVE'!N9</f>
        <v>123822</v>
      </c>
      <c r="M39" s="50">
        <f>+'NIVEAU II PRIVE'!AQ9</f>
        <v>7029</v>
      </c>
      <c r="N39" s="50">
        <f>+'NIVEAU II PRIVE'!AO9</f>
        <v>4089</v>
      </c>
      <c r="O39" s="279">
        <f>+'NIVEAU II PRIVE'!AP9</f>
        <v>852</v>
      </c>
      <c r="P39" s="278">
        <f>+'NIVEAU III PV'!T9</f>
        <v>48990</v>
      </c>
      <c r="Q39" s="50">
        <f>+'NIVEAU III PV'!BH9</f>
        <v>3128</v>
      </c>
      <c r="R39" s="50">
        <f>+'NIVEAU III PV'!BF9</f>
        <v>1583</v>
      </c>
      <c r="S39" s="279">
        <f>+'NIVEAU III PV'!BG9</f>
        <v>334</v>
      </c>
    </row>
    <row r="40" spans="1:19" ht="15.75" customHeight="1">
      <c r="A40" s="288" t="s">
        <v>75</v>
      </c>
      <c r="B40" s="278">
        <f>+'PRESCO PRIV'!L10</f>
        <v>4958</v>
      </c>
      <c r="C40" s="50">
        <f>+'PRESCO PRIV'!W10</f>
        <v>177</v>
      </c>
      <c r="D40" s="50">
        <f>+'PRESCO PRIV'!V10</f>
        <v>148</v>
      </c>
      <c r="E40" s="279">
        <f>+'PRESCO PRIV'!X10</f>
        <v>72</v>
      </c>
      <c r="F40" s="278">
        <f>+'NIVEAU I pv'!L10</f>
        <v>13886</v>
      </c>
      <c r="G40" s="50">
        <f>+'NIVEAU I pv'!BE10</f>
        <v>327</v>
      </c>
      <c r="H40" s="50">
        <f>+'NIVEAU I pv'!AX10+'NIVEAU I pv'!AY10</f>
        <v>373</v>
      </c>
      <c r="I40" s="50">
        <f>+'NIVEAU I pv'!BB10</f>
        <v>74</v>
      </c>
      <c r="J40" s="50">
        <f>+'NIVEAU I pv'!N10+'NIVEAU I pv'!Q10</f>
        <v>51</v>
      </c>
      <c r="K40" s="279">
        <f>+'NIVEAU I pv'!BF10</f>
        <v>2</v>
      </c>
      <c r="L40" s="278">
        <f>+'NIVEAU II PRIVE'!N10</f>
        <v>16081</v>
      </c>
      <c r="M40" s="50">
        <f>+'NIVEAU II PRIVE'!AQ10</f>
        <v>655</v>
      </c>
      <c r="N40" s="50">
        <f>+'NIVEAU II PRIVE'!AO10</f>
        <v>363</v>
      </c>
      <c r="O40" s="279">
        <f>+'NIVEAU II PRIVE'!AP10</f>
        <v>74</v>
      </c>
      <c r="P40" s="278">
        <f>+'NIVEAU III PV'!T10</f>
        <v>5697</v>
      </c>
      <c r="Q40" s="50">
        <f>+'NIVEAU III PV'!BH10</f>
        <v>268</v>
      </c>
      <c r="R40" s="50">
        <f>+'NIVEAU III PV'!BF10</f>
        <v>119</v>
      </c>
      <c r="S40" s="279">
        <f>+'NIVEAU III PV'!BG10</f>
        <v>21</v>
      </c>
    </row>
    <row r="41" spans="1:19" ht="15.75" customHeight="1">
      <c r="A41" s="288" t="s">
        <v>38</v>
      </c>
      <c r="B41" s="278">
        <f>+'PRESCO PRIV'!L11</f>
        <v>1268</v>
      </c>
      <c r="C41" s="50">
        <f>+'PRESCO PRIV'!W11</f>
        <v>28</v>
      </c>
      <c r="D41" s="50">
        <f>+'PRESCO PRIV'!V11</f>
        <v>23</v>
      </c>
      <c r="E41" s="279">
        <f>+'PRESCO PRIV'!X11</f>
        <v>13</v>
      </c>
      <c r="F41" s="278">
        <f>+'NIVEAU I pv'!L11</f>
        <v>9831</v>
      </c>
      <c r="G41" s="50">
        <f>+'NIVEAU I pv'!BE11</f>
        <v>171</v>
      </c>
      <c r="H41" s="50">
        <f>+'NIVEAU I pv'!AX11+'NIVEAU I pv'!AY11</f>
        <v>171</v>
      </c>
      <c r="I41" s="50">
        <f>+'NIVEAU I pv'!BB11</f>
        <v>92</v>
      </c>
      <c r="J41" s="50">
        <f>+'NIVEAU I pv'!N11+'NIVEAU I pv'!Q11</f>
        <v>0</v>
      </c>
      <c r="K41" s="279">
        <f>+'NIVEAU I pv'!BF11</f>
        <v>0</v>
      </c>
      <c r="L41" s="278">
        <f>+'NIVEAU II PRIVE'!N11</f>
        <v>1771</v>
      </c>
      <c r="M41" s="50">
        <f>+'NIVEAU II PRIVE'!AQ11</f>
        <v>49</v>
      </c>
      <c r="N41" s="50">
        <f>+'NIVEAU II PRIVE'!AO11</f>
        <v>40</v>
      </c>
      <c r="O41" s="279">
        <f>+'NIVEAU II PRIVE'!AP11</f>
        <v>9</v>
      </c>
      <c r="P41" s="278">
        <f>+'NIVEAU III PV'!T11</f>
        <v>381</v>
      </c>
      <c r="Q41" s="50">
        <f>+'NIVEAU III PV'!BH11</f>
        <v>10</v>
      </c>
      <c r="R41" s="50">
        <f>+'NIVEAU III PV'!BF11</f>
        <v>7</v>
      </c>
      <c r="S41" s="279">
        <f>+'NIVEAU III PV'!BG11</f>
        <v>2</v>
      </c>
    </row>
    <row r="42" spans="1:19" ht="15.75" customHeight="1">
      <c r="A42" s="288" t="s">
        <v>25</v>
      </c>
      <c r="B42" s="278">
        <f>+'PRESCO PRIV'!L12</f>
        <v>2725</v>
      </c>
      <c r="C42" s="50">
        <f>+'PRESCO PRIV'!W12</f>
        <v>81</v>
      </c>
      <c r="D42" s="50">
        <f>+'PRESCO PRIV'!V12</f>
        <v>73</v>
      </c>
      <c r="E42" s="279">
        <f>+'PRESCO PRIV'!X12</f>
        <v>32</v>
      </c>
      <c r="F42" s="278">
        <f>+'NIVEAU I pv'!L12</f>
        <v>10901</v>
      </c>
      <c r="G42" s="50">
        <f>+'NIVEAU I pv'!BE12</f>
        <v>249</v>
      </c>
      <c r="H42" s="50">
        <f>+'NIVEAU I pv'!AX12+'NIVEAU I pv'!AY12</f>
        <v>274</v>
      </c>
      <c r="I42" s="50">
        <f>+'NIVEAU I pv'!BB12</f>
        <v>77</v>
      </c>
      <c r="J42" s="50">
        <f>+'NIVEAU I pv'!N12+'NIVEAU I pv'!Q12</f>
        <v>0</v>
      </c>
      <c r="K42" s="279">
        <f>+'NIVEAU I pv'!BF12</f>
        <v>0</v>
      </c>
      <c r="L42" s="278">
        <f>+'NIVEAU II PRIVE'!N12</f>
        <v>4466</v>
      </c>
      <c r="M42" s="50">
        <f>+'NIVEAU II PRIVE'!AQ12</f>
        <v>114</v>
      </c>
      <c r="N42" s="50">
        <f>+'NIVEAU II PRIVE'!AO12</f>
        <v>103</v>
      </c>
      <c r="O42" s="279">
        <f>+'NIVEAU II PRIVE'!AP12</f>
        <v>17</v>
      </c>
      <c r="P42" s="278">
        <f>+'NIVEAU III PV'!T12</f>
        <v>1816</v>
      </c>
      <c r="Q42" s="50">
        <f>+'NIVEAU III PV'!BH12</f>
        <v>61</v>
      </c>
      <c r="R42" s="50">
        <f>+'NIVEAU III PV'!BF12</f>
        <v>43</v>
      </c>
      <c r="S42" s="279">
        <f>+'NIVEAU III PV'!BG12</f>
        <v>7</v>
      </c>
    </row>
    <row r="43" spans="1:19" ht="15.75" customHeight="1">
      <c r="A43" s="288" t="s">
        <v>108</v>
      </c>
      <c r="B43" s="278">
        <f>+'PRESCO PRIV'!L13</f>
        <v>10697</v>
      </c>
      <c r="C43" s="50">
        <f>+'PRESCO PRIV'!W13</f>
        <v>321</v>
      </c>
      <c r="D43" s="50">
        <f>+'PRESCO PRIV'!V13</f>
        <v>311</v>
      </c>
      <c r="E43" s="279">
        <f>+'PRESCO PRIV'!X13</f>
        <v>107</v>
      </c>
      <c r="F43" s="278">
        <f>+'NIVEAU I pv'!L13</f>
        <v>37521</v>
      </c>
      <c r="G43" s="50">
        <f>+'NIVEAU I pv'!BE13</f>
        <v>896</v>
      </c>
      <c r="H43" s="50">
        <f>+'NIVEAU I pv'!AX13+'NIVEAU I pv'!AY13</f>
        <v>1106</v>
      </c>
      <c r="I43" s="50">
        <f>+'NIVEAU I pv'!BB13</f>
        <v>270</v>
      </c>
      <c r="J43" s="50">
        <f>+'NIVEAU I pv'!N13+'NIVEAU I pv'!Q13</f>
        <v>23</v>
      </c>
      <c r="K43" s="279">
        <f>+'NIVEAU I pv'!BF13</f>
        <v>2</v>
      </c>
      <c r="L43" s="278">
        <f>+'NIVEAU II PRIVE'!N13</f>
        <v>10897</v>
      </c>
      <c r="M43" s="50">
        <f>+'NIVEAU II PRIVE'!AQ13</f>
        <v>586</v>
      </c>
      <c r="N43" s="50">
        <f>+'NIVEAU II PRIVE'!AO13</f>
        <v>322</v>
      </c>
      <c r="O43" s="279">
        <f>+'NIVEAU II PRIVE'!AP13</f>
        <v>64</v>
      </c>
      <c r="P43" s="278">
        <f>+'NIVEAU III PV'!T13</f>
        <v>4062</v>
      </c>
      <c r="Q43" s="50">
        <f>+'NIVEAU III PV'!BH13</f>
        <v>231</v>
      </c>
      <c r="R43" s="50">
        <f>+'NIVEAU III PV'!BF13</f>
        <v>108</v>
      </c>
      <c r="S43" s="279">
        <f>+'NIVEAU III PV'!BG13</f>
        <v>22</v>
      </c>
    </row>
    <row r="44" spans="1:19" ht="15.75" customHeight="1">
      <c r="A44" s="288" t="s">
        <v>109</v>
      </c>
      <c r="B44" s="278">
        <f>+'PRESCO PRIV'!L14</f>
        <v>1820</v>
      </c>
      <c r="C44" s="50">
        <f>+'PRESCO PRIV'!W14</f>
        <v>63</v>
      </c>
      <c r="D44" s="50">
        <f>+'PRESCO PRIV'!V14</f>
        <v>52</v>
      </c>
      <c r="E44" s="279">
        <f>+'PRESCO PRIV'!X14</f>
        <v>21</v>
      </c>
      <c r="F44" s="278">
        <f>+'NIVEAU I pv'!L14</f>
        <v>5022</v>
      </c>
      <c r="G44" s="50">
        <f>+'NIVEAU I pv'!BE14</f>
        <v>147</v>
      </c>
      <c r="H44" s="50">
        <f>+'NIVEAU I pv'!AX14+'NIVEAU I pv'!AY14</f>
        <v>151</v>
      </c>
      <c r="I44" s="50">
        <f>+'NIVEAU I pv'!BB14</f>
        <v>23</v>
      </c>
      <c r="J44" s="50">
        <f>+'NIVEAU I pv'!N14+'NIVEAU I pv'!Q14</f>
        <v>0</v>
      </c>
      <c r="K44" s="279">
        <f>+'NIVEAU I pv'!BF14</f>
        <v>0</v>
      </c>
      <c r="L44" s="278">
        <f>+'NIVEAU II PRIVE'!N14</f>
        <v>2992</v>
      </c>
      <c r="M44" s="50">
        <f>+'NIVEAU II PRIVE'!AQ14</f>
        <v>118</v>
      </c>
      <c r="N44" s="50">
        <f>+'NIVEAU II PRIVE'!AO14</f>
        <v>62</v>
      </c>
      <c r="O44" s="279">
        <f>+'NIVEAU II PRIVE'!AP14</f>
        <v>11</v>
      </c>
      <c r="P44" s="278">
        <f>+'NIVEAU III PV'!T14</f>
        <v>1346</v>
      </c>
      <c r="Q44" s="50">
        <f>+'NIVEAU III PV'!BH14</f>
        <v>34</v>
      </c>
      <c r="R44" s="50">
        <f>+'NIVEAU III PV'!BF14</f>
        <v>26</v>
      </c>
      <c r="S44" s="279">
        <f>+'NIVEAU III PV'!BG14</f>
        <v>4</v>
      </c>
    </row>
    <row r="45" spans="1:19" ht="15.75" customHeight="1">
      <c r="A45" s="288" t="s">
        <v>73</v>
      </c>
      <c r="B45" s="278">
        <f>+'PRESCO PRIV'!L15</f>
        <v>12365</v>
      </c>
      <c r="C45" s="50">
        <f>+'PRESCO PRIV'!W15</f>
        <v>530</v>
      </c>
      <c r="D45" s="50">
        <f>+'PRESCO PRIV'!V15</f>
        <v>418</v>
      </c>
      <c r="E45" s="279">
        <f>+'PRESCO PRIV'!X15</f>
        <v>145</v>
      </c>
      <c r="F45" s="278">
        <f>+'NIVEAU I pv'!L15</f>
        <v>25496</v>
      </c>
      <c r="G45" s="50">
        <f>+'NIVEAU I pv'!BE15</f>
        <v>784</v>
      </c>
      <c r="H45" s="50">
        <f>+'NIVEAU I pv'!AX15+'NIVEAU I pv'!AY15</f>
        <v>799</v>
      </c>
      <c r="I45" s="50">
        <f>+'NIVEAU I pv'!BB15</f>
        <v>154</v>
      </c>
      <c r="J45" s="50">
        <f>+'NIVEAU I pv'!N15+'NIVEAU I pv'!Q15</f>
        <v>0</v>
      </c>
      <c r="K45" s="279">
        <f>+'NIVEAU I pv'!BF15</f>
        <v>0</v>
      </c>
      <c r="L45" s="278">
        <f>+'NIVEAU II PRIVE'!N15</f>
        <v>14542</v>
      </c>
      <c r="M45" s="50">
        <f>+'NIVEAU II PRIVE'!AQ15</f>
        <v>663</v>
      </c>
      <c r="N45" s="50">
        <f>+'NIVEAU II PRIVE'!AO15</f>
        <v>327</v>
      </c>
      <c r="O45" s="279">
        <f>+'NIVEAU II PRIVE'!AP15</f>
        <v>59</v>
      </c>
      <c r="P45" s="278">
        <f>+'NIVEAU III PV'!T15</f>
        <v>5007</v>
      </c>
      <c r="Q45" s="50">
        <f>+'NIVEAU III PV'!BH15</f>
        <v>256</v>
      </c>
      <c r="R45" s="50">
        <f>+'NIVEAU III PV'!BF15</f>
        <v>104</v>
      </c>
      <c r="S45" s="279">
        <f>+'NIVEAU III PV'!BG15</f>
        <v>19</v>
      </c>
    </row>
    <row r="46" spans="1:19" ht="15.75" customHeight="1">
      <c r="A46" s="288" t="s">
        <v>66</v>
      </c>
      <c r="B46" s="278">
        <f>+'PRESCO PRIV'!L16</f>
        <v>873</v>
      </c>
      <c r="C46" s="50">
        <f>+'PRESCO PRIV'!W16</f>
        <v>31</v>
      </c>
      <c r="D46" s="50">
        <f>+'PRESCO PRIV'!V16</f>
        <v>26</v>
      </c>
      <c r="E46" s="279">
        <f>+'PRESCO PRIV'!X16</f>
        <v>18</v>
      </c>
      <c r="F46" s="278">
        <f>+'NIVEAU I pv'!L16</f>
        <v>4592</v>
      </c>
      <c r="G46" s="50">
        <f>+'NIVEAU I pv'!BE16</f>
        <v>108</v>
      </c>
      <c r="H46" s="50">
        <f>+'NIVEAU I pv'!AX16+'NIVEAU I pv'!AY16</f>
        <v>138</v>
      </c>
      <c r="I46" s="50">
        <f>+'NIVEAU I pv'!BB16</f>
        <v>26</v>
      </c>
      <c r="J46" s="50">
        <f>+'NIVEAU I pv'!N16+'NIVEAU I pv'!Q16</f>
        <v>0</v>
      </c>
      <c r="K46" s="279">
        <f>+'NIVEAU I pv'!BF16</f>
        <v>0</v>
      </c>
      <c r="L46" s="278">
        <f>+'NIVEAU II PRIVE'!N16</f>
        <v>1837</v>
      </c>
      <c r="M46" s="50">
        <f>+'NIVEAU II PRIVE'!AQ16</f>
        <v>85</v>
      </c>
      <c r="N46" s="50">
        <f>+'NIVEAU II PRIVE'!AO16</f>
        <v>65</v>
      </c>
      <c r="O46" s="279">
        <f>+'NIVEAU II PRIVE'!AP16</f>
        <v>15</v>
      </c>
      <c r="P46" s="278">
        <f>+'NIVEAU III PV'!T16</f>
        <v>216</v>
      </c>
      <c r="Q46" s="50">
        <f>+'NIVEAU III PV'!BH16</f>
        <v>11</v>
      </c>
      <c r="R46" s="50">
        <f>+'NIVEAU III PV'!BF16</f>
        <v>6</v>
      </c>
      <c r="S46" s="279">
        <f>+'NIVEAU III PV'!BG16</f>
        <v>2</v>
      </c>
    </row>
    <row r="47" spans="1:19" ht="15.75" customHeight="1">
      <c r="A47" s="288" t="s">
        <v>56</v>
      </c>
      <c r="B47" s="278">
        <f>+'PRESCO PRIV'!L17</f>
        <v>8385</v>
      </c>
      <c r="C47" s="50">
        <f>+'PRESCO PRIV'!W17</f>
        <v>316</v>
      </c>
      <c r="D47" s="50">
        <f>+'PRESCO PRIV'!V17</f>
        <v>304</v>
      </c>
      <c r="E47" s="279">
        <f>+'PRESCO PRIV'!X17</f>
        <v>139</v>
      </c>
      <c r="F47" s="278">
        <f>+'NIVEAU I pv'!L17</f>
        <v>27396</v>
      </c>
      <c r="G47" s="50">
        <f>+'NIVEAU I pv'!BE17</f>
        <v>827</v>
      </c>
      <c r="H47" s="50">
        <f>+'NIVEAU I pv'!AX17+'NIVEAU I pv'!AY17</f>
        <v>822</v>
      </c>
      <c r="I47" s="50">
        <f>+'NIVEAU I pv'!BB17</f>
        <v>170</v>
      </c>
      <c r="J47" s="50">
        <f>+'NIVEAU I pv'!N17+'NIVEAU I pv'!Q17</f>
        <v>0</v>
      </c>
      <c r="K47" s="279">
        <f>+'NIVEAU I pv'!BF17</f>
        <v>0</v>
      </c>
      <c r="L47" s="278">
        <f>+'NIVEAU II PRIVE'!N17</f>
        <v>18258</v>
      </c>
      <c r="M47" s="50">
        <f>+'NIVEAU II PRIVE'!AQ17</f>
        <v>770</v>
      </c>
      <c r="N47" s="50">
        <f>+'NIVEAU II PRIVE'!AO17</f>
        <v>514</v>
      </c>
      <c r="O47" s="279">
        <f>+'NIVEAU II PRIVE'!AP17</f>
        <v>98</v>
      </c>
      <c r="P47" s="278">
        <f>+'NIVEAU III PV'!T17</f>
        <v>4854</v>
      </c>
      <c r="Q47" s="50">
        <f>+'NIVEAU III PV'!BH17</f>
        <v>291</v>
      </c>
      <c r="R47" s="50">
        <f>+'NIVEAU III PV'!BF17</f>
        <v>164</v>
      </c>
      <c r="S47" s="279">
        <f>+'NIVEAU III PV'!BG17</f>
        <v>32</v>
      </c>
    </row>
    <row r="48" spans="1:19" ht="15.75" customHeight="1">
      <c r="A48" s="288" t="s">
        <v>20</v>
      </c>
      <c r="B48" s="278">
        <f>+'PRESCO PRIV'!L18</f>
        <v>2315</v>
      </c>
      <c r="C48" s="50">
        <f>+'PRESCO PRIV'!W18</f>
        <v>82</v>
      </c>
      <c r="D48" s="50">
        <f>+'PRESCO PRIV'!V18</f>
        <v>66</v>
      </c>
      <c r="E48" s="279">
        <f>+'PRESCO PRIV'!X18</f>
        <v>38</v>
      </c>
      <c r="F48" s="278">
        <f>+'NIVEAU I pv'!L18</f>
        <v>28984</v>
      </c>
      <c r="G48" s="50">
        <f>+'NIVEAU I pv'!BE18</f>
        <v>717</v>
      </c>
      <c r="H48" s="50">
        <f>+'NIVEAU I pv'!AX18+'NIVEAU I pv'!AY18</f>
        <v>770</v>
      </c>
      <c r="I48" s="50">
        <f>+'NIVEAU I pv'!BB18</f>
        <v>265</v>
      </c>
      <c r="J48" s="50">
        <f>+'NIVEAU I pv'!N18+'NIVEAU I pv'!Q18</f>
        <v>0</v>
      </c>
      <c r="K48" s="279">
        <f>+'NIVEAU I pv'!BF18</f>
        <v>0</v>
      </c>
      <c r="L48" s="278">
        <f>+'NIVEAU II PRIVE'!N18</f>
        <v>8509</v>
      </c>
      <c r="M48" s="50">
        <f>+'NIVEAU II PRIVE'!AQ18</f>
        <v>286</v>
      </c>
      <c r="N48" s="50">
        <f>+'NIVEAU II PRIVE'!AO18</f>
        <v>214</v>
      </c>
      <c r="O48" s="279">
        <f>+'NIVEAU II PRIVE'!AP18</f>
        <v>40</v>
      </c>
      <c r="P48" s="278">
        <f>+'NIVEAU III PV'!T18</f>
        <v>1548</v>
      </c>
      <c r="Q48" s="50">
        <f>+'NIVEAU III PV'!BH18</f>
        <v>73</v>
      </c>
      <c r="R48" s="50">
        <f>+'NIVEAU III PV'!BF18</f>
        <v>34</v>
      </c>
      <c r="S48" s="279">
        <f>+'NIVEAU III PV'!BG18</f>
        <v>7</v>
      </c>
    </row>
    <row r="49" spans="1:19" ht="15.75" customHeight="1">
      <c r="A49" s="288" t="s">
        <v>26</v>
      </c>
      <c r="B49" s="278">
        <f>+'PRESCO PRIV'!L19</f>
        <v>10476</v>
      </c>
      <c r="C49" s="50">
        <f>+'PRESCO PRIV'!W19</f>
        <v>378</v>
      </c>
      <c r="D49" s="50">
        <f>+'PRESCO PRIV'!V19</f>
        <v>374</v>
      </c>
      <c r="E49" s="279">
        <f>+'PRESCO PRIV'!X19</f>
        <v>186</v>
      </c>
      <c r="F49" s="278">
        <f>+'NIVEAU I pv'!L19</f>
        <v>38074</v>
      </c>
      <c r="G49" s="50">
        <f>+'NIVEAU I pv'!BE19</f>
        <v>1043</v>
      </c>
      <c r="H49" s="50">
        <f>+'NIVEAU I pv'!AX19+'NIVEAU I pv'!AY19</f>
        <v>1003</v>
      </c>
      <c r="I49" s="50">
        <f>+'NIVEAU I pv'!BB19</f>
        <v>225</v>
      </c>
      <c r="J49" s="50">
        <f>+'NIVEAU I pv'!N19+'NIVEAU I pv'!Q19</f>
        <v>0</v>
      </c>
      <c r="K49" s="279">
        <f>+'NIVEAU I pv'!BF19</f>
        <v>0</v>
      </c>
      <c r="L49" s="278">
        <f>+'NIVEAU II PRIVE'!N19</f>
        <v>22098</v>
      </c>
      <c r="M49" s="50">
        <f>+'NIVEAU II PRIVE'!AQ19</f>
        <v>740</v>
      </c>
      <c r="N49" s="50">
        <f>+'NIVEAU II PRIVE'!AO19</f>
        <v>524</v>
      </c>
      <c r="O49" s="279">
        <f>+'NIVEAU II PRIVE'!AP19</f>
        <v>106</v>
      </c>
      <c r="P49" s="278">
        <f>+'NIVEAU III PV'!T19</f>
        <v>5285</v>
      </c>
      <c r="Q49" s="50">
        <f>+'NIVEAU III PV'!BH19</f>
        <v>294</v>
      </c>
      <c r="R49" s="50">
        <f>+'NIVEAU III PV'!BF19</f>
        <v>141</v>
      </c>
      <c r="S49" s="279">
        <f>+'NIVEAU III PV'!BG19</f>
        <v>31</v>
      </c>
    </row>
    <row r="50" spans="1:19" ht="15.75" customHeight="1">
      <c r="A50" s="288" t="s">
        <v>36</v>
      </c>
      <c r="B50" s="278">
        <f>+'PRESCO PRIV'!L20</f>
        <v>8128</v>
      </c>
      <c r="C50" s="50">
        <f>+'PRESCO PRIV'!W20</f>
        <v>290</v>
      </c>
      <c r="D50" s="50">
        <f>+'PRESCO PRIV'!V20</f>
        <v>259</v>
      </c>
      <c r="E50" s="279">
        <f>+'PRESCO PRIV'!X20</f>
        <v>120</v>
      </c>
      <c r="F50" s="278">
        <f>+'NIVEAU I pv'!L20</f>
        <v>62354</v>
      </c>
      <c r="G50" s="50">
        <f>+'NIVEAU I pv'!BE20</f>
        <v>1574</v>
      </c>
      <c r="H50" s="50">
        <f>+'NIVEAU I pv'!AX20+'NIVEAU I pv'!AY20</f>
        <v>1638</v>
      </c>
      <c r="I50" s="50">
        <f>+'NIVEAU I pv'!BB20</f>
        <v>495</v>
      </c>
      <c r="J50" s="50">
        <f>+'NIVEAU I pv'!N20+'NIVEAU I pv'!Q20</f>
        <v>0</v>
      </c>
      <c r="K50" s="279">
        <f>+'NIVEAU I pv'!BF20</f>
        <v>0</v>
      </c>
      <c r="L50" s="278">
        <f>+'NIVEAU II PRIVE'!N20</f>
        <v>15125</v>
      </c>
      <c r="M50" s="50">
        <f>+'NIVEAU II PRIVE'!AQ20</f>
        <v>678</v>
      </c>
      <c r="N50" s="50">
        <f>+'NIVEAU II PRIVE'!AO20</f>
        <v>482</v>
      </c>
      <c r="O50" s="279">
        <f>+'NIVEAU II PRIVE'!AP20</f>
        <v>84</v>
      </c>
      <c r="P50" s="278">
        <f>+'NIVEAU III PV'!T20</f>
        <v>6767</v>
      </c>
      <c r="Q50" s="50">
        <f>+'NIVEAU III PV'!BH20</f>
        <v>319</v>
      </c>
      <c r="R50" s="50">
        <f>+'NIVEAU III PV'!BF20</f>
        <v>218</v>
      </c>
      <c r="S50" s="279">
        <f>+'NIVEAU III PV'!BG20</f>
        <v>33</v>
      </c>
    </row>
    <row r="51" spans="1:19" ht="15.75" customHeight="1">
      <c r="A51" s="288" t="s">
        <v>43</v>
      </c>
      <c r="B51" s="278">
        <f>+'PRESCO PRIV'!L21</f>
        <v>3188</v>
      </c>
      <c r="C51" s="50">
        <f>+'PRESCO PRIV'!W21</f>
        <v>83</v>
      </c>
      <c r="D51" s="50">
        <f>+'PRESCO PRIV'!V21</f>
        <v>83</v>
      </c>
      <c r="E51" s="279">
        <f>+'PRESCO PRIV'!X21</f>
        <v>33</v>
      </c>
      <c r="F51" s="278">
        <f>+'NIVEAU I pv'!L21</f>
        <v>10436</v>
      </c>
      <c r="G51" s="50">
        <f>+'NIVEAU I pv'!BE21</f>
        <v>256</v>
      </c>
      <c r="H51" s="50">
        <f>+'NIVEAU I pv'!AX21+'NIVEAU I pv'!AY21</f>
        <v>263</v>
      </c>
      <c r="I51" s="50">
        <f>+'NIVEAU I pv'!BB21</f>
        <v>63</v>
      </c>
      <c r="J51" s="50">
        <f>+'NIVEAU I pv'!N21+'NIVEAU I pv'!Q21</f>
        <v>0</v>
      </c>
      <c r="K51" s="279">
        <f>+'NIVEAU I pv'!BF21</f>
        <v>0</v>
      </c>
      <c r="L51" s="278">
        <f>+'NIVEAU II PRIVE'!N21</f>
        <v>3523</v>
      </c>
      <c r="M51" s="50">
        <f>+'NIVEAU II PRIVE'!AQ21</f>
        <v>141</v>
      </c>
      <c r="N51" s="50">
        <f>+'NIVEAU II PRIVE'!AO21</f>
        <v>93</v>
      </c>
      <c r="O51" s="279">
        <f>+'NIVEAU II PRIVE'!AP21</f>
        <v>19</v>
      </c>
      <c r="P51" s="278">
        <f>+'NIVEAU III PV'!T21</f>
        <v>722</v>
      </c>
      <c r="Q51" s="50">
        <f>+'NIVEAU III PV'!BH21</f>
        <v>34</v>
      </c>
      <c r="R51" s="50">
        <f>+'NIVEAU III PV'!BF21</f>
        <v>16</v>
      </c>
      <c r="S51" s="279">
        <f>+'NIVEAU III PV'!BG21</f>
        <v>3</v>
      </c>
    </row>
    <row r="52" spans="1:19" ht="15.75" customHeight="1">
      <c r="A52" s="288" t="s">
        <v>16</v>
      </c>
      <c r="B52" s="278">
        <f>+'PRESCO PRIV'!L22</f>
        <v>3321</v>
      </c>
      <c r="C52" s="50">
        <f>+'PRESCO PRIV'!W22</f>
        <v>147</v>
      </c>
      <c r="D52" s="50">
        <f>+'PRESCO PRIV'!V22</f>
        <v>130</v>
      </c>
      <c r="E52" s="279">
        <f>+'PRESCO PRIV'!X22</f>
        <v>83</v>
      </c>
      <c r="F52" s="278">
        <f>+'NIVEAU I pv'!L22</f>
        <v>51884</v>
      </c>
      <c r="G52" s="50">
        <f>+'NIVEAU I pv'!BE22</f>
        <v>1339</v>
      </c>
      <c r="H52" s="50">
        <f>+'NIVEAU I pv'!AX22+'NIVEAU I pv'!AY22</f>
        <v>1459</v>
      </c>
      <c r="I52" s="50">
        <f>+'NIVEAU I pv'!BB22</f>
        <v>487</v>
      </c>
      <c r="J52" s="50">
        <f>+'NIVEAU I pv'!N22+'NIVEAU I pv'!Q22</f>
        <v>0</v>
      </c>
      <c r="K52" s="279">
        <f>+'NIVEAU I pv'!BF22</f>
        <v>0</v>
      </c>
      <c r="L52" s="278">
        <f>+'NIVEAU II PRIVE'!N22</f>
        <v>14954</v>
      </c>
      <c r="M52" s="50">
        <f>+'NIVEAU II PRIVE'!AQ22</f>
        <v>626</v>
      </c>
      <c r="N52" s="50">
        <f>+'NIVEAU II PRIVE'!AO22</f>
        <v>466</v>
      </c>
      <c r="O52" s="279">
        <f>+'NIVEAU II PRIVE'!AP22</f>
        <v>98</v>
      </c>
      <c r="P52" s="278">
        <f>+'NIVEAU III PV'!T22</f>
        <v>4934</v>
      </c>
      <c r="Q52" s="50">
        <f>+'NIVEAU III PV'!BH22</f>
        <v>263</v>
      </c>
      <c r="R52" s="50">
        <f>+'NIVEAU III PV'!BF22</f>
        <v>153</v>
      </c>
      <c r="S52" s="279">
        <f>+'NIVEAU III PV'!BG22</f>
        <v>31</v>
      </c>
    </row>
    <row r="53" spans="1:19" ht="15.75" customHeight="1">
      <c r="A53" s="288" t="s">
        <v>60</v>
      </c>
      <c r="B53" s="278">
        <f>+'PRESCO PRIV'!L23</f>
        <v>715</v>
      </c>
      <c r="C53" s="50">
        <f>+'PRESCO PRIV'!W23</f>
        <v>19</v>
      </c>
      <c r="D53" s="50">
        <f>+'PRESCO PRIV'!V23</f>
        <v>11</v>
      </c>
      <c r="E53" s="279">
        <f>+'PRESCO PRIV'!X23</f>
        <v>9</v>
      </c>
      <c r="F53" s="278">
        <f>+'NIVEAU I pv'!L23</f>
        <v>2888</v>
      </c>
      <c r="G53" s="50">
        <f>+'NIVEAU I pv'!BE23</f>
        <v>74</v>
      </c>
      <c r="H53" s="50">
        <f>+'NIVEAU I pv'!AX23+'NIVEAU I pv'!AY23</f>
        <v>84</v>
      </c>
      <c r="I53" s="50">
        <f>+'NIVEAU I pv'!BB23</f>
        <v>18</v>
      </c>
      <c r="J53" s="50">
        <f>+'NIVEAU I pv'!N23+'NIVEAU I pv'!Q23</f>
        <v>0</v>
      </c>
      <c r="K53" s="279">
        <f>+'NIVEAU I pv'!BF23</f>
        <v>0</v>
      </c>
      <c r="L53" s="278">
        <f>+'NIVEAU II PRIVE'!N23</f>
        <v>692</v>
      </c>
      <c r="M53" s="50">
        <f>+'NIVEAU II PRIVE'!AQ23</f>
        <v>40</v>
      </c>
      <c r="N53" s="50">
        <f>+'NIVEAU II PRIVE'!AO23</f>
        <v>28</v>
      </c>
      <c r="O53" s="279">
        <f>+'NIVEAU II PRIVE'!AP23</f>
        <v>6</v>
      </c>
      <c r="P53" s="278">
        <f>+'NIVEAU III PV'!T23</f>
        <v>221</v>
      </c>
      <c r="Q53" s="50">
        <f>+'NIVEAU III PV'!BH23</f>
        <v>27</v>
      </c>
      <c r="R53" s="50">
        <f>+'NIVEAU III PV'!BF23</f>
        <v>7</v>
      </c>
      <c r="S53" s="279">
        <f>+'NIVEAU III PV'!BG23</f>
        <v>2</v>
      </c>
    </row>
    <row r="54" spans="1:19" ht="15.75" customHeight="1">
      <c r="A54" s="288" t="s">
        <v>77</v>
      </c>
      <c r="B54" s="278">
        <f>+'PRESCO PRIV'!L24</f>
        <v>3734</v>
      </c>
      <c r="C54" s="50">
        <f>+'PRESCO PRIV'!W24</f>
        <v>135</v>
      </c>
      <c r="D54" s="50">
        <f>+'PRESCO PRIV'!V24</f>
        <v>134</v>
      </c>
      <c r="E54" s="279">
        <f>+'PRESCO PRIV'!X24</f>
        <v>62</v>
      </c>
      <c r="F54" s="278">
        <f>+'NIVEAU I pv'!L24</f>
        <v>13581</v>
      </c>
      <c r="G54" s="50">
        <f>+'NIVEAU I pv'!BE24</f>
        <v>385</v>
      </c>
      <c r="H54" s="50">
        <f>+'NIVEAU I pv'!AX24+'NIVEAU I pv'!AY24</f>
        <v>399</v>
      </c>
      <c r="I54" s="50">
        <f>+'NIVEAU I pv'!BB24</f>
        <v>91</v>
      </c>
      <c r="J54" s="50">
        <f>+'NIVEAU I pv'!N24+'NIVEAU I pv'!Q24</f>
        <v>0</v>
      </c>
      <c r="K54" s="279">
        <f>+'NIVEAU I pv'!BF24</f>
        <v>0</v>
      </c>
      <c r="L54" s="278">
        <f>+'NIVEAU II PRIVE'!N24</f>
        <v>5422</v>
      </c>
      <c r="M54" s="50">
        <f>+'NIVEAU II PRIVE'!AQ24</f>
        <v>214</v>
      </c>
      <c r="N54" s="50">
        <f>+'NIVEAU II PRIVE'!AO24</f>
        <v>145</v>
      </c>
      <c r="O54" s="279">
        <f>+'NIVEAU II PRIVE'!AP24</f>
        <v>35</v>
      </c>
      <c r="P54" s="278">
        <f>+'NIVEAU III PV'!T24</f>
        <v>1603</v>
      </c>
      <c r="Q54" s="50">
        <f>+'NIVEAU III PV'!BH24</f>
        <v>73</v>
      </c>
      <c r="R54" s="50">
        <f>+'NIVEAU III PV'!BF24</f>
        <v>44</v>
      </c>
      <c r="S54" s="279">
        <f>+'NIVEAU III PV'!BG24</f>
        <v>9</v>
      </c>
    </row>
    <row r="55" spans="1:19" ht="15.75" customHeight="1">
      <c r="A55" s="288" t="s">
        <v>30</v>
      </c>
      <c r="B55" s="278">
        <f>+'PRESCO PRIV'!L25</f>
        <v>9397</v>
      </c>
      <c r="C55" s="50">
        <f>+'PRESCO PRIV'!W25</f>
        <v>354</v>
      </c>
      <c r="D55" s="50">
        <f>+'PRESCO PRIV'!V25</f>
        <v>334</v>
      </c>
      <c r="E55" s="279">
        <f>+'PRESCO PRIV'!X25</f>
        <v>194</v>
      </c>
      <c r="F55" s="278">
        <f>+'NIVEAU I pv'!L25</f>
        <v>34020</v>
      </c>
      <c r="G55" s="50">
        <f>+'NIVEAU I pv'!BE25</f>
        <v>883</v>
      </c>
      <c r="H55" s="50">
        <f>+'NIVEAU I pv'!AX25+'NIVEAU I pv'!AY25</f>
        <v>1058</v>
      </c>
      <c r="I55" s="50">
        <f>+'NIVEAU I pv'!BB25</f>
        <v>288</v>
      </c>
      <c r="J55" s="50">
        <f>+'NIVEAU I pv'!N25+'NIVEAU I pv'!Q25</f>
        <v>1644</v>
      </c>
      <c r="K55" s="279">
        <f>+'NIVEAU I pv'!BF25</f>
        <v>39</v>
      </c>
      <c r="L55" s="278">
        <f>+'NIVEAU II PRIVE'!N25</f>
        <v>22834</v>
      </c>
      <c r="M55" s="50">
        <f>+'NIVEAU II PRIVE'!AQ25</f>
        <v>776</v>
      </c>
      <c r="N55" s="50">
        <f>+'NIVEAU II PRIVE'!AO25</f>
        <v>606</v>
      </c>
      <c r="O55" s="279">
        <f>+'NIVEAU II PRIVE'!AP25</f>
        <v>125</v>
      </c>
      <c r="P55" s="278">
        <f>+'NIVEAU III PV'!T25</f>
        <v>7347</v>
      </c>
      <c r="Q55" s="50">
        <f>+'NIVEAU III PV'!BH25</f>
        <v>235</v>
      </c>
      <c r="R55" s="50">
        <f>+'NIVEAU III PV'!BF25</f>
        <v>134</v>
      </c>
      <c r="S55" s="279">
        <f>+'NIVEAU III PV'!BG25</f>
        <v>30</v>
      </c>
    </row>
    <row r="56" spans="1:19" ht="15.75" customHeight="1">
      <c r="A56" s="288" t="s">
        <v>61</v>
      </c>
      <c r="B56" s="278">
        <f>+'PRESCO PRIV'!L26</f>
        <v>4586</v>
      </c>
      <c r="C56" s="50">
        <f>+'PRESCO PRIV'!W26</f>
        <v>157</v>
      </c>
      <c r="D56" s="50">
        <f>+'PRESCO PRIV'!V26</f>
        <v>140</v>
      </c>
      <c r="E56" s="279">
        <f>+'PRESCO PRIV'!X26</f>
        <v>84</v>
      </c>
      <c r="F56" s="278">
        <f>+'NIVEAU I pv'!L26</f>
        <v>27441</v>
      </c>
      <c r="G56" s="50">
        <f>+'NIVEAU I pv'!BE26</f>
        <v>681</v>
      </c>
      <c r="H56" s="50">
        <f>+'NIVEAU I pv'!AX26+'NIVEAU I pv'!AY26</f>
        <v>733</v>
      </c>
      <c r="I56" s="50">
        <f>+'NIVEAU I pv'!BB26</f>
        <v>171</v>
      </c>
      <c r="J56" s="50">
        <f>+'NIVEAU I pv'!N26+'NIVEAU I pv'!Q26</f>
        <v>133</v>
      </c>
      <c r="K56" s="279">
        <f>+'NIVEAU I pv'!BF26</f>
        <v>7</v>
      </c>
      <c r="L56" s="278">
        <f>+'NIVEAU II PRIVE'!N26</f>
        <v>23546</v>
      </c>
      <c r="M56" s="50">
        <f>+'NIVEAU II PRIVE'!AQ26</f>
        <v>493</v>
      </c>
      <c r="N56" s="50">
        <f>+'NIVEAU II PRIVE'!AO26</f>
        <v>472</v>
      </c>
      <c r="O56" s="279">
        <f>+'NIVEAU II PRIVE'!AP26</f>
        <v>86</v>
      </c>
      <c r="P56" s="278">
        <f>+'NIVEAU III PV'!T26</f>
        <v>6463</v>
      </c>
      <c r="Q56" s="50">
        <f>+'NIVEAU III PV'!BH26</f>
        <v>151</v>
      </c>
      <c r="R56" s="50">
        <f>+'NIVEAU III PV'!BF26</f>
        <v>108</v>
      </c>
      <c r="S56" s="279">
        <f>+'NIVEAU III PV'!BG26</f>
        <v>23</v>
      </c>
    </row>
    <row r="57" spans="1:19" ht="15.75" customHeight="1">
      <c r="A57" s="288" t="s">
        <v>110</v>
      </c>
      <c r="B57" s="278">
        <f>+'PRESCO PRIV'!L27</f>
        <v>8450</v>
      </c>
      <c r="C57" s="50">
        <f>+'PRESCO PRIV'!W27</f>
        <v>384</v>
      </c>
      <c r="D57" s="50">
        <f>+'PRESCO PRIV'!V27</f>
        <v>369</v>
      </c>
      <c r="E57" s="279">
        <f>+'PRESCO PRIV'!X27</f>
        <v>187</v>
      </c>
      <c r="F57" s="278">
        <f>+'NIVEAU I pv'!L27</f>
        <v>104566</v>
      </c>
      <c r="G57" s="50">
        <f>+'NIVEAU I pv'!BE27</f>
        <v>2766</v>
      </c>
      <c r="H57" s="50">
        <f>+'NIVEAU I pv'!AX27+'NIVEAU I pv'!AY27</f>
        <v>2926</v>
      </c>
      <c r="I57" s="50">
        <f>+'NIVEAU I pv'!BB27</f>
        <v>956</v>
      </c>
      <c r="J57" s="50">
        <f>+'NIVEAU I pv'!N27+'NIVEAU I pv'!Q27</f>
        <v>231</v>
      </c>
      <c r="K57" s="279">
        <f>+'NIVEAU I pv'!BF27</f>
        <v>6</v>
      </c>
      <c r="L57" s="278">
        <f>+'NIVEAU II PRIVE'!N27</f>
        <v>34372</v>
      </c>
      <c r="M57" s="50">
        <f>+'NIVEAU II PRIVE'!AQ27</f>
        <v>1642</v>
      </c>
      <c r="N57" s="50">
        <f>+'NIVEAU II PRIVE'!AO27</f>
        <v>1067</v>
      </c>
      <c r="O57" s="279">
        <f>+'NIVEAU II PRIVE'!AP27</f>
        <v>226</v>
      </c>
      <c r="P57" s="278">
        <f>+'NIVEAU III PV'!T27</f>
        <v>12446</v>
      </c>
      <c r="Q57" s="50">
        <f>+'NIVEAU III PV'!BH27</f>
        <v>651</v>
      </c>
      <c r="R57" s="50">
        <f>+'NIVEAU III PV'!BF27</f>
        <v>349</v>
      </c>
      <c r="S57" s="279">
        <f>+'NIVEAU III PV'!BG27</f>
        <v>72</v>
      </c>
    </row>
    <row r="58" spans="1:19" ht="15.75" customHeight="1">
      <c r="A58" s="288" t="s">
        <v>44</v>
      </c>
      <c r="B58" s="278">
        <f>+'PRESCO PRIV'!L28</f>
        <v>5111</v>
      </c>
      <c r="C58" s="50">
        <f>+'PRESCO PRIV'!W28</f>
        <v>141</v>
      </c>
      <c r="D58" s="50">
        <f>+'PRESCO PRIV'!V28</f>
        <v>142</v>
      </c>
      <c r="E58" s="279">
        <f>+'PRESCO PRIV'!X28</f>
        <v>77</v>
      </c>
      <c r="F58" s="278">
        <f>+'NIVEAU I pv'!L28</f>
        <v>18420</v>
      </c>
      <c r="G58" s="50">
        <f>+'NIVEAU I pv'!BE28</f>
        <v>515</v>
      </c>
      <c r="H58" s="50">
        <f>+'NIVEAU I pv'!AX28+'NIVEAU I pv'!AY28</f>
        <v>546</v>
      </c>
      <c r="I58" s="50">
        <f>+'NIVEAU I pv'!BB28</f>
        <v>123</v>
      </c>
      <c r="J58" s="50">
        <f>+'NIVEAU I pv'!N28+'NIVEAU I pv'!Q28</f>
        <v>181</v>
      </c>
      <c r="K58" s="279">
        <f>+'NIVEAU I pv'!BF28</f>
        <v>1</v>
      </c>
      <c r="L58" s="278">
        <f>+'NIVEAU II PRIVE'!N28</f>
        <v>6128</v>
      </c>
      <c r="M58" s="50">
        <f>+'NIVEAU II PRIVE'!AQ28</f>
        <v>240</v>
      </c>
      <c r="N58" s="50">
        <f>+'NIVEAU II PRIVE'!AO28</f>
        <v>165</v>
      </c>
      <c r="O58" s="279">
        <f>+'NIVEAU II PRIVE'!AP28</f>
        <v>36</v>
      </c>
      <c r="P58" s="278">
        <f>+'NIVEAU III PV'!T28</f>
        <v>1464</v>
      </c>
      <c r="Q58" s="50">
        <f>+'NIVEAU III PV'!BH28</f>
        <v>64</v>
      </c>
      <c r="R58" s="50">
        <f>+'NIVEAU III PV'!BF28</f>
        <v>35</v>
      </c>
      <c r="S58" s="279">
        <f>+'NIVEAU III PV'!BG28</f>
        <v>9</v>
      </c>
    </row>
    <row r="59" spans="1:19" ht="24" customHeight="1" thickBot="1">
      <c r="A59" s="290" t="s">
        <v>3</v>
      </c>
      <c r="B59" s="284">
        <f t="shared" ref="B59:S59" si="2">SUM(B37:B58)</f>
        <v>181282</v>
      </c>
      <c r="C59" s="285">
        <f t="shared" si="2"/>
        <v>7294</v>
      </c>
      <c r="D59" s="285">
        <f t="shared" si="2"/>
        <v>6707</v>
      </c>
      <c r="E59" s="286">
        <f t="shared" si="2"/>
        <v>3110</v>
      </c>
      <c r="F59" s="287">
        <f t="shared" si="2"/>
        <v>797454</v>
      </c>
      <c r="G59" s="285">
        <f t="shared" si="2"/>
        <v>22972</v>
      </c>
      <c r="H59" s="285">
        <f t="shared" si="2"/>
        <v>24071</v>
      </c>
      <c r="I59" s="285">
        <f t="shared" si="2"/>
        <v>6290</v>
      </c>
      <c r="J59" s="285">
        <f t="shared" si="2"/>
        <v>3017</v>
      </c>
      <c r="K59" s="285">
        <f t="shared" si="2"/>
        <v>109</v>
      </c>
      <c r="L59" s="117">
        <f t="shared" si="2"/>
        <v>371532</v>
      </c>
      <c r="M59" s="280">
        <f t="shared" si="2"/>
        <v>16786</v>
      </c>
      <c r="N59" s="280">
        <f t="shared" si="2"/>
        <v>10708</v>
      </c>
      <c r="O59" s="281">
        <f t="shared" si="2"/>
        <v>2180</v>
      </c>
      <c r="P59" s="287">
        <f t="shared" si="2"/>
        <v>128757</v>
      </c>
      <c r="Q59" s="285">
        <f t="shared" si="2"/>
        <v>6781</v>
      </c>
      <c r="R59" s="285">
        <f t="shared" si="2"/>
        <v>3577</v>
      </c>
      <c r="S59" s="286">
        <f t="shared" si="2"/>
        <v>725</v>
      </c>
    </row>
    <row r="60" spans="1:19">
      <c r="A60" s="996" t="s">
        <v>427</v>
      </c>
      <c r="B60" s="996"/>
      <c r="C60" s="996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996"/>
      <c r="R60" s="996"/>
      <c r="S60" s="996"/>
    </row>
    <row r="61" spans="1:19">
      <c r="A61" s="996" t="s">
        <v>187</v>
      </c>
      <c r="B61" s="996"/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996"/>
      <c r="R61" s="996"/>
      <c r="S61" s="996"/>
    </row>
    <row r="62" spans="1:19" s="93" customFormat="1" ht="15" thickBot="1">
      <c r="A62" s="324"/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882"/>
      <c r="M62" s="324"/>
      <c r="N62" s="324"/>
      <c r="O62" s="324"/>
      <c r="P62" s="324"/>
      <c r="Q62" s="324"/>
      <c r="R62" s="324"/>
      <c r="S62" s="324"/>
    </row>
    <row r="63" spans="1:19">
      <c r="A63" s="997" t="s">
        <v>91</v>
      </c>
      <c r="B63" s="999" t="s">
        <v>483</v>
      </c>
      <c r="C63" s="1000"/>
      <c r="D63" s="1000"/>
      <c r="E63" s="1001"/>
      <c r="F63" s="1005" t="s">
        <v>484</v>
      </c>
      <c r="G63" s="1006"/>
      <c r="H63" s="1006"/>
      <c r="I63" s="1006"/>
      <c r="J63" s="1006"/>
      <c r="K63" s="1007"/>
      <c r="L63" s="999" t="s">
        <v>485</v>
      </c>
      <c r="M63" s="1008"/>
      <c r="N63" s="1008"/>
      <c r="O63" s="1009"/>
      <c r="P63" s="999" t="s">
        <v>486</v>
      </c>
      <c r="Q63" s="1008"/>
      <c r="R63" s="1008"/>
      <c r="S63" s="1009"/>
    </row>
    <row r="64" spans="1:19" ht="27" customHeight="1">
      <c r="A64" s="998"/>
      <c r="B64" s="1002"/>
      <c r="C64" s="1003"/>
      <c r="D64" s="1003"/>
      <c r="E64" s="1004"/>
      <c r="F64" s="1010" t="s">
        <v>539</v>
      </c>
      <c r="G64" s="1011"/>
      <c r="H64" s="1011"/>
      <c r="I64" s="1011"/>
      <c r="J64" s="1013" t="s">
        <v>244</v>
      </c>
      <c r="K64" s="1014"/>
      <c r="L64" s="1010"/>
      <c r="M64" s="1011"/>
      <c r="N64" s="1011"/>
      <c r="O64" s="1012"/>
      <c r="P64" s="1010"/>
      <c r="Q64" s="1011"/>
      <c r="R64" s="1011"/>
      <c r="S64" s="1012"/>
    </row>
    <row r="65" spans="1:19" ht="28.5">
      <c r="A65" s="998"/>
      <c r="B65" s="283" t="s">
        <v>245</v>
      </c>
      <c r="C65" s="276" t="s">
        <v>428</v>
      </c>
      <c r="D65" s="276" t="s">
        <v>246</v>
      </c>
      <c r="E65" s="277" t="s">
        <v>247</v>
      </c>
      <c r="F65" s="275" t="s">
        <v>245</v>
      </c>
      <c r="G65" s="276" t="s">
        <v>194</v>
      </c>
      <c r="H65" s="276" t="s">
        <v>246</v>
      </c>
      <c r="I65" s="276" t="s">
        <v>248</v>
      </c>
      <c r="J65" s="276" t="s">
        <v>245</v>
      </c>
      <c r="K65" s="277" t="s">
        <v>194</v>
      </c>
      <c r="L65" s="885" t="s">
        <v>245</v>
      </c>
      <c r="M65" s="276" t="s">
        <v>194</v>
      </c>
      <c r="N65" s="276" t="s">
        <v>246</v>
      </c>
      <c r="O65" s="277" t="s">
        <v>248</v>
      </c>
      <c r="P65" s="275" t="s">
        <v>245</v>
      </c>
      <c r="Q65" s="276" t="s">
        <v>194</v>
      </c>
      <c r="R65" s="276" t="s">
        <v>246</v>
      </c>
      <c r="S65" s="277" t="s">
        <v>248</v>
      </c>
    </row>
    <row r="66" spans="1:19" ht="15.75" customHeight="1">
      <c r="A66" s="288" t="s">
        <v>107</v>
      </c>
      <c r="B66" s="278">
        <f t="shared" ref="B66:Q66" si="3">+B8+B37</f>
        <v>10759</v>
      </c>
      <c r="C66" s="50">
        <f t="shared" si="3"/>
        <v>451</v>
      </c>
      <c r="D66" s="50">
        <f t="shared" si="3"/>
        <v>405</v>
      </c>
      <c r="E66" s="279">
        <f t="shared" si="3"/>
        <v>254</v>
      </c>
      <c r="F66" s="278">
        <f t="shared" si="3"/>
        <v>204860</v>
      </c>
      <c r="G66" s="50">
        <f t="shared" si="3"/>
        <v>5562</v>
      </c>
      <c r="H66" s="50">
        <f t="shared" si="3"/>
        <v>5044</v>
      </c>
      <c r="I66" s="50">
        <f t="shared" si="3"/>
        <v>1333</v>
      </c>
      <c r="J66" s="50">
        <f t="shared" si="3"/>
        <v>19079</v>
      </c>
      <c r="K66" s="279">
        <f t="shared" si="3"/>
        <v>458</v>
      </c>
      <c r="L66" s="278">
        <f t="shared" si="3"/>
        <v>46542</v>
      </c>
      <c r="M66" s="50">
        <f t="shared" si="3"/>
        <v>1882</v>
      </c>
      <c r="N66" s="50">
        <f t="shared" si="3"/>
        <v>1141</v>
      </c>
      <c r="O66" s="279">
        <f t="shared" si="3"/>
        <v>214</v>
      </c>
      <c r="P66" s="278">
        <f t="shared" si="3"/>
        <v>14661</v>
      </c>
      <c r="Q66" s="50">
        <f t="shared" si="3"/>
        <v>508</v>
      </c>
      <c r="R66" s="50">
        <f t="shared" ref="R66:S87" si="4">+R37+R8</f>
        <v>272</v>
      </c>
      <c r="S66" s="279">
        <f t="shared" si="4"/>
        <v>38</v>
      </c>
    </row>
    <row r="67" spans="1:19" ht="15.75" customHeight="1">
      <c r="A67" s="288" t="s">
        <v>39</v>
      </c>
      <c r="B67" s="278">
        <f t="shared" ref="B67:Q67" si="5">+B9+B38</f>
        <v>7634</v>
      </c>
      <c r="C67" s="50">
        <f t="shared" si="5"/>
        <v>301</v>
      </c>
      <c r="D67" s="50">
        <f t="shared" si="5"/>
        <v>289</v>
      </c>
      <c r="E67" s="279">
        <f t="shared" si="5"/>
        <v>253</v>
      </c>
      <c r="F67" s="278">
        <f t="shared" si="5"/>
        <v>161990</v>
      </c>
      <c r="G67" s="50">
        <f t="shared" si="5"/>
        <v>4258</v>
      </c>
      <c r="H67" s="50">
        <f t="shared" si="5"/>
        <v>4426</v>
      </c>
      <c r="I67" s="50">
        <f t="shared" si="5"/>
        <v>1172</v>
      </c>
      <c r="J67" s="50">
        <f t="shared" si="5"/>
        <v>0</v>
      </c>
      <c r="K67" s="279">
        <f t="shared" si="5"/>
        <v>0</v>
      </c>
      <c r="L67" s="278">
        <f t="shared" si="5"/>
        <v>42536</v>
      </c>
      <c r="M67" s="50">
        <f t="shared" si="5"/>
        <v>1663</v>
      </c>
      <c r="N67" s="50">
        <f t="shared" si="5"/>
        <v>1045</v>
      </c>
      <c r="O67" s="279">
        <f t="shared" si="5"/>
        <v>187</v>
      </c>
      <c r="P67" s="278">
        <f t="shared" si="5"/>
        <v>8440</v>
      </c>
      <c r="Q67" s="50">
        <f t="shared" si="5"/>
        <v>388</v>
      </c>
      <c r="R67" s="50">
        <f t="shared" si="4"/>
        <v>197</v>
      </c>
      <c r="S67" s="279">
        <f t="shared" si="4"/>
        <v>33</v>
      </c>
    </row>
    <row r="68" spans="1:19" ht="15.75" customHeight="1">
      <c r="A68" s="288" t="s">
        <v>8</v>
      </c>
      <c r="B68" s="278">
        <f t="shared" ref="B68:Q68" si="6">+B10+B39</f>
        <v>74993</v>
      </c>
      <c r="C68" s="50">
        <f t="shared" si="6"/>
        <v>3468</v>
      </c>
      <c r="D68" s="50">
        <f t="shared" si="6"/>
        <v>3145</v>
      </c>
      <c r="E68" s="279">
        <f t="shared" si="6"/>
        <v>1459</v>
      </c>
      <c r="F68" s="278">
        <f t="shared" si="6"/>
        <v>501731</v>
      </c>
      <c r="G68" s="50">
        <f t="shared" si="6"/>
        <v>14923</v>
      </c>
      <c r="H68" s="50">
        <f t="shared" si="6"/>
        <v>14153</v>
      </c>
      <c r="I68" s="50">
        <f t="shared" si="6"/>
        <v>3313</v>
      </c>
      <c r="J68" s="50">
        <f t="shared" si="6"/>
        <v>17</v>
      </c>
      <c r="K68" s="279">
        <f t="shared" si="6"/>
        <v>3</v>
      </c>
      <c r="L68" s="278">
        <f t="shared" si="6"/>
        <v>221107</v>
      </c>
      <c r="M68" s="50">
        <f t="shared" si="6"/>
        <v>10469</v>
      </c>
      <c r="N68" s="50">
        <f t="shared" si="6"/>
        <v>5853</v>
      </c>
      <c r="O68" s="279">
        <f t="shared" si="6"/>
        <v>1054</v>
      </c>
      <c r="P68" s="278">
        <f t="shared" si="6"/>
        <v>74594</v>
      </c>
      <c r="Q68" s="50">
        <f t="shared" si="6"/>
        <v>4422</v>
      </c>
      <c r="R68" s="50">
        <f t="shared" si="4"/>
        <v>2113</v>
      </c>
      <c r="S68" s="279">
        <f t="shared" si="4"/>
        <v>385</v>
      </c>
    </row>
    <row r="69" spans="1:19" ht="15.75" customHeight="1">
      <c r="A69" s="288" t="s">
        <v>75</v>
      </c>
      <c r="B69" s="278">
        <f t="shared" ref="B69:Q69" si="7">+B11+B40</f>
        <v>14268</v>
      </c>
      <c r="C69" s="50">
        <f t="shared" si="7"/>
        <v>446</v>
      </c>
      <c r="D69" s="50">
        <f t="shared" si="7"/>
        <v>402</v>
      </c>
      <c r="E69" s="279">
        <f t="shared" si="7"/>
        <v>312</v>
      </c>
      <c r="F69" s="278">
        <f t="shared" si="7"/>
        <v>253023</v>
      </c>
      <c r="G69" s="50">
        <f t="shared" si="7"/>
        <v>5519</v>
      </c>
      <c r="H69" s="50">
        <f t="shared" si="7"/>
        <v>5270</v>
      </c>
      <c r="I69" s="50">
        <f t="shared" si="7"/>
        <v>1332</v>
      </c>
      <c r="J69" s="50">
        <f t="shared" si="7"/>
        <v>10600</v>
      </c>
      <c r="K69" s="279">
        <f t="shared" si="7"/>
        <v>179</v>
      </c>
      <c r="L69" s="278">
        <f t="shared" si="7"/>
        <v>65766</v>
      </c>
      <c r="M69" s="50">
        <f t="shared" si="7"/>
        <v>1961</v>
      </c>
      <c r="N69" s="50">
        <f t="shared" si="7"/>
        <v>1191</v>
      </c>
      <c r="O69" s="279">
        <f t="shared" si="7"/>
        <v>185</v>
      </c>
      <c r="P69" s="278">
        <f t="shared" si="7"/>
        <v>12113</v>
      </c>
      <c r="Q69" s="50">
        <f t="shared" si="7"/>
        <v>475</v>
      </c>
      <c r="R69" s="50">
        <f t="shared" si="4"/>
        <v>224</v>
      </c>
      <c r="S69" s="279">
        <f t="shared" si="4"/>
        <v>35</v>
      </c>
    </row>
    <row r="70" spans="1:19" ht="15.75" customHeight="1">
      <c r="A70" s="288" t="s">
        <v>38</v>
      </c>
      <c r="B70" s="278">
        <f t="shared" ref="B70:Q70" si="8">+B12+B41</f>
        <v>2810</v>
      </c>
      <c r="C70" s="50">
        <f t="shared" si="8"/>
        <v>76</v>
      </c>
      <c r="D70" s="50">
        <f t="shared" si="8"/>
        <v>56</v>
      </c>
      <c r="E70" s="279">
        <f t="shared" si="8"/>
        <v>45</v>
      </c>
      <c r="F70" s="278">
        <f t="shared" si="8"/>
        <v>140138</v>
      </c>
      <c r="G70" s="50">
        <f t="shared" si="8"/>
        <v>2526</v>
      </c>
      <c r="H70" s="50">
        <f t="shared" si="8"/>
        <v>1950</v>
      </c>
      <c r="I70" s="50">
        <f t="shared" si="8"/>
        <v>1026</v>
      </c>
      <c r="J70" s="50">
        <f t="shared" si="8"/>
        <v>0</v>
      </c>
      <c r="K70" s="279">
        <f t="shared" si="8"/>
        <v>0</v>
      </c>
      <c r="L70" s="278">
        <f t="shared" si="8"/>
        <v>14324</v>
      </c>
      <c r="M70" s="50">
        <f t="shared" si="8"/>
        <v>304</v>
      </c>
      <c r="N70" s="50">
        <f t="shared" si="8"/>
        <v>201</v>
      </c>
      <c r="O70" s="279">
        <f t="shared" si="8"/>
        <v>43</v>
      </c>
      <c r="P70" s="278">
        <f t="shared" si="8"/>
        <v>2070</v>
      </c>
      <c r="Q70" s="50">
        <f t="shared" si="8"/>
        <v>56</v>
      </c>
      <c r="R70" s="50">
        <f t="shared" si="4"/>
        <v>37</v>
      </c>
      <c r="S70" s="279">
        <f t="shared" si="4"/>
        <v>7</v>
      </c>
    </row>
    <row r="71" spans="1:19" ht="15.75" customHeight="1">
      <c r="A71" s="288" t="s">
        <v>25</v>
      </c>
      <c r="B71" s="278">
        <f t="shared" ref="B71:Q71" si="9">+B13+B42</f>
        <v>3926</v>
      </c>
      <c r="C71" s="50">
        <f t="shared" si="9"/>
        <v>118</v>
      </c>
      <c r="D71" s="50">
        <f t="shared" si="9"/>
        <v>105</v>
      </c>
      <c r="E71" s="279">
        <f t="shared" si="9"/>
        <v>61</v>
      </c>
      <c r="F71" s="278">
        <f t="shared" si="9"/>
        <v>118633</v>
      </c>
      <c r="G71" s="50">
        <f t="shared" si="9"/>
        <v>2206</v>
      </c>
      <c r="H71" s="50">
        <f t="shared" si="9"/>
        <v>1863</v>
      </c>
      <c r="I71" s="50">
        <f t="shared" si="9"/>
        <v>778</v>
      </c>
      <c r="J71" s="50">
        <f t="shared" si="9"/>
        <v>0</v>
      </c>
      <c r="K71" s="279">
        <f t="shared" si="9"/>
        <v>0</v>
      </c>
      <c r="L71" s="278">
        <f t="shared" si="9"/>
        <v>16887</v>
      </c>
      <c r="M71" s="50">
        <f t="shared" si="9"/>
        <v>438</v>
      </c>
      <c r="N71" s="50">
        <f t="shared" si="9"/>
        <v>309</v>
      </c>
      <c r="O71" s="279">
        <f t="shared" si="9"/>
        <v>60</v>
      </c>
      <c r="P71" s="278">
        <f t="shared" si="9"/>
        <v>4301</v>
      </c>
      <c r="Q71" s="50">
        <f t="shared" si="9"/>
        <v>119</v>
      </c>
      <c r="R71" s="50">
        <f t="shared" si="4"/>
        <v>88</v>
      </c>
      <c r="S71" s="279">
        <f t="shared" si="4"/>
        <v>12</v>
      </c>
    </row>
    <row r="72" spans="1:19" ht="15.75" customHeight="1">
      <c r="A72" s="288" t="s">
        <v>108</v>
      </c>
      <c r="B72" s="278">
        <f t="shared" ref="B72:Q72" si="10">+B14+B43</f>
        <v>13647</v>
      </c>
      <c r="C72" s="50">
        <f t="shared" si="10"/>
        <v>403</v>
      </c>
      <c r="D72" s="50">
        <f t="shared" si="10"/>
        <v>369</v>
      </c>
      <c r="E72" s="279">
        <f t="shared" si="10"/>
        <v>152</v>
      </c>
      <c r="F72" s="278">
        <f t="shared" si="10"/>
        <v>247533</v>
      </c>
      <c r="G72" s="50">
        <f t="shared" si="10"/>
        <v>4941</v>
      </c>
      <c r="H72" s="50">
        <f t="shared" si="10"/>
        <v>4060</v>
      </c>
      <c r="I72" s="50">
        <f t="shared" si="10"/>
        <v>1598</v>
      </c>
      <c r="J72" s="50">
        <f t="shared" si="10"/>
        <v>532</v>
      </c>
      <c r="K72" s="279">
        <f t="shared" si="10"/>
        <v>25</v>
      </c>
      <c r="L72" s="278">
        <f t="shared" si="10"/>
        <v>39699</v>
      </c>
      <c r="M72" s="50">
        <f t="shared" si="10"/>
        <v>1458</v>
      </c>
      <c r="N72" s="50">
        <f t="shared" si="10"/>
        <v>732</v>
      </c>
      <c r="O72" s="279">
        <f t="shared" si="10"/>
        <v>144</v>
      </c>
      <c r="P72" s="278">
        <f t="shared" si="10"/>
        <v>10597</v>
      </c>
      <c r="Q72" s="50">
        <f t="shared" si="10"/>
        <v>460</v>
      </c>
      <c r="R72" s="50">
        <f t="shared" si="4"/>
        <v>214</v>
      </c>
      <c r="S72" s="279">
        <f t="shared" si="4"/>
        <v>36</v>
      </c>
    </row>
    <row r="73" spans="1:19" ht="15.75" customHeight="1">
      <c r="A73" s="288" t="s">
        <v>109</v>
      </c>
      <c r="B73" s="278">
        <f t="shared" ref="B73:Q73" si="11">+B15+B44</f>
        <v>5265</v>
      </c>
      <c r="C73" s="50">
        <f t="shared" si="11"/>
        <v>163</v>
      </c>
      <c r="D73" s="50">
        <f t="shared" si="11"/>
        <v>125</v>
      </c>
      <c r="E73" s="279">
        <f t="shared" si="11"/>
        <v>80</v>
      </c>
      <c r="F73" s="278">
        <f t="shared" si="11"/>
        <v>189358</v>
      </c>
      <c r="G73" s="50">
        <f t="shared" si="11"/>
        <v>3763</v>
      </c>
      <c r="H73" s="50">
        <f t="shared" si="11"/>
        <v>3359</v>
      </c>
      <c r="I73" s="50">
        <f t="shared" si="11"/>
        <v>1109</v>
      </c>
      <c r="J73" s="50">
        <f t="shared" si="11"/>
        <v>0</v>
      </c>
      <c r="K73" s="279">
        <f t="shared" si="11"/>
        <v>0</v>
      </c>
      <c r="L73" s="278">
        <f t="shared" si="11"/>
        <v>27099</v>
      </c>
      <c r="M73" s="50">
        <f t="shared" si="11"/>
        <v>855</v>
      </c>
      <c r="N73" s="50">
        <f t="shared" si="11"/>
        <v>491</v>
      </c>
      <c r="O73" s="279">
        <f t="shared" si="11"/>
        <v>103</v>
      </c>
      <c r="P73" s="278">
        <f t="shared" si="11"/>
        <v>4084</v>
      </c>
      <c r="Q73" s="50">
        <f t="shared" si="11"/>
        <v>134</v>
      </c>
      <c r="R73" s="50">
        <f t="shared" si="4"/>
        <v>76</v>
      </c>
      <c r="S73" s="279">
        <f t="shared" si="4"/>
        <v>14</v>
      </c>
    </row>
    <row r="74" spans="1:19" ht="15.75" customHeight="1">
      <c r="A74" s="288" t="s">
        <v>73</v>
      </c>
      <c r="B74" s="278">
        <f t="shared" ref="B74:Q74" si="12">+B16+B45</f>
        <v>15736</v>
      </c>
      <c r="C74" s="50">
        <f t="shared" si="12"/>
        <v>682</v>
      </c>
      <c r="D74" s="50">
        <f t="shared" si="12"/>
        <v>505</v>
      </c>
      <c r="E74" s="279">
        <f t="shared" si="12"/>
        <v>195</v>
      </c>
      <c r="F74" s="278">
        <f t="shared" si="12"/>
        <v>265657</v>
      </c>
      <c r="G74" s="50">
        <f t="shared" si="12"/>
        <v>6010</v>
      </c>
      <c r="H74" s="50">
        <f t="shared" si="12"/>
        <v>6076</v>
      </c>
      <c r="I74" s="50">
        <f t="shared" si="12"/>
        <v>1722</v>
      </c>
      <c r="J74" s="50">
        <f t="shared" si="12"/>
        <v>2098</v>
      </c>
      <c r="K74" s="279">
        <f t="shared" si="12"/>
        <v>45</v>
      </c>
      <c r="L74" s="278">
        <f t="shared" si="12"/>
        <v>57272</v>
      </c>
      <c r="M74" s="50">
        <f t="shared" si="12"/>
        <v>1931</v>
      </c>
      <c r="N74" s="50">
        <f t="shared" si="12"/>
        <v>1032</v>
      </c>
      <c r="O74" s="279">
        <f t="shared" si="12"/>
        <v>173</v>
      </c>
      <c r="P74" s="278">
        <f t="shared" si="12"/>
        <v>12032</v>
      </c>
      <c r="Q74" s="50">
        <f t="shared" si="12"/>
        <v>542</v>
      </c>
      <c r="R74" s="50">
        <f t="shared" si="4"/>
        <v>240</v>
      </c>
      <c r="S74" s="279">
        <f t="shared" si="4"/>
        <v>31</v>
      </c>
    </row>
    <row r="75" spans="1:19" ht="15.75" customHeight="1">
      <c r="A75" s="288" t="s">
        <v>66</v>
      </c>
      <c r="B75" s="278">
        <f t="shared" ref="B75:Q75" si="13">+B17+B46</f>
        <v>873</v>
      </c>
      <c r="C75" s="50">
        <f t="shared" si="13"/>
        <v>31</v>
      </c>
      <c r="D75" s="50">
        <f t="shared" si="13"/>
        <v>26</v>
      </c>
      <c r="E75" s="279">
        <f t="shared" si="13"/>
        <v>18</v>
      </c>
      <c r="F75" s="278">
        <f t="shared" si="13"/>
        <v>54857</v>
      </c>
      <c r="G75" s="50">
        <f t="shared" si="13"/>
        <v>1313</v>
      </c>
      <c r="H75" s="50">
        <f t="shared" si="13"/>
        <v>1170</v>
      </c>
      <c r="I75" s="50">
        <f t="shared" si="13"/>
        <v>442</v>
      </c>
      <c r="J75" s="50">
        <f t="shared" si="13"/>
        <v>0</v>
      </c>
      <c r="K75" s="279">
        <f t="shared" si="13"/>
        <v>0</v>
      </c>
      <c r="L75" s="278">
        <f t="shared" si="13"/>
        <v>9060</v>
      </c>
      <c r="M75" s="50">
        <f t="shared" si="13"/>
        <v>375</v>
      </c>
      <c r="N75" s="50">
        <f t="shared" si="13"/>
        <v>233</v>
      </c>
      <c r="O75" s="279">
        <f t="shared" si="13"/>
        <v>46</v>
      </c>
      <c r="P75" s="278">
        <f t="shared" si="13"/>
        <v>1397</v>
      </c>
      <c r="Q75" s="50">
        <f t="shared" si="13"/>
        <v>58</v>
      </c>
      <c r="R75" s="50">
        <f t="shared" si="4"/>
        <v>28</v>
      </c>
      <c r="S75" s="279">
        <f t="shared" si="4"/>
        <v>6</v>
      </c>
    </row>
    <row r="76" spans="1:19" ht="15.75" customHeight="1">
      <c r="A76" s="288" t="s">
        <v>56</v>
      </c>
      <c r="B76" s="278">
        <f t="shared" ref="B76:Q76" si="14">+B18+B47</f>
        <v>10952</v>
      </c>
      <c r="C76" s="50">
        <f t="shared" si="14"/>
        <v>434</v>
      </c>
      <c r="D76" s="50">
        <f t="shared" si="14"/>
        <v>385</v>
      </c>
      <c r="E76" s="279">
        <f t="shared" si="14"/>
        <v>206</v>
      </c>
      <c r="F76" s="278">
        <f t="shared" si="14"/>
        <v>123173</v>
      </c>
      <c r="G76" s="50">
        <f t="shared" si="14"/>
        <v>2938</v>
      </c>
      <c r="H76" s="50">
        <f t="shared" si="14"/>
        <v>2526</v>
      </c>
      <c r="I76" s="50">
        <f t="shared" si="14"/>
        <v>788</v>
      </c>
      <c r="J76" s="50">
        <f t="shared" si="14"/>
        <v>4128</v>
      </c>
      <c r="K76" s="279">
        <f t="shared" si="14"/>
        <v>66</v>
      </c>
      <c r="L76" s="278">
        <f t="shared" si="14"/>
        <v>34952</v>
      </c>
      <c r="M76" s="50">
        <f t="shared" si="14"/>
        <v>1321</v>
      </c>
      <c r="N76" s="50">
        <f t="shared" si="14"/>
        <v>788</v>
      </c>
      <c r="O76" s="279">
        <f t="shared" si="14"/>
        <v>141</v>
      </c>
      <c r="P76" s="278">
        <f t="shared" si="14"/>
        <v>8896</v>
      </c>
      <c r="Q76" s="50">
        <f t="shared" si="14"/>
        <v>453</v>
      </c>
      <c r="R76" s="50">
        <f t="shared" si="4"/>
        <v>240</v>
      </c>
      <c r="S76" s="279">
        <f t="shared" si="4"/>
        <v>40</v>
      </c>
    </row>
    <row r="77" spans="1:19" ht="15.75" customHeight="1">
      <c r="A77" s="288" t="s">
        <v>20</v>
      </c>
      <c r="B77" s="278">
        <f t="shared" ref="B77:Q77" si="15">+B19+B48</f>
        <v>2487</v>
      </c>
      <c r="C77" s="50">
        <f t="shared" si="15"/>
        <v>87</v>
      </c>
      <c r="D77" s="50">
        <f t="shared" si="15"/>
        <v>73</v>
      </c>
      <c r="E77" s="279">
        <f t="shared" si="15"/>
        <v>43</v>
      </c>
      <c r="F77" s="278">
        <f t="shared" si="15"/>
        <v>102678</v>
      </c>
      <c r="G77" s="50">
        <f t="shared" si="15"/>
        <v>2344</v>
      </c>
      <c r="H77" s="50">
        <f t="shared" si="15"/>
        <v>2218</v>
      </c>
      <c r="I77" s="50">
        <f t="shared" si="15"/>
        <v>758</v>
      </c>
      <c r="J77" s="50">
        <f t="shared" si="15"/>
        <v>0</v>
      </c>
      <c r="K77" s="279">
        <f t="shared" si="15"/>
        <v>0</v>
      </c>
      <c r="L77" s="278">
        <f t="shared" si="15"/>
        <v>22086</v>
      </c>
      <c r="M77" s="50">
        <f t="shared" si="15"/>
        <v>718</v>
      </c>
      <c r="N77" s="50">
        <f t="shared" si="15"/>
        <v>478</v>
      </c>
      <c r="O77" s="279">
        <f t="shared" si="15"/>
        <v>83</v>
      </c>
      <c r="P77" s="278">
        <f t="shared" si="15"/>
        <v>4670</v>
      </c>
      <c r="Q77" s="50">
        <f t="shared" si="15"/>
        <v>176</v>
      </c>
      <c r="R77" s="50">
        <f t="shared" si="4"/>
        <v>98</v>
      </c>
      <c r="S77" s="279">
        <f t="shared" si="4"/>
        <v>12</v>
      </c>
    </row>
    <row r="78" spans="1:19" ht="15.75" customHeight="1">
      <c r="A78" s="288" t="s">
        <v>26</v>
      </c>
      <c r="B78" s="278">
        <f t="shared" ref="B78:Q78" si="16">+B20+B49</f>
        <v>12451</v>
      </c>
      <c r="C78" s="50">
        <f t="shared" si="16"/>
        <v>443</v>
      </c>
      <c r="D78" s="50">
        <f t="shared" si="16"/>
        <v>437</v>
      </c>
      <c r="E78" s="279">
        <f t="shared" si="16"/>
        <v>234</v>
      </c>
      <c r="F78" s="278">
        <f t="shared" si="16"/>
        <v>137845</v>
      </c>
      <c r="G78" s="50">
        <f t="shared" si="16"/>
        <v>3245</v>
      </c>
      <c r="H78" s="50">
        <f t="shared" si="16"/>
        <v>3064</v>
      </c>
      <c r="I78" s="50">
        <f t="shared" si="16"/>
        <v>873</v>
      </c>
      <c r="J78" s="50">
        <f t="shared" si="16"/>
        <v>2210</v>
      </c>
      <c r="K78" s="279">
        <f t="shared" si="16"/>
        <v>49</v>
      </c>
      <c r="L78" s="278">
        <f t="shared" si="16"/>
        <v>44915</v>
      </c>
      <c r="M78" s="50">
        <f t="shared" si="16"/>
        <v>1407</v>
      </c>
      <c r="N78" s="50">
        <f t="shared" si="16"/>
        <v>891</v>
      </c>
      <c r="O78" s="279">
        <f t="shared" si="16"/>
        <v>173</v>
      </c>
      <c r="P78" s="278">
        <f t="shared" si="16"/>
        <v>11282</v>
      </c>
      <c r="Q78" s="50">
        <f t="shared" si="16"/>
        <v>497</v>
      </c>
      <c r="R78" s="50">
        <f t="shared" si="4"/>
        <v>243</v>
      </c>
      <c r="S78" s="279">
        <f t="shared" si="4"/>
        <v>42</v>
      </c>
    </row>
    <row r="79" spans="1:19" ht="15.75" customHeight="1">
      <c r="A79" s="288" t="s">
        <v>36</v>
      </c>
      <c r="B79" s="278">
        <f t="shared" ref="B79:Q79" si="17">+B21+B50</f>
        <v>10290</v>
      </c>
      <c r="C79" s="50">
        <f t="shared" si="17"/>
        <v>357</v>
      </c>
      <c r="D79" s="50">
        <f t="shared" si="17"/>
        <v>316</v>
      </c>
      <c r="E79" s="279">
        <f t="shared" si="17"/>
        <v>172</v>
      </c>
      <c r="F79" s="278">
        <f t="shared" si="17"/>
        <v>271301</v>
      </c>
      <c r="G79" s="50">
        <f t="shared" si="17"/>
        <v>6491</v>
      </c>
      <c r="H79" s="50">
        <f t="shared" si="17"/>
        <v>6156</v>
      </c>
      <c r="I79" s="50">
        <f t="shared" si="17"/>
        <v>1541</v>
      </c>
      <c r="J79" s="50">
        <f t="shared" si="17"/>
        <v>8390</v>
      </c>
      <c r="K79" s="279">
        <f t="shared" si="17"/>
        <v>265</v>
      </c>
      <c r="L79" s="278">
        <f t="shared" si="17"/>
        <v>64161</v>
      </c>
      <c r="M79" s="50">
        <f t="shared" si="17"/>
        <v>2232</v>
      </c>
      <c r="N79" s="50">
        <f t="shared" si="17"/>
        <v>1392</v>
      </c>
      <c r="O79" s="279">
        <f t="shared" si="17"/>
        <v>214</v>
      </c>
      <c r="P79" s="278">
        <f t="shared" si="17"/>
        <v>16281</v>
      </c>
      <c r="Q79" s="50">
        <f t="shared" si="17"/>
        <v>744</v>
      </c>
      <c r="R79" s="50">
        <f t="shared" si="4"/>
        <v>435</v>
      </c>
      <c r="S79" s="279">
        <f t="shared" si="4"/>
        <v>61</v>
      </c>
    </row>
    <row r="80" spans="1:19" ht="15.75" customHeight="1">
      <c r="A80" s="288" t="s">
        <v>43</v>
      </c>
      <c r="B80" s="278">
        <f t="shared" ref="B80:D87" si="18">+B22+B51</f>
        <v>3345</v>
      </c>
      <c r="C80" s="50">
        <f t="shared" si="18"/>
        <v>88</v>
      </c>
      <c r="D80" s="50">
        <f t="shared" si="18"/>
        <v>86</v>
      </c>
      <c r="E80" s="279">
        <f t="shared" ref="E80:Q80" si="19">+E22+E51</f>
        <v>36</v>
      </c>
      <c r="F80" s="278">
        <f t="shared" si="19"/>
        <v>61186</v>
      </c>
      <c r="G80" s="50">
        <f t="shared" si="19"/>
        <v>1397</v>
      </c>
      <c r="H80" s="50">
        <f t="shared" si="19"/>
        <v>1334</v>
      </c>
      <c r="I80" s="50">
        <f t="shared" si="19"/>
        <v>568</v>
      </c>
      <c r="J80" s="50">
        <f t="shared" si="19"/>
        <v>0</v>
      </c>
      <c r="K80" s="279">
        <f t="shared" si="19"/>
        <v>0</v>
      </c>
      <c r="L80" s="278">
        <f t="shared" si="19"/>
        <v>9266</v>
      </c>
      <c r="M80" s="50">
        <f t="shared" si="19"/>
        <v>351</v>
      </c>
      <c r="N80" s="50">
        <f t="shared" si="19"/>
        <v>196</v>
      </c>
      <c r="O80" s="279">
        <f t="shared" si="19"/>
        <v>39</v>
      </c>
      <c r="P80" s="278">
        <f t="shared" si="19"/>
        <v>2027</v>
      </c>
      <c r="Q80" s="50">
        <f t="shared" si="19"/>
        <v>95</v>
      </c>
      <c r="R80" s="50">
        <f t="shared" si="4"/>
        <v>37</v>
      </c>
      <c r="S80" s="279">
        <f t="shared" si="4"/>
        <v>7</v>
      </c>
    </row>
    <row r="81" spans="1:19" ht="15.75" customHeight="1">
      <c r="A81" s="288" t="s">
        <v>16</v>
      </c>
      <c r="B81" s="278">
        <f t="shared" si="18"/>
        <v>3971</v>
      </c>
      <c r="C81" s="50">
        <f t="shared" si="18"/>
        <v>168</v>
      </c>
      <c r="D81" s="50">
        <f t="shared" si="18"/>
        <v>151</v>
      </c>
      <c r="E81" s="279">
        <f t="shared" ref="E81:Q81" si="20">+E23+E52</f>
        <v>103</v>
      </c>
      <c r="F81" s="278">
        <f t="shared" si="20"/>
        <v>160991</v>
      </c>
      <c r="G81" s="50">
        <f t="shared" si="20"/>
        <v>3891</v>
      </c>
      <c r="H81" s="50">
        <f t="shared" si="20"/>
        <v>3713</v>
      </c>
      <c r="I81" s="50">
        <f t="shared" si="20"/>
        <v>1085</v>
      </c>
      <c r="J81" s="50">
        <f t="shared" si="20"/>
        <v>0</v>
      </c>
      <c r="K81" s="279">
        <f t="shared" si="20"/>
        <v>0</v>
      </c>
      <c r="L81" s="278">
        <f t="shared" si="20"/>
        <v>39296</v>
      </c>
      <c r="M81" s="50">
        <f t="shared" si="20"/>
        <v>1498</v>
      </c>
      <c r="N81" s="50">
        <f t="shared" si="20"/>
        <v>973</v>
      </c>
      <c r="O81" s="279">
        <f t="shared" si="20"/>
        <v>165</v>
      </c>
      <c r="P81" s="278">
        <f t="shared" si="20"/>
        <v>9094</v>
      </c>
      <c r="Q81" s="50">
        <f t="shared" si="20"/>
        <v>418</v>
      </c>
      <c r="R81" s="50">
        <f t="shared" si="4"/>
        <v>235</v>
      </c>
      <c r="S81" s="279">
        <f t="shared" si="4"/>
        <v>42</v>
      </c>
    </row>
    <row r="82" spans="1:19" ht="15.75" customHeight="1">
      <c r="A82" s="288" t="s">
        <v>60</v>
      </c>
      <c r="B82" s="278">
        <f t="shared" si="18"/>
        <v>1405</v>
      </c>
      <c r="C82" s="50">
        <f t="shared" si="18"/>
        <v>39</v>
      </c>
      <c r="D82" s="50">
        <f t="shared" si="18"/>
        <v>29</v>
      </c>
      <c r="E82" s="279">
        <f t="shared" ref="E82:Q82" si="21">+E24+E53</f>
        <v>27</v>
      </c>
      <c r="F82" s="278">
        <f t="shared" si="21"/>
        <v>40374</v>
      </c>
      <c r="G82" s="50">
        <f t="shared" si="21"/>
        <v>751</v>
      </c>
      <c r="H82" s="50">
        <f t="shared" si="21"/>
        <v>672</v>
      </c>
      <c r="I82" s="50">
        <f t="shared" si="21"/>
        <v>324</v>
      </c>
      <c r="J82" s="50">
        <f t="shared" si="21"/>
        <v>0</v>
      </c>
      <c r="K82" s="279">
        <f t="shared" si="21"/>
        <v>0</v>
      </c>
      <c r="L82" s="278">
        <f t="shared" si="21"/>
        <v>4773</v>
      </c>
      <c r="M82" s="50">
        <f t="shared" si="21"/>
        <v>165</v>
      </c>
      <c r="N82" s="50">
        <f t="shared" si="21"/>
        <v>113</v>
      </c>
      <c r="O82" s="279">
        <f t="shared" si="21"/>
        <v>18</v>
      </c>
      <c r="P82" s="278">
        <f t="shared" si="21"/>
        <v>903</v>
      </c>
      <c r="Q82" s="50">
        <f t="shared" si="21"/>
        <v>55</v>
      </c>
      <c r="R82" s="50">
        <f t="shared" si="4"/>
        <v>21</v>
      </c>
      <c r="S82" s="279">
        <f t="shared" si="4"/>
        <v>6</v>
      </c>
    </row>
    <row r="83" spans="1:19" ht="15.75" customHeight="1">
      <c r="A83" s="288" t="s">
        <v>77</v>
      </c>
      <c r="B83" s="278">
        <f t="shared" si="18"/>
        <v>4745</v>
      </c>
      <c r="C83" s="50">
        <f t="shared" si="18"/>
        <v>164</v>
      </c>
      <c r="D83" s="50">
        <f t="shared" si="18"/>
        <v>155</v>
      </c>
      <c r="E83" s="279">
        <f t="shared" ref="E83:Q83" si="22">+E25+E54</f>
        <v>78</v>
      </c>
      <c r="F83" s="278">
        <f t="shared" si="22"/>
        <v>94279</v>
      </c>
      <c r="G83" s="50">
        <f t="shared" si="22"/>
        <v>2168</v>
      </c>
      <c r="H83" s="50">
        <f t="shared" si="22"/>
        <v>1730</v>
      </c>
      <c r="I83" s="50">
        <f t="shared" si="22"/>
        <v>656</v>
      </c>
      <c r="J83" s="50">
        <f t="shared" si="22"/>
        <v>0</v>
      </c>
      <c r="K83" s="279">
        <f t="shared" si="22"/>
        <v>0</v>
      </c>
      <c r="L83" s="278">
        <f t="shared" si="22"/>
        <v>16711</v>
      </c>
      <c r="M83" s="50">
        <f t="shared" si="22"/>
        <v>616</v>
      </c>
      <c r="N83" s="50">
        <f t="shared" si="22"/>
        <v>345</v>
      </c>
      <c r="O83" s="279">
        <f t="shared" si="22"/>
        <v>67</v>
      </c>
      <c r="P83" s="278">
        <f t="shared" si="22"/>
        <v>4117</v>
      </c>
      <c r="Q83" s="50">
        <f t="shared" si="22"/>
        <v>175</v>
      </c>
      <c r="R83" s="50">
        <f t="shared" si="4"/>
        <v>112</v>
      </c>
      <c r="S83" s="279">
        <f t="shared" si="4"/>
        <v>17</v>
      </c>
    </row>
    <row r="84" spans="1:19" ht="15.75" customHeight="1">
      <c r="A84" s="288" t="s">
        <v>30</v>
      </c>
      <c r="B84" s="278">
        <f t="shared" si="18"/>
        <v>9843</v>
      </c>
      <c r="C84" s="50">
        <f t="shared" si="18"/>
        <v>369</v>
      </c>
      <c r="D84" s="50">
        <f t="shared" si="18"/>
        <v>346</v>
      </c>
      <c r="E84" s="279">
        <f t="shared" ref="E84:Q84" si="23">+E26+E55</f>
        <v>203</v>
      </c>
      <c r="F84" s="278">
        <f t="shared" si="23"/>
        <v>274003</v>
      </c>
      <c r="G84" s="50">
        <f t="shared" si="23"/>
        <v>5374</v>
      </c>
      <c r="H84" s="50">
        <f t="shared" si="23"/>
        <v>5460</v>
      </c>
      <c r="I84" s="50">
        <f t="shared" si="23"/>
        <v>1483</v>
      </c>
      <c r="J84" s="50">
        <f t="shared" si="23"/>
        <v>13137</v>
      </c>
      <c r="K84" s="279">
        <f t="shared" si="23"/>
        <v>261</v>
      </c>
      <c r="L84" s="278">
        <f t="shared" si="23"/>
        <v>61752</v>
      </c>
      <c r="M84" s="50">
        <f t="shared" si="23"/>
        <v>1778</v>
      </c>
      <c r="N84" s="50">
        <f t="shared" si="23"/>
        <v>1250</v>
      </c>
      <c r="O84" s="279">
        <f t="shared" si="23"/>
        <v>208</v>
      </c>
      <c r="P84" s="278">
        <f t="shared" si="23"/>
        <v>14252</v>
      </c>
      <c r="Q84" s="50">
        <f t="shared" si="23"/>
        <v>440</v>
      </c>
      <c r="R84" s="50">
        <f t="shared" si="4"/>
        <v>255</v>
      </c>
      <c r="S84" s="279">
        <f t="shared" si="4"/>
        <v>42</v>
      </c>
    </row>
    <row r="85" spans="1:19" ht="15.75" customHeight="1">
      <c r="A85" s="288" t="s">
        <v>61</v>
      </c>
      <c r="B85" s="278">
        <f t="shared" si="18"/>
        <v>8482</v>
      </c>
      <c r="C85" s="50">
        <f t="shared" si="18"/>
        <v>289</v>
      </c>
      <c r="D85" s="50">
        <f t="shared" si="18"/>
        <v>265</v>
      </c>
      <c r="E85" s="279">
        <f t="shared" ref="E85:Q85" si="24">+E27+E56</f>
        <v>194</v>
      </c>
      <c r="F85" s="278">
        <f t="shared" si="24"/>
        <v>310771</v>
      </c>
      <c r="G85" s="50">
        <f t="shared" si="24"/>
        <v>7171</v>
      </c>
      <c r="H85" s="50">
        <f t="shared" si="24"/>
        <v>6630</v>
      </c>
      <c r="I85" s="50">
        <f t="shared" si="24"/>
        <v>2143</v>
      </c>
      <c r="J85" s="50">
        <f t="shared" si="24"/>
        <v>4171</v>
      </c>
      <c r="K85" s="279">
        <f t="shared" si="24"/>
        <v>94</v>
      </c>
      <c r="L85" s="278">
        <f t="shared" si="24"/>
        <v>77573</v>
      </c>
      <c r="M85" s="50">
        <f t="shared" si="24"/>
        <v>1699</v>
      </c>
      <c r="N85" s="50">
        <f t="shared" si="24"/>
        <v>1411</v>
      </c>
      <c r="O85" s="279">
        <f t="shared" si="24"/>
        <v>224</v>
      </c>
      <c r="P85" s="278">
        <f t="shared" si="24"/>
        <v>16682</v>
      </c>
      <c r="Q85" s="50">
        <f t="shared" si="24"/>
        <v>399</v>
      </c>
      <c r="R85" s="50">
        <f t="shared" si="4"/>
        <v>272</v>
      </c>
      <c r="S85" s="279">
        <f t="shared" si="4"/>
        <v>44</v>
      </c>
    </row>
    <row r="86" spans="1:19" ht="15.75" customHeight="1">
      <c r="A86" s="288" t="s">
        <v>110</v>
      </c>
      <c r="B86" s="278">
        <f t="shared" si="18"/>
        <v>12895</v>
      </c>
      <c r="C86" s="50">
        <f t="shared" si="18"/>
        <v>602</v>
      </c>
      <c r="D86" s="50">
        <f t="shared" si="18"/>
        <v>562</v>
      </c>
      <c r="E86" s="279">
        <f t="shared" ref="E86:Q86" si="25">+E28+E57</f>
        <v>370</v>
      </c>
      <c r="F86" s="278">
        <f t="shared" si="25"/>
        <v>346382</v>
      </c>
      <c r="G86" s="50">
        <f t="shared" si="25"/>
        <v>8060</v>
      </c>
      <c r="H86" s="50">
        <f t="shared" si="25"/>
        <v>7819</v>
      </c>
      <c r="I86" s="50">
        <f t="shared" si="25"/>
        <v>2187</v>
      </c>
      <c r="J86" s="50">
        <f t="shared" si="25"/>
        <v>2079</v>
      </c>
      <c r="K86" s="279">
        <f t="shared" si="25"/>
        <v>69</v>
      </c>
      <c r="L86" s="278">
        <f t="shared" si="25"/>
        <v>83898</v>
      </c>
      <c r="M86" s="50">
        <f t="shared" si="25"/>
        <v>3467</v>
      </c>
      <c r="N86" s="50">
        <f t="shared" si="25"/>
        <v>2016</v>
      </c>
      <c r="O86" s="279">
        <f t="shared" si="25"/>
        <v>376</v>
      </c>
      <c r="P86" s="278">
        <f t="shared" si="25"/>
        <v>21697</v>
      </c>
      <c r="Q86" s="50">
        <f t="shared" si="25"/>
        <v>995</v>
      </c>
      <c r="R86" s="50">
        <f t="shared" si="4"/>
        <v>503</v>
      </c>
      <c r="S86" s="279">
        <f t="shared" si="4"/>
        <v>88</v>
      </c>
    </row>
    <row r="87" spans="1:19" ht="15.75" customHeight="1">
      <c r="A87" s="288" t="s">
        <v>44</v>
      </c>
      <c r="B87" s="278">
        <f t="shared" si="18"/>
        <v>9785</v>
      </c>
      <c r="C87" s="50">
        <f t="shared" si="18"/>
        <v>282</v>
      </c>
      <c r="D87" s="50">
        <f t="shared" si="18"/>
        <v>261</v>
      </c>
      <c r="E87" s="279">
        <f t="shared" ref="E87:Q87" si="26">+E29+E58</f>
        <v>188</v>
      </c>
      <c r="F87" s="278">
        <f t="shared" si="26"/>
        <v>341959</v>
      </c>
      <c r="G87" s="50">
        <f t="shared" si="26"/>
        <v>7261</v>
      </c>
      <c r="H87" s="50">
        <f t="shared" si="26"/>
        <v>6992</v>
      </c>
      <c r="I87" s="50">
        <f t="shared" si="26"/>
        <v>2297</v>
      </c>
      <c r="J87" s="50">
        <f t="shared" si="26"/>
        <v>4939</v>
      </c>
      <c r="K87" s="279">
        <f t="shared" si="26"/>
        <v>138</v>
      </c>
      <c r="L87" s="278">
        <f t="shared" si="26"/>
        <v>43583</v>
      </c>
      <c r="M87" s="50">
        <f t="shared" si="26"/>
        <v>1388</v>
      </c>
      <c r="N87" s="50">
        <f t="shared" si="26"/>
        <v>910</v>
      </c>
      <c r="O87" s="279">
        <f t="shared" si="26"/>
        <v>193</v>
      </c>
      <c r="P87" s="278">
        <f t="shared" si="26"/>
        <v>8304</v>
      </c>
      <c r="Q87" s="50">
        <f t="shared" si="26"/>
        <v>257</v>
      </c>
      <c r="R87" s="50">
        <f t="shared" si="4"/>
        <v>158</v>
      </c>
      <c r="S87" s="279">
        <f t="shared" si="4"/>
        <v>29</v>
      </c>
    </row>
    <row r="88" spans="1:19" ht="21.75" customHeight="1" thickBot="1">
      <c r="A88" s="289" t="s">
        <v>3</v>
      </c>
      <c r="B88" s="117">
        <f t="shared" ref="B88:S88" si="27">SUM(B66:B87)</f>
        <v>240562</v>
      </c>
      <c r="C88" s="280">
        <f t="shared" si="27"/>
        <v>9461</v>
      </c>
      <c r="D88" s="280">
        <f t="shared" si="27"/>
        <v>8493</v>
      </c>
      <c r="E88" s="281">
        <f t="shared" si="27"/>
        <v>4683</v>
      </c>
      <c r="F88" s="282">
        <f>SUM(F66:F87)</f>
        <v>4402722</v>
      </c>
      <c r="G88" s="280">
        <f t="shared" si="27"/>
        <v>102112</v>
      </c>
      <c r="H88" s="280">
        <f t="shared" si="27"/>
        <v>95685</v>
      </c>
      <c r="I88" s="280">
        <f>SUM(I66:I87)</f>
        <v>28528</v>
      </c>
      <c r="J88" s="280">
        <f>SUM(J66:J87)</f>
        <v>71380</v>
      </c>
      <c r="K88" s="281">
        <f>SUM(K66:K87)</f>
        <v>1652</v>
      </c>
      <c r="L88" s="117">
        <f>SUM(L66:L87)</f>
        <v>1043258</v>
      </c>
      <c r="M88" s="280">
        <f t="shared" si="27"/>
        <v>37976</v>
      </c>
      <c r="N88" s="280">
        <f t="shared" si="27"/>
        <v>22991</v>
      </c>
      <c r="O88" s="281">
        <f t="shared" si="27"/>
        <v>4110</v>
      </c>
      <c r="P88" s="282">
        <f>SUM(P66:P87)</f>
        <v>262494</v>
      </c>
      <c r="Q88" s="280">
        <f>SUM(Q66:Q87)</f>
        <v>11866</v>
      </c>
      <c r="R88" s="280">
        <f>SUM(R66:R87)</f>
        <v>6098</v>
      </c>
      <c r="S88" s="281">
        <f t="shared" si="27"/>
        <v>1027</v>
      </c>
    </row>
  </sheetData>
  <mergeCells count="28">
    <mergeCell ref="A60:S60"/>
    <mergeCell ref="A61:S61"/>
    <mergeCell ref="A63:A65"/>
    <mergeCell ref="B63:E64"/>
    <mergeCell ref="L63:O64"/>
    <mergeCell ref="P63:S64"/>
    <mergeCell ref="F64:I64"/>
    <mergeCell ref="J64:K64"/>
    <mergeCell ref="F63:K63"/>
    <mergeCell ref="A31:S31"/>
    <mergeCell ref="A32:S32"/>
    <mergeCell ref="A34:A36"/>
    <mergeCell ref="B34:E35"/>
    <mergeCell ref="F34:K34"/>
    <mergeCell ref="L34:O35"/>
    <mergeCell ref="P34:S35"/>
    <mergeCell ref="F35:I35"/>
    <mergeCell ref="J35:K35"/>
    <mergeCell ref="A1:S1"/>
    <mergeCell ref="A2:S2"/>
    <mergeCell ref="A3:S3"/>
    <mergeCell ref="A5:A7"/>
    <mergeCell ref="B5:E6"/>
    <mergeCell ref="F5:K5"/>
    <mergeCell ref="L5:O6"/>
    <mergeCell ref="P5:S6"/>
    <mergeCell ref="F6:I6"/>
    <mergeCell ref="J6:K6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orientation="landscape" horizontalDpi="0" verticalDpi="0" r:id="rId1"/>
  <headerFooter>
    <oddFooter>Page &amp;P</oddFooter>
  </headerFooter>
  <rowBreaks count="3" manualBreakCount="3">
    <brk id="30" max="16383" man="1"/>
    <brk id="59" max="16383" man="1"/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6"/>
  <sheetViews>
    <sheetView showZeros="0" topLeftCell="A43" workbookViewId="0">
      <selection activeCell="L35" sqref="L35:M66"/>
    </sheetView>
  </sheetViews>
  <sheetFormatPr baseColWidth="10" defaultColWidth="11.453125" defaultRowHeight="13"/>
  <cols>
    <col min="1" max="1" width="26.453125" style="3" customWidth="1"/>
    <col min="2" max="3" width="11.08984375" style="3" customWidth="1"/>
    <col min="4" max="11" width="9.453125" style="3" customWidth="1"/>
    <col min="12" max="13" width="9.453125" style="792" customWidth="1"/>
    <col min="14" max="14" width="1.08984375" style="3" customWidth="1"/>
    <col min="15" max="15" width="27.90625" style="3" customWidth="1"/>
    <col min="16" max="16" width="6.6328125" style="3" customWidth="1"/>
    <col min="17" max="20" width="7" style="3" customWidth="1"/>
    <col min="21" max="21" width="7" style="792" customWidth="1"/>
    <col min="22" max="22" width="8.54296875" style="3" customWidth="1"/>
    <col min="23" max="23" width="13.36328125" style="3" customWidth="1"/>
    <col min="24" max="24" width="13.453125" style="3" customWidth="1"/>
    <col min="25" max="25" width="13.54296875" style="3" customWidth="1"/>
    <col min="26" max="26" width="6.453125" style="3" customWidth="1"/>
    <col min="27" max="27" width="7" style="792" customWidth="1"/>
    <col min="28" max="28" width="14.6328125" style="3" customWidth="1"/>
    <col min="29" max="29" width="8" style="3" customWidth="1"/>
    <col min="30" max="16384" width="11.453125" style="3"/>
  </cols>
  <sheetData>
    <row r="1" spans="1:28" s="57" customFormat="1" ht="38.25" customHeight="1">
      <c r="A1" s="1016" t="s">
        <v>353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O1" s="1016" t="s">
        <v>524</v>
      </c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</row>
    <row r="2" spans="1:28">
      <c r="A2" s="1017" t="s">
        <v>354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O2" s="1018" t="s">
        <v>355</v>
      </c>
      <c r="P2" s="1018"/>
      <c r="Q2" s="1018"/>
      <c r="R2" s="1018"/>
      <c r="S2" s="1018"/>
      <c r="T2" s="1018"/>
      <c r="U2" s="1018"/>
      <c r="V2" s="1018"/>
      <c r="W2" s="1018"/>
      <c r="X2" s="1018"/>
      <c r="Y2" s="1018"/>
      <c r="Z2" s="1018"/>
      <c r="AA2" s="1018"/>
      <c r="AB2" s="1018"/>
    </row>
    <row r="3" spans="1:28">
      <c r="A3" s="1018" t="s">
        <v>187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O3" s="1018" t="s">
        <v>187</v>
      </c>
      <c r="P3" s="1018"/>
      <c r="Q3" s="1018"/>
      <c r="R3" s="1018"/>
      <c r="S3" s="1018"/>
      <c r="T3" s="1018"/>
      <c r="U3" s="1018"/>
      <c r="V3" s="1018"/>
      <c r="W3" s="1018"/>
      <c r="X3" s="1018"/>
      <c r="Y3" s="1018"/>
      <c r="Z3" s="1018"/>
      <c r="AA3" s="1018"/>
      <c r="AB3" s="1018"/>
    </row>
    <row r="4" spans="1:28" ht="17.25" customHeight="1" thickBot="1">
      <c r="O4" s="102"/>
      <c r="P4" s="102"/>
      <c r="Q4" s="102"/>
      <c r="R4" s="102"/>
      <c r="S4" s="102"/>
      <c r="T4" s="102"/>
      <c r="U4" s="185"/>
      <c r="V4" s="185"/>
      <c r="W4" s="185"/>
      <c r="X4" s="185"/>
      <c r="Y4" s="185"/>
      <c r="Z4" s="185"/>
      <c r="AA4" s="186"/>
      <c r="AB4" s="186"/>
    </row>
    <row r="5" spans="1:28" ht="28.5" customHeight="1">
      <c r="A5" s="1021" t="s">
        <v>91</v>
      </c>
      <c r="B5" s="1023" t="s">
        <v>488</v>
      </c>
      <c r="C5" s="1024"/>
      <c r="D5" s="1025" t="s">
        <v>489</v>
      </c>
      <c r="E5" s="1025"/>
      <c r="F5" s="1025" t="s">
        <v>490</v>
      </c>
      <c r="G5" s="1025"/>
      <c r="H5" s="1025" t="s">
        <v>491</v>
      </c>
      <c r="I5" s="1025"/>
      <c r="J5" s="1025" t="s">
        <v>492</v>
      </c>
      <c r="K5" s="1025"/>
      <c r="L5" s="1026" t="s">
        <v>1</v>
      </c>
      <c r="M5" s="1027"/>
      <c r="O5" s="1028" t="s">
        <v>91</v>
      </c>
      <c r="P5" s="1030" t="s">
        <v>221</v>
      </c>
      <c r="Q5" s="1031"/>
      <c r="R5" s="1031"/>
      <c r="S5" s="1031"/>
      <c r="T5" s="1031"/>
      <c r="U5" s="1032"/>
      <c r="V5" s="1033" t="s">
        <v>97</v>
      </c>
      <c r="W5" s="1035" t="s">
        <v>429</v>
      </c>
      <c r="X5" s="1025"/>
      <c r="Y5" s="1025"/>
      <c r="Z5" s="1025"/>
      <c r="AA5" s="1036"/>
      <c r="AB5" s="1019" t="s">
        <v>487</v>
      </c>
    </row>
    <row r="6" spans="1:28" ht="33.75" customHeight="1">
      <c r="A6" s="1022"/>
      <c r="B6" s="445" t="s">
        <v>99</v>
      </c>
      <c r="C6" s="445" t="s">
        <v>100</v>
      </c>
      <c r="D6" s="445" t="s">
        <v>99</v>
      </c>
      <c r="E6" s="445" t="s">
        <v>100</v>
      </c>
      <c r="F6" s="445" t="s">
        <v>99</v>
      </c>
      <c r="G6" s="445" t="s">
        <v>100</v>
      </c>
      <c r="H6" s="445" t="s">
        <v>99</v>
      </c>
      <c r="I6" s="445" t="s">
        <v>100</v>
      </c>
      <c r="J6" s="445" t="s">
        <v>99</v>
      </c>
      <c r="K6" s="445" t="s">
        <v>100</v>
      </c>
      <c r="L6" s="445" t="s">
        <v>99</v>
      </c>
      <c r="M6" s="444" t="s">
        <v>100</v>
      </c>
      <c r="O6" s="1029"/>
      <c r="P6" s="443" t="s">
        <v>371</v>
      </c>
      <c r="Q6" s="423" t="s">
        <v>356</v>
      </c>
      <c r="R6" s="423" t="s">
        <v>357</v>
      </c>
      <c r="S6" s="423" t="s">
        <v>358</v>
      </c>
      <c r="T6" s="423" t="s">
        <v>359</v>
      </c>
      <c r="U6" s="505" t="s">
        <v>1</v>
      </c>
      <c r="V6" s="1034"/>
      <c r="W6" s="443" t="s">
        <v>103</v>
      </c>
      <c r="X6" s="445" t="s">
        <v>104</v>
      </c>
      <c r="Y6" s="445" t="s">
        <v>105</v>
      </c>
      <c r="Z6" s="445" t="s">
        <v>106</v>
      </c>
      <c r="AA6" s="444" t="s">
        <v>1</v>
      </c>
      <c r="AB6" s="1020"/>
    </row>
    <row r="7" spans="1:28" ht="16.5" customHeight="1">
      <c r="A7" s="181" t="s">
        <v>107</v>
      </c>
      <c r="B7" s="179"/>
      <c r="C7" s="179"/>
      <c r="D7" s="179">
        <f t="shared" ref="D7:K7" si="0">SUM(D36:D40)</f>
        <v>30</v>
      </c>
      <c r="E7" s="179">
        <f t="shared" si="0"/>
        <v>14</v>
      </c>
      <c r="F7" s="179">
        <f t="shared" si="0"/>
        <v>94</v>
      </c>
      <c r="G7" s="179">
        <f t="shared" si="0"/>
        <v>52</v>
      </c>
      <c r="H7" s="179">
        <f t="shared" si="0"/>
        <v>294</v>
      </c>
      <c r="I7" s="179">
        <f t="shared" si="0"/>
        <v>157</v>
      </c>
      <c r="J7" s="179">
        <f t="shared" si="0"/>
        <v>2076</v>
      </c>
      <c r="K7" s="179">
        <f t="shared" si="0"/>
        <v>1086</v>
      </c>
      <c r="L7" s="179">
        <f t="shared" ref="L7:M7" si="1">SUM(L36:L40)</f>
        <v>2494</v>
      </c>
      <c r="M7" s="179">
        <f t="shared" si="1"/>
        <v>1309</v>
      </c>
      <c r="O7" s="504" t="s">
        <v>107</v>
      </c>
      <c r="P7" s="181"/>
      <c r="Q7" s="179">
        <f t="shared" ref="Q7:R7" si="2">SUM(Q36:Q40)</f>
        <v>1</v>
      </c>
      <c r="R7" s="179">
        <f t="shared" si="2"/>
        <v>4</v>
      </c>
      <c r="S7" s="179">
        <f t="shared" ref="S7:AB7" si="3">SUM(S36:S40)</f>
        <v>10</v>
      </c>
      <c r="T7" s="179">
        <f t="shared" si="3"/>
        <v>79</v>
      </c>
      <c r="U7" s="180">
        <f t="shared" si="3"/>
        <v>94</v>
      </c>
      <c r="V7" s="507">
        <f t="shared" si="3"/>
        <v>88</v>
      </c>
      <c r="W7" s="506">
        <f t="shared" si="3"/>
        <v>22</v>
      </c>
      <c r="X7" s="179">
        <f t="shared" si="3"/>
        <v>8</v>
      </c>
      <c r="Y7" s="179">
        <f t="shared" si="3"/>
        <v>82</v>
      </c>
      <c r="Z7" s="179">
        <f t="shared" si="3"/>
        <v>1</v>
      </c>
      <c r="AA7" s="180">
        <f t="shared" si="3"/>
        <v>113</v>
      </c>
      <c r="AB7" s="509">
        <f t="shared" si="3"/>
        <v>79</v>
      </c>
    </row>
    <row r="8" spans="1:28" ht="16.5" customHeight="1">
      <c r="A8" s="181" t="s">
        <v>39</v>
      </c>
      <c r="B8" s="179"/>
      <c r="C8" s="179"/>
      <c r="D8" s="179">
        <f t="shared" ref="D8:K8" si="4">SUM(D42:D45)</f>
        <v>1274</v>
      </c>
      <c r="E8" s="179">
        <f t="shared" si="4"/>
        <v>708</v>
      </c>
      <c r="F8" s="179">
        <f t="shared" si="4"/>
        <v>169</v>
      </c>
      <c r="G8" s="179">
        <f t="shared" si="4"/>
        <v>79</v>
      </c>
      <c r="H8" s="179">
        <f t="shared" si="4"/>
        <v>1369</v>
      </c>
      <c r="I8" s="179">
        <f t="shared" si="4"/>
        <v>707</v>
      </c>
      <c r="J8" s="179">
        <f t="shared" si="4"/>
        <v>3093</v>
      </c>
      <c r="K8" s="179">
        <f t="shared" si="4"/>
        <v>1541</v>
      </c>
      <c r="L8" s="179">
        <f t="shared" ref="L8:M8" si="5">SUM(L42:L45)</f>
        <v>5905</v>
      </c>
      <c r="M8" s="179">
        <f t="shared" si="5"/>
        <v>3035</v>
      </c>
      <c r="O8" s="504" t="s">
        <v>39</v>
      </c>
      <c r="P8" s="181"/>
      <c r="Q8" s="179">
        <f t="shared" ref="Q8:R8" si="6">SUM(Q42:Q45)</f>
        <v>53</v>
      </c>
      <c r="R8" s="179">
        <f t="shared" si="6"/>
        <v>15</v>
      </c>
      <c r="S8" s="179">
        <f t="shared" ref="S8:AB8" si="7">SUM(S42:S45)</f>
        <v>69</v>
      </c>
      <c r="T8" s="179">
        <f t="shared" si="7"/>
        <v>139</v>
      </c>
      <c r="U8" s="180">
        <f t="shared" si="7"/>
        <v>276</v>
      </c>
      <c r="V8" s="507">
        <f t="shared" si="7"/>
        <v>233</v>
      </c>
      <c r="W8" s="506">
        <f t="shared" si="7"/>
        <v>37</v>
      </c>
      <c r="X8" s="179">
        <f t="shared" si="7"/>
        <v>58</v>
      </c>
      <c r="Y8" s="179">
        <f t="shared" si="7"/>
        <v>150</v>
      </c>
      <c r="Z8" s="179">
        <f t="shared" si="7"/>
        <v>5</v>
      </c>
      <c r="AA8" s="180">
        <f t="shared" si="7"/>
        <v>250</v>
      </c>
      <c r="AB8" s="509">
        <f t="shared" si="7"/>
        <v>223</v>
      </c>
    </row>
    <row r="9" spans="1:28" ht="16.5" customHeight="1">
      <c r="A9" s="181" t="s">
        <v>8</v>
      </c>
      <c r="B9" s="179"/>
      <c r="C9" s="179"/>
      <c r="D9" s="179">
        <f t="shared" ref="D9:K9" si="8">SUM(D47:D54)</f>
        <v>574</v>
      </c>
      <c r="E9" s="179">
        <f t="shared" si="8"/>
        <v>277</v>
      </c>
      <c r="F9" s="179">
        <f t="shared" si="8"/>
        <v>586</v>
      </c>
      <c r="G9" s="179">
        <f t="shared" si="8"/>
        <v>334</v>
      </c>
      <c r="H9" s="179">
        <f t="shared" si="8"/>
        <v>1504</v>
      </c>
      <c r="I9" s="179">
        <f t="shared" si="8"/>
        <v>769</v>
      </c>
      <c r="J9" s="179">
        <f t="shared" si="8"/>
        <v>3553</v>
      </c>
      <c r="K9" s="179">
        <f t="shared" si="8"/>
        <v>1823</v>
      </c>
      <c r="L9" s="179">
        <f t="shared" ref="L9:M9" si="9">SUM(L47:L54)</f>
        <v>6217</v>
      </c>
      <c r="M9" s="179">
        <f t="shared" si="9"/>
        <v>3203</v>
      </c>
      <c r="O9" s="504" t="s">
        <v>8</v>
      </c>
      <c r="P9" s="181"/>
      <c r="Q9" s="179">
        <f t="shared" ref="Q9:AB9" si="10">SUM(Q47:Q54)</f>
        <v>21</v>
      </c>
      <c r="R9" s="179">
        <f t="shared" si="10"/>
        <v>39</v>
      </c>
      <c r="S9" s="179">
        <f t="shared" si="10"/>
        <v>87</v>
      </c>
      <c r="T9" s="179">
        <f t="shared" si="10"/>
        <v>155</v>
      </c>
      <c r="U9" s="180">
        <f t="shared" si="10"/>
        <v>302</v>
      </c>
      <c r="V9" s="507">
        <f t="shared" si="10"/>
        <v>208</v>
      </c>
      <c r="W9" s="506">
        <f t="shared" si="10"/>
        <v>27</v>
      </c>
      <c r="X9" s="179">
        <f t="shared" si="10"/>
        <v>60</v>
      </c>
      <c r="Y9" s="179">
        <f t="shared" si="10"/>
        <v>184</v>
      </c>
      <c r="Z9" s="179">
        <f t="shared" si="10"/>
        <v>9</v>
      </c>
      <c r="AA9" s="180">
        <f t="shared" si="10"/>
        <v>280</v>
      </c>
      <c r="AB9" s="509">
        <f t="shared" si="10"/>
        <v>174</v>
      </c>
    </row>
    <row r="10" spans="1:28" ht="16.5" customHeight="1">
      <c r="A10" s="181" t="s">
        <v>75</v>
      </c>
      <c r="B10" s="179"/>
      <c r="C10" s="179"/>
      <c r="D10" s="179">
        <f t="shared" ref="D10:K10" si="11">SUM(D56:D61)</f>
        <v>1645</v>
      </c>
      <c r="E10" s="179">
        <f t="shared" si="11"/>
        <v>814</v>
      </c>
      <c r="F10" s="179">
        <f t="shared" si="11"/>
        <v>2222</v>
      </c>
      <c r="G10" s="179">
        <f t="shared" si="11"/>
        <v>1190</v>
      </c>
      <c r="H10" s="179">
        <f t="shared" si="11"/>
        <v>2762</v>
      </c>
      <c r="I10" s="179">
        <f t="shared" si="11"/>
        <v>1426</v>
      </c>
      <c r="J10" s="179">
        <f t="shared" si="11"/>
        <v>2681</v>
      </c>
      <c r="K10" s="179">
        <f t="shared" si="11"/>
        <v>1355</v>
      </c>
      <c r="L10" s="179">
        <f t="shared" ref="L10:M10" si="12">SUM(L56:L61)</f>
        <v>9310</v>
      </c>
      <c r="M10" s="179">
        <f t="shared" si="12"/>
        <v>4785</v>
      </c>
      <c r="O10" s="504" t="s">
        <v>75</v>
      </c>
      <c r="P10" s="181"/>
      <c r="Q10" s="179">
        <f t="shared" ref="Q10:AB10" si="13">SUM(Q56:Q61)</f>
        <v>76</v>
      </c>
      <c r="R10" s="179">
        <f t="shared" si="13"/>
        <v>156</v>
      </c>
      <c r="S10" s="179">
        <f t="shared" si="13"/>
        <v>169</v>
      </c>
      <c r="T10" s="179">
        <f t="shared" si="13"/>
        <v>167</v>
      </c>
      <c r="U10" s="180">
        <f t="shared" si="13"/>
        <v>568</v>
      </c>
      <c r="V10" s="507">
        <f t="shared" si="13"/>
        <v>254</v>
      </c>
      <c r="W10" s="506">
        <f t="shared" si="13"/>
        <v>3</v>
      </c>
      <c r="X10" s="179">
        <f t="shared" si="13"/>
        <v>41</v>
      </c>
      <c r="Y10" s="179">
        <f t="shared" si="13"/>
        <v>225</v>
      </c>
      <c r="Z10" s="179">
        <f t="shared" si="13"/>
        <v>0</v>
      </c>
      <c r="AA10" s="180">
        <f t="shared" si="13"/>
        <v>269</v>
      </c>
      <c r="AB10" s="509">
        <f t="shared" si="13"/>
        <v>240</v>
      </c>
    </row>
    <row r="11" spans="1:28" ht="16.5" customHeight="1">
      <c r="A11" s="181" t="s">
        <v>38</v>
      </c>
      <c r="B11" s="179"/>
      <c r="C11" s="179"/>
      <c r="D11" s="179">
        <f t="shared" ref="D11:K11" si="14">SUM(D63:D66)</f>
        <v>746</v>
      </c>
      <c r="E11" s="179">
        <f t="shared" si="14"/>
        <v>386</v>
      </c>
      <c r="F11" s="179">
        <f t="shared" si="14"/>
        <v>63</v>
      </c>
      <c r="G11" s="179">
        <f t="shared" si="14"/>
        <v>34</v>
      </c>
      <c r="H11" s="179">
        <f t="shared" si="14"/>
        <v>191</v>
      </c>
      <c r="I11" s="179">
        <f t="shared" si="14"/>
        <v>101</v>
      </c>
      <c r="J11" s="179">
        <f t="shared" si="14"/>
        <v>542</v>
      </c>
      <c r="K11" s="179">
        <f t="shared" si="14"/>
        <v>290</v>
      </c>
      <c r="L11" s="179">
        <f t="shared" ref="L11:M11" si="15">SUM(L63:L66)</f>
        <v>1542</v>
      </c>
      <c r="M11" s="179">
        <f t="shared" si="15"/>
        <v>811</v>
      </c>
      <c r="O11" s="504" t="s">
        <v>38</v>
      </c>
      <c r="P11" s="181"/>
      <c r="Q11" s="179">
        <f t="shared" ref="Q11:AB11" si="16">SUM(Q63:Q66)</f>
        <v>18</v>
      </c>
      <c r="R11" s="179">
        <f t="shared" si="16"/>
        <v>2</v>
      </c>
      <c r="S11" s="179">
        <f t="shared" si="16"/>
        <v>5</v>
      </c>
      <c r="T11" s="179">
        <f t="shared" si="16"/>
        <v>16</v>
      </c>
      <c r="U11" s="180">
        <f t="shared" si="16"/>
        <v>41</v>
      </c>
      <c r="V11" s="507">
        <f t="shared" si="16"/>
        <v>33</v>
      </c>
      <c r="W11" s="506">
        <f t="shared" si="16"/>
        <v>1</v>
      </c>
      <c r="X11" s="179">
        <f t="shared" si="16"/>
        <v>3</v>
      </c>
      <c r="Y11" s="179">
        <f t="shared" si="16"/>
        <v>37</v>
      </c>
      <c r="Z11" s="179">
        <f t="shared" si="16"/>
        <v>7</v>
      </c>
      <c r="AA11" s="180">
        <f t="shared" si="16"/>
        <v>48</v>
      </c>
      <c r="AB11" s="509">
        <f t="shared" si="16"/>
        <v>32</v>
      </c>
    </row>
    <row r="12" spans="1:28" ht="16.5" customHeight="1">
      <c r="A12" s="181" t="s">
        <v>25</v>
      </c>
      <c r="B12" s="179"/>
      <c r="C12" s="179"/>
      <c r="D12" s="179">
        <f t="shared" ref="D12:K12" si="17">SUM(D73:D75)</f>
        <v>483</v>
      </c>
      <c r="E12" s="179">
        <f t="shared" si="17"/>
        <v>267</v>
      </c>
      <c r="F12" s="179">
        <f t="shared" si="17"/>
        <v>35</v>
      </c>
      <c r="G12" s="179">
        <f t="shared" si="17"/>
        <v>16</v>
      </c>
      <c r="H12" s="179">
        <f t="shared" si="17"/>
        <v>290</v>
      </c>
      <c r="I12" s="179">
        <f t="shared" si="17"/>
        <v>154</v>
      </c>
      <c r="J12" s="179">
        <f t="shared" si="17"/>
        <v>393</v>
      </c>
      <c r="K12" s="179">
        <f t="shared" si="17"/>
        <v>222</v>
      </c>
      <c r="L12" s="179">
        <f t="shared" ref="L12:M12" si="18">SUM(L73:L75)</f>
        <v>1201</v>
      </c>
      <c r="M12" s="179">
        <f t="shared" si="18"/>
        <v>659</v>
      </c>
      <c r="O12" s="504" t="s">
        <v>25</v>
      </c>
      <c r="P12" s="181"/>
      <c r="Q12" s="179">
        <f t="shared" ref="Q12:AB12" si="19">SUM(Q73:Q75)</f>
        <v>14</v>
      </c>
      <c r="R12" s="179">
        <f t="shared" si="19"/>
        <v>2</v>
      </c>
      <c r="S12" s="179">
        <f t="shared" si="19"/>
        <v>11</v>
      </c>
      <c r="T12" s="179">
        <f t="shared" si="19"/>
        <v>14</v>
      </c>
      <c r="U12" s="180">
        <f t="shared" si="19"/>
        <v>41</v>
      </c>
      <c r="V12" s="507">
        <f t="shared" si="19"/>
        <v>32</v>
      </c>
      <c r="W12" s="506">
        <f t="shared" si="19"/>
        <v>5</v>
      </c>
      <c r="X12" s="179">
        <f t="shared" si="19"/>
        <v>20</v>
      </c>
      <c r="Y12" s="179">
        <f t="shared" si="19"/>
        <v>9</v>
      </c>
      <c r="Z12" s="179">
        <f t="shared" si="19"/>
        <v>3</v>
      </c>
      <c r="AA12" s="180">
        <f t="shared" si="19"/>
        <v>37</v>
      </c>
      <c r="AB12" s="509">
        <f t="shared" si="19"/>
        <v>29</v>
      </c>
    </row>
    <row r="13" spans="1:28" ht="16.5" customHeight="1">
      <c r="A13" s="181" t="s">
        <v>108</v>
      </c>
      <c r="B13" s="179"/>
      <c r="C13" s="179"/>
      <c r="D13" s="179">
        <f t="shared" ref="D13:K13" si="20">SUM(D77:D85)</f>
        <v>818</v>
      </c>
      <c r="E13" s="179">
        <f t="shared" si="20"/>
        <v>415</v>
      </c>
      <c r="F13" s="179">
        <f t="shared" si="20"/>
        <v>576</v>
      </c>
      <c r="G13" s="179">
        <f t="shared" si="20"/>
        <v>285</v>
      </c>
      <c r="H13" s="179">
        <f t="shared" si="20"/>
        <v>776</v>
      </c>
      <c r="I13" s="179">
        <f t="shared" si="20"/>
        <v>432</v>
      </c>
      <c r="J13" s="179">
        <f t="shared" si="20"/>
        <v>780</v>
      </c>
      <c r="K13" s="179">
        <f t="shared" si="20"/>
        <v>411</v>
      </c>
      <c r="L13" s="179">
        <f t="shared" ref="L13:M13" si="21">SUM(L77:L85)</f>
        <v>2950</v>
      </c>
      <c r="M13" s="179">
        <f t="shared" si="21"/>
        <v>1543</v>
      </c>
      <c r="O13" s="504" t="s">
        <v>108</v>
      </c>
      <c r="P13" s="181"/>
      <c r="Q13" s="179">
        <f t="shared" ref="Q13:AB13" si="22">SUM(Q77:Q85)</f>
        <v>22</v>
      </c>
      <c r="R13" s="179">
        <f t="shared" si="22"/>
        <v>18</v>
      </c>
      <c r="S13" s="179">
        <f t="shared" si="22"/>
        <v>24</v>
      </c>
      <c r="T13" s="179">
        <f t="shared" si="22"/>
        <v>24</v>
      </c>
      <c r="U13" s="180">
        <f t="shared" si="22"/>
        <v>88</v>
      </c>
      <c r="V13" s="507">
        <f t="shared" si="22"/>
        <v>58</v>
      </c>
      <c r="W13" s="506">
        <f t="shared" si="22"/>
        <v>10</v>
      </c>
      <c r="X13" s="179">
        <f t="shared" si="22"/>
        <v>6</v>
      </c>
      <c r="Y13" s="179">
        <f t="shared" si="22"/>
        <v>63</v>
      </c>
      <c r="Z13" s="179">
        <f t="shared" si="22"/>
        <v>3</v>
      </c>
      <c r="AA13" s="180">
        <f t="shared" si="22"/>
        <v>82</v>
      </c>
      <c r="AB13" s="509">
        <f t="shared" si="22"/>
        <v>45</v>
      </c>
    </row>
    <row r="14" spans="1:28" ht="16.5" customHeight="1">
      <c r="A14" s="181" t="s">
        <v>109</v>
      </c>
      <c r="B14" s="179"/>
      <c r="C14" s="179"/>
      <c r="D14" s="179">
        <f t="shared" ref="D14:K14" si="23">SUM(D87:D91)</f>
        <v>1548</v>
      </c>
      <c r="E14" s="179">
        <f t="shared" si="23"/>
        <v>812</v>
      </c>
      <c r="F14" s="179">
        <f t="shared" si="23"/>
        <v>714</v>
      </c>
      <c r="G14" s="179">
        <f t="shared" si="23"/>
        <v>389</v>
      </c>
      <c r="H14" s="179">
        <f t="shared" si="23"/>
        <v>669</v>
      </c>
      <c r="I14" s="179">
        <f t="shared" si="23"/>
        <v>368</v>
      </c>
      <c r="J14" s="179">
        <f t="shared" si="23"/>
        <v>514</v>
      </c>
      <c r="K14" s="179">
        <f t="shared" si="23"/>
        <v>269</v>
      </c>
      <c r="L14" s="179">
        <f t="shared" ref="L14:M14" si="24">SUM(L87:L91)</f>
        <v>3445</v>
      </c>
      <c r="M14" s="179">
        <f t="shared" si="24"/>
        <v>1838</v>
      </c>
      <c r="O14" s="504" t="s">
        <v>109</v>
      </c>
      <c r="P14" s="181"/>
      <c r="Q14" s="179">
        <f t="shared" ref="Q14:AB14" si="25">SUM(Q87:Q91)</f>
        <v>37</v>
      </c>
      <c r="R14" s="179">
        <f t="shared" si="25"/>
        <v>23</v>
      </c>
      <c r="S14" s="179">
        <f t="shared" si="25"/>
        <v>19</v>
      </c>
      <c r="T14" s="179">
        <f t="shared" si="25"/>
        <v>15</v>
      </c>
      <c r="U14" s="180">
        <f t="shared" si="25"/>
        <v>94</v>
      </c>
      <c r="V14" s="507">
        <f t="shared" si="25"/>
        <v>73</v>
      </c>
      <c r="W14" s="506">
        <f t="shared" si="25"/>
        <v>4</v>
      </c>
      <c r="X14" s="179">
        <f t="shared" si="25"/>
        <v>13</v>
      </c>
      <c r="Y14" s="179">
        <f t="shared" si="25"/>
        <v>81</v>
      </c>
      <c r="Z14" s="179">
        <f t="shared" si="25"/>
        <v>2</v>
      </c>
      <c r="AA14" s="180">
        <f t="shared" si="25"/>
        <v>100</v>
      </c>
      <c r="AB14" s="509">
        <f t="shared" si="25"/>
        <v>59</v>
      </c>
    </row>
    <row r="15" spans="1:28" ht="16.5" customHeight="1">
      <c r="A15" s="181" t="s">
        <v>73</v>
      </c>
      <c r="B15" s="179"/>
      <c r="C15" s="179"/>
      <c r="D15" s="179">
        <f t="shared" ref="D15:K15" si="26">SUM(D93:D99)</f>
        <v>309</v>
      </c>
      <c r="E15" s="179">
        <f t="shared" si="26"/>
        <v>164</v>
      </c>
      <c r="F15" s="179">
        <f t="shared" si="26"/>
        <v>1141</v>
      </c>
      <c r="G15" s="179">
        <f t="shared" si="26"/>
        <v>594</v>
      </c>
      <c r="H15" s="179">
        <f t="shared" si="26"/>
        <v>1039</v>
      </c>
      <c r="I15" s="179">
        <f t="shared" si="26"/>
        <v>541</v>
      </c>
      <c r="J15" s="179">
        <f t="shared" si="26"/>
        <v>882</v>
      </c>
      <c r="K15" s="179">
        <f t="shared" si="26"/>
        <v>442</v>
      </c>
      <c r="L15" s="179">
        <f t="shared" ref="L15:M15" si="27">SUM(L93:L99)</f>
        <v>3371</v>
      </c>
      <c r="M15" s="179">
        <f t="shared" si="27"/>
        <v>1741</v>
      </c>
      <c r="O15" s="504" t="s">
        <v>73</v>
      </c>
      <c r="P15" s="181"/>
      <c r="Q15" s="179">
        <f t="shared" ref="Q15:AB15" si="28">SUM(Q93:Q99)</f>
        <v>11</v>
      </c>
      <c r="R15" s="179">
        <f t="shared" si="28"/>
        <v>52</v>
      </c>
      <c r="S15" s="179">
        <f t="shared" si="28"/>
        <v>44</v>
      </c>
      <c r="T15" s="179">
        <f t="shared" si="28"/>
        <v>48</v>
      </c>
      <c r="U15" s="180">
        <f t="shared" si="28"/>
        <v>155</v>
      </c>
      <c r="V15" s="507">
        <f t="shared" si="28"/>
        <v>87</v>
      </c>
      <c r="W15" s="506">
        <f t="shared" si="28"/>
        <v>32</v>
      </c>
      <c r="X15" s="179">
        <f t="shared" si="28"/>
        <v>13</v>
      </c>
      <c r="Y15" s="179">
        <f t="shared" si="28"/>
        <v>99</v>
      </c>
      <c r="Z15" s="179">
        <f t="shared" si="28"/>
        <v>8</v>
      </c>
      <c r="AA15" s="180">
        <f t="shared" si="28"/>
        <v>152</v>
      </c>
      <c r="AB15" s="509">
        <f t="shared" si="28"/>
        <v>50</v>
      </c>
    </row>
    <row r="16" spans="1:28" ht="16.5" customHeight="1">
      <c r="A16" s="181" t="s">
        <v>66</v>
      </c>
      <c r="B16" s="179"/>
      <c r="C16" s="179"/>
      <c r="D16" s="179">
        <f t="shared" ref="D16:K16" si="29">SUM(D101:D103)</f>
        <v>0</v>
      </c>
      <c r="E16" s="179">
        <f t="shared" si="29"/>
        <v>0</v>
      </c>
      <c r="F16" s="179">
        <f t="shared" si="29"/>
        <v>0</v>
      </c>
      <c r="G16" s="179">
        <f t="shared" si="29"/>
        <v>0</v>
      </c>
      <c r="H16" s="179">
        <f t="shared" si="29"/>
        <v>0</v>
      </c>
      <c r="I16" s="179">
        <f t="shared" si="29"/>
        <v>0</v>
      </c>
      <c r="J16" s="179">
        <f t="shared" si="29"/>
        <v>0</v>
      </c>
      <c r="K16" s="179">
        <f t="shared" si="29"/>
        <v>0</v>
      </c>
      <c r="L16" s="179">
        <f t="shared" ref="L16:M16" si="30">SUM(L101:L103)</f>
        <v>0</v>
      </c>
      <c r="M16" s="179">
        <f t="shared" si="30"/>
        <v>0</v>
      </c>
      <c r="O16" s="504" t="s">
        <v>66</v>
      </c>
      <c r="P16" s="181"/>
      <c r="Q16" s="179">
        <f t="shared" ref="Q16:AB16" si="31">SUM(Q101:Q103)</f>
        <v>0</v>
      </c>
      <c r="R16" s="179">
        <f t="shared" si="31"/>
        <v>0</v>
      </c>
      <c r="S16" s="179">
        <f t="shared" si="31"/>
        <v>0</v>
      </c>
      <c r="T16" s="179">
        <f t="shared" si="31"/>
        <v>0</v>
      </c>
      <c r="U16" s="180">
        <f t="shared" si="31"/>
        <v>0</v>
      </c>
      <c r="V16" s="507">
        <f t="shared" si="31"/>
        <v>0</v>
      </c>
      <c r="W16" s="506">
        <f t="shared" si="31"/>
        <v>0</v>
      </c>
      <c r="X16" s="179">
        <f t="shared" si="31"/>
        <v>0</v>
      </c>
      <c r="Y16" s="179">
        <f t="shared" si="31"/>
        <v>0</v>
      </c>
      <c r="Z16" s="179">
        <f t="shared" si="31"/>
        <v>0</v>
      </c>
      <c r="AA16" s="180">
        <f t="shared" si="31"/>
        <v>0</v>
      </c>
      <c r="AB16" s="509">
        <f t="shared" si="31"/>
        <v>0</v>
      </c>
    </row>
    <row r="17" spans="1:28" ht="16.5" customHeight="1">
      <c r="A17" s="181" t="s">
        <v>56</v>
      </c>
      <c r="B17" s="179"/>
      <c r="C17" s="179"/>
      <c r="D17" s="179">
        <f t="shared" ref="D17:K17" si="32">SUM(D110:D115)</f>
        <v>446</v>
      </c>
      <c r="E17" s="179">
        <f t="shared" si="32"/>
        <v>223</v>
      </c>
      <c r="F17" s="179">
        <f t="shared" si="32"/>
        <v>360</v>
      </c>
      <c r="G17" s="179">
        <f t="shared" si="32"/>
        <v>186</v>
      </c>
      <c r="H17" s="179">
        <f t="shared" si="32"/>
        <v>325</v>
      </c>
      <c r="I17" s="179">
        <f t="shared" si="32"/>
        <v>174</v>
      </c>
      <c r="J17" s="179">
        <f t="shared" si="32"/>
        <v>1436</v>
      </c>
      <c r="K17" s="179">
        <f t="shared" si="32"/>
        <v>748</v>
      </c>
      <c r="L17" s="179">
        <f t="shared" ref="L17:M17" si="33">SUM(L110:L115)</f>
        <v>2567</v>
      </c>
      <c r="M17" s="179">
        <f t="shared" si="33"/>
        <v>1331</v>
      </c>
      <c r="O17" s="504" t="s">
        <v>56</v>
      </c>
      <c r="P17" s="181"/>
      <c r="Q17" s="179">
        <f t="shared" ref="Q17:AB17" si="34">SUM(Q110:Q115)</f>
        <v>16</v>
      </c>
      <c r="R17" s="179">
        <f t="shared" si="34"/>
        <v>24</v>
      </c>
      <c r="S17" s="179">
        <f t="shared" si="34"/>
        <v>24</v>
      </c>
      <c r="T17" s="179">
        <f t="shared" si="34"/>
        <v>57</v>
      </c>
      <c r="U17" s="180">
        <f t="shared" si="34"/>
        <v>121</v>
      </c>
      <c r="V17" s="507">
        <f t="shared" si="34"/>
        <v>81</v>
      </c>
      <c r="W17" s="506">
        <f t="shared" si="34"/>
        <v>29</v>
      </c>
      <c r="X17" s="179">
        <f t="shared" si="34"/>
        <v>23</v>
      </c>
      <c r="Y17" s="179">
        <f t="shared" si="34"/>
        <v>58</v>
      </c>
      <c r="Z17" s="179">
        <f t="shared" si="34"/>
        <v>8</v>
      </c>
      <c r="AA17" s="180">
        <f t="shared" si="34"/>
        <v>118</v>
      </c>
      <c r="AB17" s="509">
        <f t="shared" si="34"/>
        <v>67</v>
      </c>
    </row>
    <row r="18" spans="1:28" ht="16.5" customHeight="1">
      <c r="A18" s="181" t="s">
        <v>20</v>
      </c>
      <c r="B18" s="179"/>
      <c r="C18" s="179"/>
      <c r="D18" s="179">
        <f t="shared" ref="D18:K18" si="35">SUM(D117:D118)</f>
        <v>87</v>
      </c>
      <c r="E18" s="179">
        <f t="shared" si="35"/>
        <v>44</v>
      </c>
      <c r="F18" s="179">
        <f t="shared" si="35"/>
        <v>0</v>
      </c>
      <c r="G18" s="179">
        <f t="shared" si="35"/>
        <v>0</v>
      </c>
      <c r="H18" s="179">
        <f t="shared" si="35"/>
        <v>36</v>
      </c>
      <c r="I18" s="179">
        <f t="shared" si="35"/>
        <v>18</v>
      </c>
      <c r="J18" s="179">
        <f t="shared" si="35"/>
        <v>49</v>
      </c>
      <c r="K18" s="179">
        <f t="shared" si="35"/>
        <v>17</v>
      </c>
      <c r="L18" s="179">
        <f t="shared" ref="L18:M18" si="36">SUM(L117:L118)</f>
        <v>172</v>
      </c>
      <c r="M18" s="179">
        <f t="shared" si="36"/>
        <v>79</v>
      </c>
      <c r="O18" s="504" t="s">
        <v>20</v>
      </c>
      <c r="P18" s="181"/>
      <c r="Q18" s="179">
        <f t="shared" ref="Q18:AB18" si="37">SUM(Q117:Q118)</f>
        <v>3</v>
      </c>
      <c r="R18" s="179">
        <f t="shared" si="37"/>
        <v>0</v>
      </c>
      <c r="S18" s="179">
        <f t="shared" si="37"/>
        <v>2</v>
      </c>
      <c r="T18" s="179">
        <f t="shared" si="37"/>
        <v>2</v>
      </c>
      <c r="U18" s="180">
        <f t="shared" si="37"/>
        <v>7</v>
      </c>
      <c r="V18" s="507">
        <f t="shared" si="37"/>
        <v>7</v>
      </c>
      <c r="W18" s="506">
        <f t="shared" si="37"/>
        <v>0</v>
      </c>
      <c r="X18" s="179">
        <f t="shared" si="37"/>
        <v>1</v>
      </c>
      <c r="Y18" s="179">
        <f t="shared" si="37"/>
        <v>4</v>
      </c>
      <c r="Z18" s="179">
        <f t="shared" si="37"/>
        <v>0</v>
      </c>
      <c r="AA18" s="180">
        <f t="shared" si="37"/>
        <v>5</v>
      </c>
      <c r="AB18" s="509">
        <f t="shared" si="37"/>
        <v>5</v>
      </c>
    </row>
    <row r="19" spans="1:28" ht="16.5" customHeight="1">
      <c r="A19" s="181" t="s">
        <v>26</v>
      </c>
      <c r="B19" s="179">
        <f t="shared" ref="B19:K19" si="38">SUM(B120:B124)</f>
        <v>6</v>
      </c>
      <c r="C19" s="179">
        <f t="shared" si="38"/>
        <v>2</v>
      </c>
      <c r="D19" s="179">
        <f t="shared" si="38"/>
        <v>247</v>
      </c>
      <c r="E19" s="179">
        <f t="shared" si="38"/>
        <v>138</v>
      </c>
      <c r="F19" s="179">
        <f t="shared" si="38"/>
        <v>208</v>
      </c>
      <c r="G19" s="179">
        <f t="shared" si="38"/>
        <v>109</v>
      </c>
      <c r="H19" s="179">
        <f t="shared" si="38"/>
        <v>714</v>
      </c>
      <c r="I19" s="179">
        <f t="shared" si="38"/>
        <v>384</v>
      </c>
      <c r="J19" s="179">
        <f t="shared" si="38"/>
        <v>800</v>
      </c>
      <c r="K19" s="179">
        <f t="shared" si="38"/>
        <v>429</v>
      </c>
      <c r="L19" s="179">
        <f t="shared" ref="L19:M19" si="39">SUM(L120:L124)</f>
        <v>1975</v>
      </c>
      <c r="M19" s="179">
        <f t="shared" si="39"/>
        <v>1062</v>
      </c>
      <c r="O19" s="504" t="s">
        <v>26</v>
      </c>
      <c r="P19" s="506">
        <f t="shared" ref="P19:AB19" si="40">SUM(P120:P124)</f>
        <v>1</v>
      </c>
      <c r="Q19" s="179">
        <f t="shared" si="40"/>
        <v>7</v>
      </c>
      <c r="R19" s="179">
        <f t="shared" si="40"/>
        <v>17</v>
      </c>
      <c r="S19" s="179">
        <f t="shared" si="40"/>
        <v>34</v>
      </c>
      <c r="T19" s="179">
        <f t="shared" si="40"/>
        <v>34</v>
      </c>
      <c r="U19" s="180">
        <f t="shared" si="40"/>
        <v>93</v>
      </c>
      <c r="V19" s="507">
        <f t="shared" si="40"/>
        <v>63</v>
      </c>
      <c r="W19" s="506">
        <f t="shared" si="40"/>
        <v>0</v>
      </c>
      <c r="X19" s="179">
        <f t="shared" si="40"/>
        <v>11</v>
      </c>
      <c r="Y19" s="179">
        <f t="shared" si="40"/>
        <v>53</v>
      </c>
      <c r="Z19" s="179">
        <f t="shared" si="40"/>
        <v>1</v>
      </c>
      <c r="AA19" s="180">
        <f t="shared" si="40"/>
        <v>65</v>
      </c>
      <c r="AB19" s="509">
        <f t="shared" si="40"/>
        <v>48</v>
      </c>
    </row>
    <row r="20" spans="1:28" ht="16.5" customHeight="1">
      <c r="A20" s="181" t="s">
        <v>36</v>
      </c>
      <c r="B20" s="179">
        <f t="shared" ref="B20:K20" si="41">SUM(B126:B132)</f>
        <v>0</v>
      </c>
      <c r="C20" s="179">
        <f t="shared" si="41"/>
        <v>0</v>
      </c>
      <c r="D20" s="179">
        <f t="shared" si="41"/>
        <v>227</v>
      </c>
      <c r="E20" s="179">
        <f t="shared" si="41"/>
        <v>116</v>
      </c>
      <c r="F20" s="179">
        <f t="shared" si="41"/>
        <v>169</v>
      </c>
      <c r="G20" s="179">
        <f t="shared" si="41"/>
        <v>95</v>
      </c>
      <c r="H20" s="179">
        <f t="shared" si="41"/>
        <v>506</v>
      </c>
      <c r="I20" s="179">
        <f t="shared" si="41"/>
        <v>272</v>
      </c>
      <c r="J20" s="179">
        <f t="shared" si="41"/>
        <v>1260</v>
      </c>
      <c r="K20" s="179">
        <f t="shared" si="41"/>
        <v>648</v>
      </c>
      <c r="L20" s="179">
        <f t="shared" ref="L20:M20" si="42">SUM(L126:L132)</f>
        <v>2162</v>
      </c>
      <c r="M20" s="179">
        <f t="shared" si="42"/>
        <v>1131</v>
      </c>
      <c r="O20" s="504" t="s">
        <v>36</v>
      </c>
      <c r="P20" s="181"/>
      <c r="Q20" s="179">
        <f t="shared" ref="Q20:AB20" si="43">SUM(Q126:Q132)</f>
        <v>8</v>
      </c>
      <c r="R20" s="179">
        <f t="shared" si="43"/>
        <v>10</v>
      </c>
      <c r="S20" s="179">
        <f t="shared" si="43"/>
        <v>22</v>
      </c>
      <c r="T20" s="179">
        <f t="shared" si="43"/>
        <v>39</v>
      </c>
      <c r="U20" s="180">
        <f t="shared" si="43"/>
        <v>79</v>
      </c>
      <c r="V20" s="507">
        <f t="shared" si="43"/>
        <v>57</v>
      </c>
      <c r="W20" s="506">
        <f t="shared" si="43"/>
        <v>23</v>
      </c>
      <c r="X20" s="179">
        <f t="shared" si="43"/>
        <v>11</v>
      </c>
      <c r="Y20" s="179">
        <f t="shared" si="43"/>
        <v>31</v>
      </c>
      <c r="Z20" s="179">
        <f t="shared" si="43"/>
        <v>2</v>
      </c>
      <c r="AA20" s="180">
        <f t="shared" si="43"/>
        <v>67</v>
      </c>
      <c r="AB20" s="509">
        <f t="shared" si="43"/>
        <v>52</v>
      </c>
    </row>
    <row r="21" spans="1:28" ht="16.5" customHeight="1">
      <c r="A21" s="181" t="s">
        <v>43</v>
      </c>
      <c r="B21" s="179">
        <f t="shared" ref="B21:K21" si="44">SUM(B134:B136)</f>
        <v>0</v>
      </c>
      <c r="C21" s="179">
        <f t="shared" si="44"/>
        <v>0</v>
      </c>
      <c r="D21" s="179">
        <f t="shared" si="44"/>
        <v>47</v>
      </c>
      <c r="E21" s="179">
        <f t="shared" si="44"/>
        <v>29</v>
      </c>
      <c r="F21" s="179">
        <f t="shared" si="44"/>
        <v>4</v>
      </c>
      <c r="G21" s="179">
        <f t="shared" si="44"/>
        <v>2</v>
      </c>
      <c r="H21" s="179">
        <f t="shared" si="44"/>
        <v>11</v>
      </c>
      <c r="I21" s="179">
        <f t="shared" si="44"/>
        <v>8</v>
      </c>
      <c r="J21" s="179">
        <f t="shared" si="44"/>
        <v>95</v>
      </c>
      <c r="K21" s="179">
        <f t="shared" si="44"/>
        <v>50</v>
      </c>
      <c r="L21" s="179">
        <f t="shared" ref="L21:M21" si="45">SUM(L134:L136)</f>
        <v>157</v>
      </c>
      <c r="M21" s="179">
        <f t="shared" si="45"/>
        <v>89</v>
      </c>
      <c r="O21" s="504" t="s">
        <v>43</v>
      </c>
      <c r="P21" s="181"/>
      <c r="Q21" s="179">
        <f t="shared" ref="Q21:AB21" si="46">SUM(Q134:Q136)</f>
        <v>1</v>
      </c>
      <c r="R21" s="179">
        <f t="shared" si="46"/>
        <v>1</v>
      </c>
      <c r="S21" s="179">
        <f t="shared" si="46"/>
        <v>1</v>
      </c>
      <c r="T21" s="179">
        <f t="shared" si="46"/>
        <v>2</v>
      </c>
      <c r="U21" s="180">
        <f t="shared" si="46"/>
        <v>5</v>
      </c>
      <c r="V21" s="507">
        <f t="shared" si="46"/>
        <v>3</v>
      </c>
      <c r="W21" s="506">
        <f t="shared" si="46"/>
        <v>0</v>
      </c>
      <c r="X21" s="179">
        <f t="shared" si="46"/>
        <v>0</v>
      </c>
      <c r="Y21" s="179">
        <f t="shared" si="46"/>
        <v>5</v>
      </c>
      <c r="Z21" s="179">
        <f t="shared" si="46"/>
        <v>0</v>
      </c>
      <c r="AA21" s="180">
        <f t="shared" si="46"/>
        <v>5</v>
      </c>
      <c r="AB21" s="509">
        <f t="shared" si="46"/>
        <v>3</v>
      </c>
    </row>
    <row r="22" spans="1:28" ht="16.5" customHeight="1">
      <c r="A22" s="181" t="s">
        <v>16</v>
      </c>
      <c r="B22" s="179">
        <f t="shared" ref="B22:K22" si="47">SUM(B138:B140)</f>
        <v>0</v>
      </c>
      <c r="C22" s="179">
        <f t="shared" si="47"/>
        <v>0</v>
      </c>
      <c r="D22" s="179">
        <f t="shared" si="47"/>
        <v>158</v>
      </c>
      <c r="E22" s="179">
        <f t="shared" si="47"/>
        <v>82</v>
      </c>
      <c r="F22" s="179">
        <f t="shared" si="47"/>
        <v>54</v>
      </c>
      <c r="G22" s="179">
        <f t="shared" si="47"/>
        <v>31</v>
      </c>
      <c r="H22" s="179">
        <f t="shared" si="47"/>
        <v>158</v>
      </c>
      <c r="I22" s="179">
        <f t="shared" si="47"/>
        <v>73</v>
      </c>
      <c r="J22" s="179">
        <f t="shared" si="47"/>
        <v>280</v>
      </c>
      <c r="K22" s="179">
        <f t="shared" si="47"/>
        <v>142</v>
      </c>
      <c r="L22" s="179">
        <f t="shared" ref="L22:M22" si="48">SUM(L138:L140)</f>
        <v>650</v>
      </c>
      <c r="M22" s="179">
        <f t="shared" si="48"/>
        <v>328</v>
      </c>
      <c r="O22" s="504" t="s">
        <v>16</v>
      </c>
      <c r="P22" s="181"/>
      <c r="Q22" s="179">
        <f t="shared" ref="Q22:AB22" si="49">SUM(Q138:Q140)</f>
        <v>5</v>
      </c>
      <c r="R22" s="179">
        <f t="shared" si="49"/>
        <v>8</v>
      </c>
      <c r="S22" s="179">
        <f t="shared" si="49"/>
        <v>11</v>
      </c>
      <c r="T22" s="179">
        <f t="shared" si="49"/>
        <v>13</v>
      </c>
      <c r="U22" s="180">
        <f t="shared" si="49"/>
        <v>37</v>
      </c>
      <c r="V22" s="507">
        <f t="shared" si="49"/>
        <v>21</v>
      </c>
      <c r="W22" s="506">
        <f t="shared" si="49"/>
        <v>0</v>
      </c>
      <c r="X22" s="179">
        <f t="shared" si="49"/>
        <v>1</v>
      </c>
      <c r="Y22" s="179">
        <f t="shared" si="49"/>
        <v>20</v>
      </c>
      <c r="Z22" s="179">
        <f t="shared" si="49"/>
        <v>0</v>
      </c>
      <c r="AA22" s="180">
        <f t="shared" si="49"/>
        <v>21</v>
      </c>
      <c r="AB22" s="509">
        <f t="shared" si="49"/>
        <v>20</v>
      </c>
    </row>
    <row r="23" spans="1:28" ht="16.5" customHeight="1">
      <c r="A23" s="181" t="s">
        <v>60</v>
      </c>
      <c r="B23" s="179">
        <f t="shared" ref="B23:K23" si="50">SUM(B142:B146)</f>
        <v>0</v>
      </c>
      <c r="C23" s="179">
        <f t="shared" si="50"/>
        <v>0</v>
      </c>
      <c r="D23" s="179">
        <f t="shared" si="50"/>
        <v>203</v>
      </c>
      <c r="E23" s="179">
        <f t="shared" si="50"/>
        <v>101</v>
      </c>
      <c r="F23" s="179">
        <f t="shared" si="50"/>
        <v>84</v>
      </c>
      <c r="G23" s="179">
        <f t="shared" si="50"/>
        <v>41</v>
      </c>
      <c r="H23" s="179">
        <f t="shared" si="50"/>
        <v>145</v>
      </c>
      <c r="I23" s="179">
        <f t="shared" si="50"/>
        <v>73</v>
      </c>
      <c r="J23" s="179">
        <f t="shared" si="50"/>
        <v>258</v>
      </c>
      <c r="K23" s="179">
        <f t="shared" si="50"/>
        <v>138</v>
      </c>
      <c r="L23" s="179">
        <f t="shared" ref="L23:M23" si="51">SUM(L142:L146)</f>
        <v>690</v>
      </c>
      <c r="M23" s="179">
        <f t="shared" si="51"/>
        <v>353</v>
      </c>
      <c r="O23" s="504" t="s">
        <v>60</v>
      </c>
      <c r="P23" s="181"/>
      <c r="Q23" s="179">
        <f t="shared" ref="Q23:AB23" si="52">SUM(Q142:Q146)</f>
        <v>6</v>
      </c>
      <c r="R23" s="179">
        <f t="shared" si="52"/>
        <v>5</v>
      </c>
      <c r="S23" s="179">
        <f t="shared" si="52"/>
        <v>7</v>
      </c>
      <c r="T23" s="179">
        <f t="shared" si="52"/>
        <v>8</v>
      </c>
      <c r="U23" s="180">
        <f t="shared" si="52"/>
        <v>26</v>
      </c>
      <c r="V23" s="507">
        <f t="shared" si="52"/>
        <v>18</v>
      </c>
      <c r="W23" s="506">
        <f t="shared" si="52"/>
        <v>3</v>
      </c>
      <c r="X23" s="179">
        <f t="shared" si="52"/>
        <v>7</v>
      </c>
      <c r="Y23" s="179">
        <f t="shared" si="52"/>
        <v>7</v>
      </c>
      <c r="Z23" s="179">
        <f t="shared" si="52"/>
        <v>3</v>
      </c>
      <c r="AA23" s="180">
        <f t="shared" si="52"/>
        <v>20</v>
      </c>
      <c r="AB23" s="509">
        <f t="shared" si="52"/>
        <v>18</v>
      </c>
    </row>
    <row r="24" spans="1:28" ht="16.5" customHeight="1">
      <c r="A24" s="181" t="s">
        <v>77</v>
      </c>
      <c r="B24" s="179">
        <f t="shared" ref="B24:K24" si="53">SUM(B154:B158)</f>
        <v>0</v>
      </c>
      <c r="C24" s="179">
        <f t="shared" si="53"/>
        <v>0</v>
      </c>
      <c r="D24" s="179">
        <f t="shared" si="53"/>
        <v>332</v>
      </c>
      <c r="E24" s="179">
        <f t="shared" si="53"/>
        <v>172</v>
      </c>
      <c r="F24" s="179">
        <f t="shared" si="53"/>
        <v>236</v>
      </c>
      <c r="G24" s="179">
        <f t="shared" si="53"/>
        <v>122</v>
      </c>
      <c r="H24" s="179">
        <f t="shared" si="53"/>
        <v>254</v>
      </c>
      <c r="I24" s="179">
        <f t="shared" si="53"/>
        <v>135</v>
      </c>
      <c r="J24" s="179">
        <f t="shared" si="53"/>
        <v>189</v>
      </c>
      <c r="K24" s="179">
        <f t="shared" si="53"/>
        <v>107</v>
      </c>
      <c r="L24" s="179">
        <f t="shared" ref="L24:M24" si="54">SUM(L154:L158)</f>
        <v>1011</v>
      </c>
      <c r="M24" s="179">
        <f t="shared" si="54"/>
        <v>536</v>
      </c>
      <c r="O24" s="504" t="s">
        <v>77</v>
      </c>
      <c r="P24" s="181"/>
      <c r="Q24" s="179">
        <f t="shared" ref="Q24:AB24" si="55">SUM(Q154:Q158)</f>
        <v>7</v>
      </c>
      <c r="R24" s="179">
        <f t="shared" si="55"/>
        <v>9</v>
      </c>
      <c r="S24" s="179">
        <f t="shared" si="55"/>
        <v>8</v>
      </c>
      <c r="T24" s="179">
        <f t="shared" si="55"/>
        <v>6</v>
      </c>
      <c r="U24" s="180">
        <f t="shared" si="55"/>
        <v>30</v>
      </c>
      <c r="V24" s="507">
        <f t="shared" si="55"/>
        <v>21</v>
      </c>
      <c r="W24" s="506">
        <f t="shared" si="55"/>
        <v>0</v>
      </c>
      <c r="X24" s="179">
        <f t="shared" si="55"/>
        <v>11</v>
      </c>
      <c r="Y24" s="179">
        <f t="shared" si="55"/>
        <v>18</v>
      </c>
      <c r="Z24" s="179">
        <f t="shared" si="55"/>
        <v>0</v>
      </c>
      <c r="AA24" s="180">
        <f t="shared" si="55"/>
        <v>29</v>
      </c>
      <c r="AB24" s="509">
        <f t="shared" si="55"/>
        <v>16</v>
      </c>
    </row>
    <row r="25" spans="1:28" ht="16.5" customHeight="1">
      <c r="A25" s="181" t="s">
        <v>30</v>
      </c>
      <c r="B25" s="179">
        <f t="shared" ref="B25:K25" si="56">SUM(B160:B163)</f>
        <v>0</v>
      </c>
      <c r="C25" s="179">
        <f t="shared" si="56"/>
        <v>0</v>
      </c>
      <c r="D25" s="179">
        <f t="shared" si="56"/>
        <v>0</v>
      </c>
      <c r="E25" s="179">
        <f t="shared" si="56"/>
        <v>0</v>
      </c>
      <c r="F25" s="179">
        <f t="shared" si="56"/>
        <v>48</v>
      </c>
      <c r="G25" s="179">
        <f t="shared" si="56"/>
        <v>30</v>
      </c>
      <c r="H25" s="179">
        <f t="shared" si="56"/>
        <v>122</v>
      </c>
      <c r="I25" s="179">
        <f t="shared" si="56"/>
        <v>63</v>
      </c>
      <c r="J25" s="179">
        <f t="shared" si="56"/>
        <v>276</v>
      </c>
      <c r="K25" s="179">
        <f t="shared" si="56"/>
        <v>121</v>
      </c>
      <c r="L25" s="179">
        <f t="shared" ref="L25:M25" si="57">SUM(L160:L163)</f>
        <v>446</v>
      </c>
      <c r="M25" s="179">
        <f t="shared" si="57"/>
        <v>214</v>
      </c>
      <c r="O25" s="504" t="s">
        <v>30</v>
      </c>
      <c r="P25" s="181"/>
      <c r="Q25" s="179">
        <f>SUM(Q160:Q163)</f>
        <v>0</v>
      </c>
      <c r="R25" s="179">
        <f t="shared" ref="R25:AB25" si="58">SUM(R160:R163)</f>
        <v>4</v>
      </c>
      <c r="S25" s="179">
        <f t="shared" si="58"/>
        <v>5</v>
      </c>
      <c r="T25" s="179">
        <f t="shared" si="58"/>
        <v>10</v>
      </c>
      <c r="U25" s="180">
        <f t="shared" si="58"/>
        <v>19</v>
      </c>
      <c r="V25" s="507">
        <f t="shared" si="58"/>
        <v>12</v>
      </c>
      <c r="W25" s="506">
        <f t="shared" si="58"/>
        <v>6</v>
      </c>
      <c r="X25" s="179">
        <f t="shared" si="58"/>
        <v>1</v>
      </c>
      <c r="Y25" s="179">
        <f t="shared" si="58"/>
        <v>5</v>
      </c>
      <c r="Z25" s="179">
        <f t="shared" si="58"/>
        <v>3</v>
      </c>
      <c r="AA25" s="180">
        <f t="shared" si="58"/>
        <v>15</v>
      </c>
      <c r="AB25" s="509">
        <f t="shared" si="58"/>
        <v>9</v>
      </c>
    </row>
    <row r="26" spans="1:28" ht="16.5" customHeight="1">
      <c r="A26" s="181" t="s">
        <v>61</v>
      </c>
      <c r="B26" s="179">
        <f t="shared" ref="B26:K26" si="59">SUM(B165:B171)</f>
        <v>0</v>
      </c>
      <c r="C26" s="179">
        <f t="shared" si="59"/>
        <v>0</v>
      </c>
      <c r="D26" s="179">
        <f t="shared" si="59"/>
        <v>2550</v>
      </c>
      <c r="E26" s="179">
        <f t="shared" si="59"/>
        <v>1325</v>
      </c>
      <c r="F26" s="179">
        <f t="shared" si="59"/>
        <v>147</v>
      </c>
      <c r="G26" s="179">
        <f t="shared" si="59"/>
        <v>72</v>
      </c>
      <c r="H26" s="179">
        <f t="shared" si="59"/>
        <v>426</v>
      </c>
      <c r="I26" s="179">
        <f t="shared" si="59"/>
        <v>220</v>
      </c>
      <c r="J26" s="179">
        <f t="shared" si="59"/>
        <v>773</v>
      </c>
      <c r="K26" s="179">
        <f t="shared" si="59"/>
        <v>402</v>
      </c>
      <c r="L26" s="179">
        <f t="shared" ref="L26:M26" si="60">SUM(L165:L171)</f>
        <v>3896</v>
      </c>
      <c r="M26" s="179">
        <f t="shared" si="60"/>
        <v>2019</v>
      </c>
      <c r="O26" s="504" t="s">
        <v>61</v>
      </c>
      <c r="P26" s="181"/>
      <c r="Q26" s="179">
        <f t="shared" ref="Q26:AB26" si="61">SUM(Q165:Q171)</f>
        <v>89</v>
      </c>
      <c r="R26" s="179">
        <f t="shared" si="61"/>
        <v>5</v>
      </c>
      <c r="S26" s="179">
        <f t="shared" si="61"/>
        <v>15</v>
      </c>
      <c r="T26" s="179">
        <f t="shared" si="61"/>
        <v>25</v>
      </c>
      <c r="U26" s="180">
        <f t="shared" si="61"/>
        <v>134</v>
      </c>
      <c r="V26" s="507">
        <f t="shared" si="61"/>
        <v>125</v>
      </c>
      <c r="W26" s="506">
        <f t="shared" si="61"/>
        <v>37</v>
      </c>
      <c r="X26" s="179">
        <f t="shared" si="61"/>
        <v>7</v>
      </c>
      <c r="Y26" s="179">
        <f t="shared" si="61"/>
        <v>87</v>
      </c>
      <c r="Z26" s="179">
        <f t="shared" si="61"/>
        <v>1</v>
      </c>
      <c r="AA26" s="180">
        <f t="shared" si="61"/>
        <v>132</v>
      </c>
      <c r="AB26" s="509">
        <f t="shared" si="61"/>
        <v>110</v>
      </c>
    </row>
    <row r="27" spans="1:28" ht="16.5" customHeight="1">
      <c r="A27" s="181" t="s">
        <v>110</v>
      </c>
      <c r="B27" s="179">
        <f t="shared" ref="B27:K27" si="62">SUM(B173:B179)</f>
        <v>0</v>
      </c>
      <c r="C27" s="179">
        <f t="shared" si="62"/>
        <v>0</v>
      </c>
      <c r="D27" s="179">
        <f t="shared" si="62"/>
        <v>838</v>
      </c>
      <c r="E27" s="179">
        <f t="shared" si="62"/>
        <v>441</v>
      </c>
      <c r="F27" s="179">
        <f t="shared" si="62"/>
        <v>66</v>
      </c>
      <c r="G27" s="179">
        <f t="shared" si="62"/>
        <v>23</v>
      </c>
      <c r="H27" s="179">
        <f t="shared" si="62"/>
        <v>401</v>
      </c>
      <c r="I27" s="179">
        <f t="shared" si="62"/>
        <v>197</v>
      </c>
      <c r="J27" s="179">
        <f t="shared" si="62"/>
        <v>3140</v>
      </c>
      <c r="K27" s="179">
        <f t="shared" si="62"/>
        <v>1594</v>
      </c>
      <c r="L27" s="179">
        <f t="shared" ref="L27:M27" si="63">SUM(L173:L179)</f>
        <v>4445</v>
      </c>
      <c r="M27" s="179">
        <f t="shared" si="63"/>
        <v>2255</v>
      </c>
      <c r="O27" s="504" t="s">
        <v>110</v>
      </c>
      <c r="P27" s="181"/>
      <c r="Q27" s="179">
        <f t="shared" ref="Q27:AB27" si="64">SUM(Q173:Q179)</f>
        <v>40</v>
      </c>
      <c r="R27" s="179">
        <f t="shared" si="64"/>
        <v>8</v>
      </c>
      <c r="S27" s="179">
        <f t="shared" si="64"/>
        <v>26</v>
      </c>
      <c r="T27" s="179">
        <f t="shared" si="64"/>
        <v>139</v>
      </c>
      <c r="U27" s="180">
        <f t="shared" si="64"/>
        <v>213</v>
      </c>
      <c r="V27" s="507">
        <f t="shared" si="64"/>
        <v>193</v>
      </c>
      <c r="W27" s="506">
        <f t="shared" si="64"/>
        <v>9</v>
      </c>
      <c r="X27" s="179">
        <f t="shared" si="64"/>
        <v>57</v>
      </c>
      <c r="Y27" s="179">
        <f t="shared" si="64"/>
        <v>152</v>
      </c>
      <c r="Z27" s="179">
        <f t="shared" si="64"/>
        <v>0</v>
      </c>
      <c r="AA27" s="180">
        <f t="shared" si="64"/>
        <v>218</v>
      </c>
      <c r="AB27" s="509">
        <f t="shared" si="64"/>
        <v>183</v>
      </c>
    </row>
    <row r="28" spans="1:28" ht="16.5" customHeight="1">
      <c r="A28" s="181" t="s">
        <v>44</v>
      </c>
      <c r="B28" s="179">
        <f t="shared" ref="B28:K28" si="65">SUM(B181:B186)</f>
        <v>0</v>
      </c>
      <c r="C28" s="179">
        <f t="shared" si="65"/>
        <v>0</v>
      </c>
      <c r="D28" s="179">
        <f t="shared" si="65"/>
        <v>1709</v>
      </c>
      <c r="E28" s="179">
        <f t="shared" si="65"/>
        <v>868</v>
      </c>
      <c r="F28" s="179">
        <f t="shared" si="65"/>
        <v>92</v>
      </c>
      <c r="G28" s="179">
        <f t="shared" si="65"/>
        <v>60</v>
      </c>
      <c r="H28" s="179">
        <f t="shared" si="65"/>
        <v>570</v>
      </c>
      <c r="I28" s="179">
        <f t="shared" si="65"/>
        <v>292</v>
      </c>
      <c r="J28" s="179">
        <f t="shared" si="65"/>
        <v>2303</v>
      </c>
      <c r="K28" s="179">
        <f t="shared" si="65"/>
        <v>1162</v>
      </c>
      <c r="L28" s="179">
        <f t="shared" ref="L28:M28" si="66">SUM(L181:L186)</f>
        <v>4674</v>
      </c>
      <c r="M28" s="179">
        <f t="shared" si="66"/>
        <v>2382</v>
      </c>
      <c r="O28" s="504" t="s">
        <v>44</v>
      </c>
      <c r="P28" s="181"/>
      <c r="Q28" s="179">
        <f t="shared" ref="Q28:AB28" si="67">SUM(Q181:Q186)</f>
        <v>41</v>
      </c>
      <c r="R28" s="179">
        <f t="shared" si="67"/>
        <v>3</v>
      </c>
      <c r="S28" s="179">
        <f t="shared" si="67"/>
        <v>18</v>
      </c>
      <c r="T28" s="179">
        <f t="shared" si="67"/>
        <v>65</v>
      </c>
      <c r="U28" s="180">
        <f t="shared" si="67"/>
        <v>127</v>
      </c>
      <c r="V28" s="507">
        <f t="shared" si="67"/>
        <v>119</v>
      </c>
      <c r="W28" s="506">
        <f t="shared" si="67"/>
        <v>8</v>
      </c>
      <c r="X28" s="179">
        <f t="shared" si="67"/>
        <v>9</v>
      </c>
      <c r="Y28" s="179">
        <f t="shared" si="67"/>
        <v>122</v>
      </c>
      <c r="Z28" s="179">
        <f t="shared" si="67"/>
        <v>2</v>
      </c>
      <c r="AA28" s="180">
        <f t="shared" si="67"/>
        <v>141</v>
      </c>
      <c r="AB28" s="509">
        <f t="shared" si="67"/>
        <v>111</v>
      </c>
    </row>
    <row r="29" spans="1:28" ht="24" customHeight="1" thickBot="1">
      <c r="A29" s="120" t="s">
        <v>3</v>
      </c>
      <c r="B29" s="187">
        <f t="shared" ref="B29:K29" si="68">SUM(B7:B28)</f>
        <v>6</v>
      </c>
      <c r="C29" s="187">
        <f t="shared" si="68"/>
        <v>2</v>
      </c>
      <c r="D29" s="187">
        <f t="shared" si="68"/>
        <v>14271</v>
      </c>
      <c r="E29" s="187">
        <f t="shared" si="68"/>
        <v>7396</v>
      </c>
      <c r="F29" s="187">
        <f t="shared" si="68"/>
        <v>7068</v>
      </c>
      <c r="G29" s="187">
        <f t="shared" si="68"/>
        <v>3744</v>
      </c>
      <c r="H29" s="187">
        <f t="shared" si="68"/>
        <v>12562</v>
      </c>
      <c r="I29" s="187">
        <f t="shared" si="68"/>
        <v>6564</v>
      </c>
      <c r="J29" s="187">
        <f t="shared" si="68"/>
        <v>25373</v>
      </c>
      <c r="K29" s="187">
        <f t="shared" si="68"/>
        <v>12997</v>
      </c>
      <c r="L29" s="187">
        <f>SUM(L7:L28)</f>
        <v>59280</v>
      </c>
      <c r="M29" s="187">
        <f t="shared" ref="M29" si="69">SUM(M7:M28)</f>
        <v>30703</v>
      </c>
      <c r="O29" s="245" t="s">
        <v>3</v>
      </c>
      <c r="P29" s="450">
        <f t="shared" ref="P29:AB29" si="70">SUM(P7:P28)</f>
        <v>1</v>
      </c>
      <c r="Q29" s="187">
        <f t="shared" si="70"/>
        <v>476</v>
      </c>
      <c r="R29" s="187">
        <f t="shared" si="70"/>
        <v>405</v>
      </c>
      <c r="S29" s="187">
        <f t="shared" si="70"/>
        <v>611</v>
      </c>
      <c r="T29" s="187">
        <f t="shared" si="70"/>
        <v>1057</v>
      </c>
      <c r="U29" s="188">
        <f t="shared" si="70"/>
        <v>2550</v>
      </c>
      <c r="V29" s="508">
        <f>SUM(V7:V28)</f>
        <v>1786</v>
      </c>
      <c r="W29" s="450">
        <f t="shared" si="70"/>
        <v>256</v>
      </c>
      <c r="X29" s="187">
        <f t="shared" si="70"/>
        <v>361</v>
      </c>
      <c r="Y29" s="187">
        <f t="shared" si="70"/>
        <v>1492</v>
      </c>
      <c r="Z29" s="187">
        <f t="shared" si="70"/>
        <v>58</v>
      </c>
      <c r="AA29" s="188">
        <f t="shared" si="70"/>
        <v>2167</v>
      </c>
      <c r="AB29" s="457">
        <f t="shared" si="70"/>
        <v>1573</v>
      </c>
    </row>
    <row r="30" spans="1:28" ht="15" customHeight="1">
      <c r="A30" s="1017" t="s">
        <v>360</v>
      </c>
      <c r="B30" s="1017"/>
      <c r="C30" s="1017"/>
      <c r="D30" s="1017"/>
      <c r="E30" s="1017"/>
      <c r="F30" s="1017"/>
      <c r="G30" s="1017"/>
      <c r="H30" s="1017"/>
      <c r="I30" s="1017"/>
      <c r="J30" s="1017"/>
      <c r="K30" s="1017"/>
      <c r="L30" s="1017"/>
      <c r="M30" s="1017"/>
      <c r="O30" s="1018" t="s">
        <v>361</v>
      </c>
      <c r="P30" s="1018"/>
      <c r="Q30" s="1018"/>
      <c r="R30" s="1018"/>
      <c r="S30" s="1018"/>
      <c r="T30" s="1018"/>
      <c r="U30" s="1018"/>
      <c r="V30" s="1018"/>
      <c r="W30" s="1018"/>
      <c r="X30" s="1018"/>
      <c r="Y30" s="1018"/>
      <c r="Z30" s="1018"/>
      <c r="AA30" s="1018"/>
      <c r="AB30" s="1018"/>
    </row>
    <row r="31" spans="1:28" ht="15" customHeight="1">
      <c r="A31" s="1018" t="s">
        <v>187</v>
      </c>
      <c r="B31" s="1018"/>
      <c r="C31" s="1018"/>
      <c r="D31" s="1018"/>
      <c r="E31" s="1018"/>
      <c r="F31" s="1018"/>
      <c r="G31" s="1018"/>
      <c r="H31" s="1018"/>
      <c r="I31" s="1018"/>
      <c r="J31" s="1018"/>
      <c r="K31" s="1018"/>
      <c r="L31" s="1018"/>
      <c r="M31" s="1018"/>
      <c r="O31" s="1037" t="s">
        <v>187</v>
      </c>
      <c r="P31" s="1037"/>
      <c r="Q31" s="1037"/>
      <c r="R31" s="1037"/>
      <c r="S31" s="1037"/>
      <c r="T31" s="1037"/>
      <c r="U31" s="1038"/>
      <c r="V31" s="1038"/>
      <c r="W31" s="1038"/>
      <c r="X31" s="1038"/>
      <c r="Y31" s="1038"/>
      <c r="Z31" s="1038"/>
      <c r="AA31" s="1038"/>
      <c r="AB31" s="1038"/>
    </row>
    <row r="32" spans="1:28" ht="14.25" customHeight="1" thickBot="1"/>
    <row r="33" spans="1:28" ht="15" customHeight="1">
      <c r="A33" s="1039" t="s">
        <v>362</v>
      </c>
      <c r="B33" s="1041" t="s">
        <v>488</v>
      </c>
      <c r="C33" s="1042"/>
      <c r="D33" s="1025" t="s">
        <v>489</v>
      </c>
      <c r="E33" s="1025"/>
      <c r="F33" s="1025" t="s">
        <v>490</v>
      </c>
      <c r="G33" s="1025"/>
      <c r="H33" s="1025" t="s">
        <v>491</v>
      </c>
      <c r="I33" s="1025"/>
      <c r="J33" s="1025" t="s">
        <v>492</v>
      </c>
      <c r="K33" s="1025"/>
      <c r="L33" s="1026" t="s">
        <v>1</v>
      </c>
      <c r="M33" s="1027"/>
      <c r="O33" s="1043" t="s">
        <v>7</v>
      </c>
      <c r="P33" s="1030" t="s">
        <v>221</v>
      </c>
      <c r="Q33" s="1031"/>
      <c r="R33" s="1031"/>
      <c r="S33" s="1031"/>
      <c r="T33" s="1031"/>
      <c r="U33" s="1032"/>
      <c r="V33" s="1033" t="s">
        <v>97</v>
      </c>
      <c r="W33" s="1035" t="s">
        <v>429</v>
      </c>
      <c r="X33" s="1025"/>
      <c r="Y33" s="1025"/>
      <c r="Z33" s="1025"/>
      <c r="AA33" s="1036"/>
      <c r="AB33" s="1019" t="s">
        <v>487</v>
      </c>
    </row>
    <row r="34" spans="1:28" ht="27.75" customHeight="1">
      <c r="A34" s="1040"/>
      <c r="B34" s="213" t="s">
        <v>99</v>
      </c>
      <c r="C34" s="213" t="s">
        <v>100</v>
      </c>
      <c r="D34" s="267" t="s">
        <v>99</v>
      </c>
      <c r="E34" s="267" t="s">
        <v>100</v>
      </c>
      <c r="F34" s="213" t="s">
        <v>99</v>
      </c>
      <c r="G34" s="213" t="s">
        <v>100</v>
      </c>
      <c r="H34" s="213" t="s">
        <v>99</v>
      </c>
      <c r="I34" s="213" t="s">
        <v>100</v>
      </c>
      <c r="J34" s="213" t="s">
        <v>99</v>
      </c>
      <c r="K34" s="213" t="s">
        <v>100</v>
      </c>
      <c r="L34" s="445" t="s">
        <v>99</v>
      </c>
      <c r="M34" s="444" t="s">
        <v>100</v>
      </c>
      <c r="O34" s="1044"/>
      <c r="P34" s="421" t="s">
        <v>371</v>
      </c>
      <c r="Q34" s="423" t="s">
        <v>356</v>
      </c>
      <c r="R34" s="423" t="s">
        <v>357</v>
      </c>
      <c r="S34" s="423" t="s">
        <v>358</v>
      </c>
      <c r="T34" s="423" t="s">
        <v>359</v>
      </c>
      <c r="U34" s="505" t="s">
        <v>1</v>
      </c>
      <c r="V34" s="1034"/>
      <c r="W34" s="421" t="s">
        <v>103</v>
      </c>
      <c r="X34" s="424" t="s">
        <v>104</v>
      </c>
      <c r="Y34" s="424" t="s">
        <v>105</v>
      </c>
      <c r="Z34" s="424" t="s">
        <v>106</v>
      </c>
      <c r="AA34" s="444" t="s">
        <v>1</v>
      </c>
      <c r="AB34" s="1020"/>
    </row>
    <row r="35" spans="1:28" ht="15" customHeight="1">
      <c r="A35" s="189" t="s">
        <v>107</v>
      </c>
      <c r="B35" s="219"/>
      <c r="C35" s="219"/>
      <c r="D35" s="190"/>
      <c r="E35" s="190"/>
      <c r="F35" s="190"/>
      <c r="G35" s="190"/>
      <c r="H35" s="190"/>
      <c r="I35" s="190"/>
      <c r="J35" s="190"/>
      <c r="K35" s="190"/>
      <c r="L35" s="190"/>
      <c r="M35" s="726"/>
      <c r="O35" s="220" t="s">
        <v>107</v>
      </c>
      <c r="P35" s="510"/>
      <c r="Q35" s="193"/>
      <c r="R35" s="193"/>
      <c r="S35" s="193"/>
      <c r="T35" s="193"/>
      <c r="U35" s="444"/>
      <c r="V35" s="527"/>
      <c r="W35" s="421"/>
      <c r="X35" s="424"/>
      <c r="Y35" s="424"/>
      <c r="Z35" s="424"/>
      <c r="AA35" s="444"/>
      <c r="AB35" s="529"/>
    </row>
    <row r="36" spans="1:28">
      <c r="A36" s="68" t="s">
        <v>270</v>
      </c>
      <c r="B36" s="194">
        <v>0</v>
      </c>
      <c r="C36" s="194">
        <v>0</v>
      </c>
      <c r="D36" s="194">
        <v>0</v>
      </c>
      <c r="E36" s="194">
        <v>0</v>
      </c>
      <c r="F36" s="194">
        <v>30</v>
      </c>
      <c r="G36" s="194">
        <v>18</v>
      </c>
      <c r="H36" s="194">
        <v>44</v>
      </c>
      <c r="I36" s="194">
        <v>26</v>
      </c>
      <c r="J36" s="194">
        <v>245</v>
      </c>
      <c r="K36" s="194">
        <v>118</v>
      </c>
      <c r="L36" s="179">
        <f>B36+D36+F36+H36+J36</f>
        <v>319</v>
      </c>
      <c r="M36" s="180">
        <f>C36+E36+G36+I36+K36</f>
        <v>162</v>
      </c>
      <c r="O36" s="89" t="s">
        <v>270</v>
      </c>
      <c r="P36" s="511"/>
      <c r="Q36" s="512">
        <v>0</v>
      </c>
      <c r="R36" s="512">
        <v>1</v>
      </c>
      <c r="S36" s="512">
        <v>1</v>
      </c>
      <c r="T36" s="512">
        <v>9</v>
      </c>
      <c r="U36" s="797">
        <f>SUM(P36:T36)</f>
        <v>11</v>
      </c>
      <c r="V36" s="528">
        <v>9</v>
      </c>
      <c r="W36" s="514">
        <v>0</v>
      </c>
      <c r="X36" s="532">
        <v>5</v>
      </c>
      <c r="Y36" s="532">
        <v>6</v>
      </c>
      <c r="Z36" s="532">
        <v>0</v>
      </c>
      <c r="AA36" s="180">
        <f>SUM(W36:Z36)</f>
        <v>11</v>
      </c>
      <c r="AB36" s="530">
        <v>7</v>
      </c>
    </row>
    <row r="37" spans="1:28">
      <c r="A37" s="68" t="s">
        <v>271</v>
      </c>
      <c r="B37" s="194">
        <v>0</v>
      </c>
      <c r="C37" s="194">
        <v>0</v>
      </c>
      <c r="D37" s="194">
        <v>0</v>
      </c>
      <c r="E37" s="194">
        <v>0</v>
      </c>
      <c r="F37" s="194">
        <v>49</v>
      </c>
      <c r="G37" s="194">
        <v>25</v>
      </c>
      <c r="H37" s="194">
        <v>103</v>
      </c>
      <c r="I37" s="194">
        <v>58</v>
      </c>
      <c r="J37" s="194">
        <v>273</v>
      </c>
      <c r="K37" s="194">
        <v>149</v>
      </c>
      <c r="L37" s="179">
        <f t="shared" ref="L37:M40" si="71">B37+D37+F37+H37+J37</f>
        <v>425</v>
      </c>
      <c r="M37" s="180">
        <f t="shared" si="71"/>
        <v>232</v>
      </c>
      <c r="O37" s="89" t="s">
        <v>271</v>
      </c>
      <c r="P37" s="511"/>
      <c r="Q37" s="512">
        <v>0</v>
      </c>
      <c r="R37" s="512">
        <v>2</v>
      </c>
      <c r="S37" s="512">
        <v>4</v>
      </c>
      <c r="T37" s="512">
        <v>10</v>
      </c>
      <c r="U37" s="797">
        <f t="shared" ref="U37:U66" si="72">SUM(P37:T37)</f>
        <v>16</v>
      </c>
      <c r="V37" s="85">
        <v>14</v>
      </c>
      <c r="W37" s="514">
        <v>0</v>
      </c>
      <c r="X37" s="532">
        <v>0</v>
      </c>
      <c r="Y37" s="532">
        <v>14</v>
      </c>
      <c r="Z37" s="532">
        <v>0</v>
      </c>
      <c r="AA37" s="180">
        <f t="shared" ref="AA37:AA66" si="73">SUM(W37:Z37)</f>
        <v>14</v>
      </c>
      <c r="AB37" s="161">
        <v>13</v>
      </c>
    </row>
    <row r="38" spans="1:28">
      <c r="A38" s="89" t="s">
        <v>272</v>
      </c>
      <c r="B38" s="194">
        <v>0</v>
      </c>
      <c r="C38" s="194">
        <v>0</v>
      </c>
      <c r="D38" s="194">
        <v>0</v>
      </c>
      <c r="E38" s="194">
        <v>0</v>
      </c>
      <c r="F38" s="194">
        <v>15</v>
      </c>
      <c r="G38" s="194">
        <v>9</v>
      </c>
      <c r="H38" s="194">
        <v>97</v>
      </c>
      <c r="I38" s="194">
        <v>52</v>
      </c>
      <c r="J38" s="194">
        <v>301</v>
      </c>
      <c r="K38" s="194">
        <v>167</v>
      </c>
      <c r="L38" s="179">
        <f t="shared" si="71"/>
        <v>413</v>
      </c>
      <c r="M38" s="180">
        <f t="shared" si="71"/>
        <v>228</v>
      </c>
      <c r="O38" s="89" t="s">
        <v>272</v>
      </c>
      <c r="P38" s="511"/>
      <c r="Q38" s="512">
        <v>0</v>
      </c>
      <c r="R38" s="512">
        <v>1</v>
      </c>
      <c r="S38" s="512">
        <v>4</v>
      </c>
      <c r="T38" s="512">
        <v>9</v>
      </c>
      <c r="U38" s="797">
        <f t="shared" si="72"/>
        <v>14</v>
      </c>
      <c r="V38" s="85">
        <v>11</v>
      </c>
      <c r="W38" s="514">
        <v>0</v>
      </c>
      <c r="X38" s="532">
        <v>2</v>
      </c>
      <c r="Y38" s="532">
        <v>9</v>
      </c>
      <c r="Z38" s="532">
        <v>0</v>
      </c>
      <c r="AA38" s="180">
        <f t="shared" si="73"/>
        <v>11</v>
      </c>
      <c r="AB38" s="161">
        <v>8</v>
      </c>
    </row>
    <row r="39" spans="1:28">
      <c r="A39" s="89" t="s">
        <v>273</v>
      </c>
      <c r="B39" s="194">
        <v>0</v>
      </c>
      <c r="C39" s="194">
        <v>0</v>
      </c>
      <c r="D39" s="194">
        <v>0</v>
      </c>
      <c r="E39" s="194">
        <v>0</v>
      </c>
      <c r="F39" s="194">
        <v>0</v>
      </c>
      <c r="G39" s="194">
        <v>0</v>
      </c>
      <c r="H39" s="194">
        <v>0</v>
      </c>
      <c r="I39" s="194">
        <v>0</v>
      </c>
      <c r="J39" s="194">
        <v>107</v>
      </c>
      <c r="K39" s="194">
        <v>57</v>
      </c>
      <c r="L39" s="179">
        <f t="shared" si="71"/>
        <v>107</v>
      </c>
      <c r="M39" s="180">
        <f t="shared" si="71"/>
        <v>57</v>
      </c>
      <c r="O39" s="89" t="s">
        <v>273</v>
      </c>
      <c r="P39" s="511"/>
      <c r="Q39" s="512">
        <v>0</v>
      </c>
      <c r="R39" s="512">
        <v>0</v>
      </c>
      <c r="S39" s="512">
        <v>0</v>
      </c>
      <c r="T39" s="512">
        <v>4</v>
      </c>
      <c r="U39" s="797">
        <f t="shared" si="72"/>
        <v>4</v>
      </c>
      <c r="V39" s="85">
        <v>4</v>
      </c>
      <c r="W39" s="514">
        <v>0</v>
      </c>
      <c r="X39" s="532">
        <v>0</v>
      </c>
      <c r="Y39" s="532">
        <v>5</v>
      </c>
      <c r="Z39" s="532">
        <v>0</v>
      </c>
      <c r="AA39" s="180">
        <f t="shared" si="73"/>
        <v>5</v>
      </c>
      <c r="AB39" s="161">
        <v>4</v>
      </c>
    </row>
    <row r="40" spans="1:28">
      <c r="A40" s="89" t="s">
        <v>274</v>
      </c>
      <c r="B40" s="197">
        <v>0</v>
      </c>
      <c r="C40" s="197">
        <v>0</v>
      </c>
      <c r="D40" s="194">
        <v>30</v>
      </c>
      <c r="E40" s="194">
        <v>14</v>
      </c>
      <c r="F40" s="194">
        <v>0</v>
      </c>
      <c r="G40" s="194">
        <v>0</v>
      </c>
      <c r="H40" s="194">
        <v>50</v>
      </c>
      <c r="I40" s="194">
        <v>21</v>
      </c>
      <c r="J40" s="194">
        <v>1150</v>
      </c>
      <c r="K40" s="194">
        <v>595</v>
      </c>
      <c r="L40" s="179">
        <f t="shared" si="71"/>
        <v>1230</v>
      </c>
      <c r="M40" s="180">
        <f t="shared" si="71"/>
        <v>630</v>
      </c>
      <c r="O40" s="89" t="s">
        <v>274</v>
      </c>
      <c r="P40" s="514"/>
      <c r="Q40" s="512">
        <v>1</v>
      </c>
      <c r="R40" s="512">
        <v>0</v>
      </c>
      <c r="S40" s="512">
        <v>1</v>
      </c>
      <c r="T40" s="512">
        <v>47</v>
      </c>
      <c r="U40" s="797">
        <f t="shared" si="72"/>
        <v>49</v>
      </c>
      <c r="V40" s="85">
        <v>50</v>
      </c>
      <c r="W40" s="514">
        <v>22</v>
      </c>
      <c r="X40" s="532">
        <v>1</v>
      </c>
      <c r="Y40" s="532">
        <v>48</v>
      </c>
      <c r="Z40" s="532">
        <v>1</v>
      </c>
      <c r="AA40" s="180">
        <f t="shared" si="73"/>
        <v>72</v>
      </c>
      <c r="AB40" s="161">
        <v>47</v>
      </c>
    </row>
    <row r="41" spans="1:28">
      <c r="A41" s="88" t="s">
        <v>39</v>
      </c>
      <c r="B41" s="198"/>
      <c r="C41" s="198"/>
      <c r="D41" s="179"/>
      <c r="E41" s="179"/>
      <c r="F41" s="179"/>
      <c r="G41" s="179"/>
      <c r="H41" s="179"/>
      <c r="I41" s="179"/>
      <c r="J41" s="179"/>
      <c r="K41" s="179"/>
      <c r="L41" s="179"/>
      <c r="M41" s="180"/>
      <c r="O41" s="88" t="s">
        <v>39</v>
      </c>
      <c r="P41" s="515"/>
      <c r="Q41" s="516"/>
      <c r="R41" s="516"/>
      <c r="S41" s="516"/>
      <c r="T41" s="516"/>
      <c r="U41" s="797"/>
      <c r="V41" s="85"/>
      <c r="W41" s="514"/>
      <c r="X41" s="532"/>
      <c r="Y41" s="532"/>
      <c r="Z41" s="532"/>
      <c r="AA41" s="180"/>
      <c r="AB41" s="161"/>
    </row>
    <row r="42" spans="1:28">
      <c r="A42" s="89" t="s">
        <v>40</v>
      </c>
      <c r="B42" s="194">
        <v>0</v>
      </c>
      <c r="C42" s="194">
        <v>0</v>
      </c>
      <c r="D42" s="194">
        <v>0</v>
      </c>
      <c r="E42" s="194">
        <v>0</v>
      </c>
      <c r="F42" s="194">
        <v>27</v>
      </c>
      <c r="G42" s="194">
        <v>17</v>
      </c>
      <c r="H42" s="194">
        <v>415</v>
      </c>
      <c r="I42" s="194">
        <v>225</v>
      </c>
      <c r="J42" s="194">
        <v>312</v>
      </c>
      <c r="K42" s="194">
        <v>153</v>
      </c>
      <c r="L42" s="179">
        <f>B42+D42+F42+H42+J42</f>
        <v>754</v>
      </c>
      <c r="M42" s="180">
        <f>C42+E42+G42+I42+K42</f>
        <v>395</v>
      </c>
      <c r="O42" s="89" t="s">
        <v>40</v>
      </c>
      <c r="P42" s="514"/>
      <c r="Q42" s="512">
        <v>0</v>
      </c>
      <c r="R42" s="512">
        <v>1</v>
      </c>
      <c r="S42" s="512">
        <v>17</v>
      </c>
      <c r="T42" s="512">
        <v>11</v>
      </c>
      <c r="U42" s="797">
        <f t="shared" si="72"/>
        <v>29</v>
      </c>
      <c r="V42" s="85">
        <v>23</v>
      </c>
      <c r="W42" s="514">
        <v>0</v>
      </c>
      <c r="X42" s="532">
        <v>11</v>
      </c>
      <c r="Y42" s="532">
        <v>13</v>
      </c>
      <c r="Z42" s="532">
        <v>0</v>
      </c>
      <c r="AA42" s="180">
        <f t="shared" si="73"/>
        <v>24</v>
      </c>
      <c r="AB42" s="161">
        <v>20</v>
      </c>
    </row>
    <row r="43" spans="1:28">
      <c r="A43" s="89" t="s">
        <v>275</v>
      </c>
      <c r="B43" s="194">
        <v>0</v>
      </c>
      <c r="C43" s="194">
        <v>0</v>
      </c>
      <c r="D43" s="194">
        <v>875</v>
      </c>
      <c r="E43" s="194">
        <v>491</v>
      </c>
      <c r="F43" s="194">
        <v>45</v>
      </c>
      <c r="G43" s="194">
        <v>18</v>
      </c>
      <c r="H43" s="194">
        <v>247</v>
      </c>
      <c r="I43" s="194">
        <v>118</v>
      </c>
      <c r="J43" s="194">
        <v>1040</v>
      </c>
      <c r="K43" s="194">
        <v>520</v>
      </c>
      <c r="L43" s="179">
        <f t="shared" ref="L43:M45" si="74">B43+D43+F43+H43+J43</f>
        <v>2207</v>
      </c>
      <c r="M43" s="180">
        <f t="shared" si="74"/>
        <v>1147</v>
      </c>
      <c r="O43" s="89" t="s">
        <v>275</v>
      </c>
      <c r="P43" s="514"/>
      <c r="Q43" s="512">
        <v>34</v>
      </c>
      <c r="R43" s="512">
        <v>6</v>
      </c>
      <c r="S43" s="512">
        <v>15</v>
      </c>
      <c r="T43" s="512">
        <v>45</v>
      </c>
      <c r="U43" s="797">
        <f t="shared" si="72"/>
        <v>100</v>
      </c>
      <c r="V43" s="85">
        <v>85</v>
      </c>
      <c r="W43" s="514">
        <v>4</v>
      </c>
      <c r="X43" s="532">
        <v>45</v>
      </c>
      <c r="Y43" s="532">
        <v>35</v>
      </c>
      <c r="Z43" s="532">
        <v>1</v>
      </c>
      <c r="AA43" s="180">
        <f t="shared" si="73"/>
        <v>85</v>
      </c>
      <c r="AB43" s="161">
        <v>84</v>
      </c>
    </row>
    <row r="44" spans="1:28">
      <c r="A44" s="89" t="s">
        <v>42</v>
      </c>
      <c r="B44" s="194">
        <v>0</v>
      </c>
      <c r="C44" s="194">
        <v>0</v>
      </c>
      <c r="D44" s="194">
        <v>399</v>
      </c>
      <c r="E44" s="194">
        <v>217</v>
      </c>
      <c r="F44" s="194">
        <v>97</v>
      </c>
      <c r="G44" s="194">
        <v>44</v>
      </c>
      <c r="H44" s="194">
        <v>509</v>
      </c>
      <c r="I44" s="194">
        <v>261</v>
      </c>
      <c r="J44" s="194">
        <v>1716</v>
      </c>
      <c r="K44" s="194">
        <v>853</v>
      </c>
      <c r="L44" s="179">
        <f t="shared" si="74"/>
        <v>2721</v>
      </c>
      <c r="M44" s="180">
        <f t="shared" si="74"/>
        <v>1375</v>
      </c>
      <c r="O44" s="89" t="s">
        <v>42</v>
      </c>
      <c r="P44" s="514"/>
      <c r="Q44" s="512">
        <v>19</v>
      </c>
      <c r="R44" s="512">
        <v>8</v>
      </c>
      <c r="S44" s="512">
        <v>28</v>
      </c>
      <c r="T44" s="512">
        <v>82</v>
      </c>
      <c r="U44" s="797">
        <f t="shared" si="72"/>
        <v>137</v>
      </c>
      <c r="V44" s="85">
        <v>116</v>
      </c>
      <c r="W44" s="514">
        <v>33</v>
      </c>
      <c r="X44" s="532">
        <v>2</v>
      </c>
      <c r="Y44" s="532">
        <v>93</v>
      </c>
      <c r="Z44" s="532">
        <v>4</v>
      </c>
      <c r="AA44" s="180">
        <f t="shared" si="73"/>
        <v>132</v>
      </c>
      <c r="AB44" s="161">
        <v>110</v>
      </c>
    </row>
    <row r="45" spans="1:28">
      <c r="A45" s="89" t="s">
        <v>10</v>
      </c>
      <c r="B45" s="194">
        <v>0</v>
      </c>
      <c r="C45" s="194">
        <v>0</v>
      </c>
      <c r="D45" s="194">
        <v>0</v>
      </c>
      <c r="E45" s="194">
        <v>0</v>
      </c>
      <c r="F45" s="194">
        <v>0</v>
      </c>
      <c r="G45" s="194">
        <v>0</v>
      </c>
      <c r="H45" s="194">
        <v>198</v>
      </c>
      <c r="I45" s="194">
        <v>103</v>
      </c>
      <c r="J45" s="194">
        <v>25</v>
      </c>
      <c r="K45" s="194">
        <v>15</v>
      </c>
      <c r="L45" s="179">
        <f t="shared" si="74"/>
        <v>223</v>
      </c>
      <c r="M45" s="180">
        <f t="shared" si="74"/>
        <v>118</v>
      </c>
      <c r="O45" s="89" t="s">
        <v>10</v>
      </c>
      <c r="P45" s="514"/>
      <c r="Q45" s="512">
        <v>0</v>
      </c>
      <c r="R45" s="512">
        <v>0</v>
      </c>
      <c r="S45" s="512">
        <v>9</v>
      </c>
      <c r="T45" s="512">
        <v>1</v>
      </c>
      <c r="U45" s="797">
        <f t="shared" si="72"/>
        <v>10</v>
      </c>
      <c r="V45" s="85">
        <v>9</v>
      </c>
      <c r="W45" s="514">
        <v>0</v>
      </c>
      <c r="X45" s="532">
        <v>0</v>
      </c>
      <c r="Y45" s="532">
        <v>9</v>
      </c>
      <c r="Z45" s="532">
        <v>0</v>
      </c>
      <c r="AA45" s="180">
        <f t="shared" si="73"/>
        <v>9</v>
      </c>
      <c r="AB45" s="161">
        <v>9</v>
      </c>
    </row>
    <row r="46" spans="1:28">
      <c r="A46" s="88" t="s">
        <v>8</v>
      </c>
      <c r="B46" s="198"/>
      <c r="C46" s="198"/>
      <c r="D46" s="179"/>
      <c r="E46" s="179"/>
      <c r="F46" s="179"/>
      <c r="G46" s="179"/>
      <c r="H46" s="179"/>
      <c r="I46" s="179"/>
      <c r="J46" s="179"/>
      <c r="K46" s="179"/>
      <c r="L46" s="179"/>
      <c r="M46" s="180"/>
      <c r="O46" s="88" t="s">
        <v>8</v>
      </c>
      <c r="P46" s="515"/>
      <c r="Q46" s="516"/>
      <c r="R46" s="516"/>
      <c r="S46" s="516"/>
      <c r="T46" s="516"/>
      <c r="U46" s="797"/>
      <c r="V46" s="85"/>
      <c r="W46" s="514"/>
      <c r="X46" s="532"/>
      <c r="Y46" s="532"/>
      <c r="Z46" s="532"/>
      <c r="AA46" s="180"/>
      <c r="AB46" s="161"/>
    </row>
    <row r="47" spans="1:28">
      <c r="A47" s="89" t="s">
        <v>276</v>
      </c>
      <c r="B47" s="194">
        <v>0</v>
      </c>
      <c r="C47" s="194">
        <v>0</v>
      </c>
      <c r="D47" s="194">
        <v>0</v>
      </c>
      <c r="E47" s="194">
        <v>0</v>
      </c>
      <c r="F47" s="194">
        <v>0</v>
      </c>
      <c r="G47" s="194">
        <v>0</v>
      </c>
      <c r="H47" s="194">
        <v>0</v>
      </c>
      <c r="I47" s="194">
        <v>0</v>
      </c>
      <c r="J47" s="194">
        <v>897</v>
      </c>
      <c r="K47" s="194">
        <v>478</v>
      </c>
      <c r="L47" s="179">
        <f>B47+D47+F47+H47+J47</f>
        <v>897</v>
      </c>
      <c r="M47" s="180">
        <f>C47+E47+G47+I47+K47</f>
        <v>478</v>
      </c>
      <c r="O47" s="89" t="s">
        <v>276</v>
      </c>
      <c r="P47" s="514"/>
      <c r="Q47" s="512">
        <v>0</v>
      </c>
      <c r="R47" s="512">
        <v>0</v>
      </c>
      <c r="S47" s="512">
        <v>0</v>
      </c>
      <c r="T47" s="512">
        <v>33</v>
      </c>
      <c r="U47" s="797">
        <f t="shared" si="72"/>
        <v>33</v>
      </c>
      <c r="V47" s="85">
        <v>33</v>
      </c>
      <c r="W47" s="514">
        <v>3</v>
      </c>
      <c r="X47" s="532">
        <v>24</v>
      </c>
      <c r="Y47" s="532">
        <v>7</v>
      </c>
      <c r="Z47" s="532">
        <v>0</v>
      </c>
      <c r="AA47" s="180">
        <f t="shared" si="73"/>
        <v>34</v>
      </c>
      <c r="AB47" s="161">
        <v>29</v>
      </c>
    </row>
    <row r="48" spans="1:28">
      <c r="A48" s="89" t="s">
        <v>277</v>
      </c>
      <c r="B48" s="194">
        <v>0</v>
      </c>
      <c r="C48" s="194">
        <v>0</v>
      </c>
      <c r="D48" s="194">
        <v>27</v>
      </c>
      <c r="E48" s="194">
        <v>16</v>
      </c>
      <c r="F48" s="194">
        <v>17</v>
      </c>
      <c r="G48" s="194">
        <v>11</v>
      </c>
      <c r="H48" s="194">
        <v>33</v>
      </c>
      <c r="I48" s="194">
        <v>14</v>
      </c>
      <c r="J48" s="194">
        <v>33</v>
      </c>
      <c r="K48" s="194">
        <v>16</v>
      </c>
      <c r="L48" s="179">
        <f t="shared" ref="L48:M54" si="75">B48+D48+F48+H48+J48</f>
        <v>110</v>
      </c>
      <c r="M48" s="180">
        <f t="shared" si="75"/>
        <v>57</v>
      </c>
      <c r="O48" s="89" t="s">
        <v>277</v>
      </c>
      <c r="P48" s="514"/>
      <c r="Q48" s="512">
        <v>1</v>
      </c>
      <c r="R48" s="512">
        <v>1</v>
      </c>
      <c r="S48" s="512">
        <v>1</v>
      </c>
      <c r="T48" s="512">
        <v>2</v>
      </c>
      <c r="U48" s="797">
        <f t="shared" si="72"/>
        <v>5</v>
      </c>
      <c r="V48" s="85">
        <v>6</v>
      </c>
      <c r="W48" s="514">
        <v>0</v>
      </c>
      <c r="X48" s="532">
        <v>0</v>
      </c>
      <c r="Y48" s="532">
        <v>5</v>
      </c>
      <c r="Z48" s="532">
        <v>0</v>
      </c>
      <c r="AA48" s="180">
        <f t="shared" si="73"/>
        <v>5</v>
      </c>
      <c r="AB48" s="161">
        <v>5</v>
      </c>
    </row>
    <row r="49" spans="1:28">
      <c r="A49" s="89" t="s">
        <v>278</v>
      </c>
      <c r="B49" s="194">
        <v>0</v>
      </c>
      <c r="C49" s="194">
        <v>0</v>
      </c>
      <c r="D49" s="194">
        <v>0</v>
      </c>
      <c r="E49" s="194">
        <v>0</v>
      </c>
      <c r="F49" s="194">
        <v>18</v>
      </c>
      <c r="G49" s="194">
        <v>8</v>
      </c>
      <c r="H49" s="194">
        <v>26</v>
      </c>
      <c r="I49" s="194">
        <v>10</v>
      </c>
      <c r="J49" s="194">
        <v>4</v>
      </c>
      <c r="K49" s="194">
        <v>0</v>
      </c>
      <c r="L49" s="179">
        <f t="shared" si="75"/>
        <v>48</v>
      </c>
      <c r="M49" s="180">
        <f t="shared" si="75"/>
        <v>18</v>
      </c>
      <c r="O49" s="89" t="s">
        <v>278</v>
      </c>
      <c r="P49" s="514"/>
      <c r="Q49" s="512">
        <v>0</v>
      </c>
      <c r="R49" s="512">
        <v>2</v>
      </c>
      <c r="S49" s="512">
        <v>3</v>
      </c>
      <c r="T49" s="512">
        <v>2</v>
      </c>
      <c r="U49" s="797">
        <f t="shared" si="72"/>
        <v>7</v>
      </c>
      <c r="V49" s="85">
        <v>4</v>
      </c>
      <c r="W49" s="514">
        <v>0</v>
      </c>
      <c r="X49" s="532">
        <v>0</v>
      </c>
      <c r="Y49" s="532">
        <v>3</v>
      </c>
      <c r="Z49" s="532">
        <v>0</v>
      </c>
      <c r="AA49" s="180">
        <f t="shared" si="73"/>
        <v>3</v>
      </c>
      <c r="AB49" s="161">
        <v>3</v>
      </c>
    </row>
    <row r="50" spans="1:28">
      <c r="A50" s="89" t="s">
        <v>279</v>
      </c>
      <c r="B50" s="194">
        <v>0</v>
      </c>
      <c r="C50" s="194">
        <v>0</v>
      </c>
      <c r="D50" s="194">
        <v>65</v>
      </c>
      <c r="E50" s="194">
        <v>26</v>
      </c>
      <c r="F50" s="194">
        <v>61</v>
      </c>
      <c r="G50" s="194">
        <v>28</v>
      </c>
      <c r="H50" s="194">
        <v>82</v>
      </c>
      <c r="I50" s="194">
        <v>38</v>
      </c>
      <c r="J50" s="194">
        <v>145</v>
      </c>
      <c r="K50" s="194">
        <v>70</v>
      </c>
      <c r="L50" s="179">
        <f t="shared" si="75"/>
        <v>353</v>
      </c>
      <c r="M50" s="180">
        <f t="shared" si="75"/>
        <v>162</v>
      </c>
      <c r="O50" s="89" t="s">
        <v>279</v>
      </c>
      <c r="P50" s="514"/>
      <c r="Q50" s="512">
        <v>3</v>
      </c>
      <c r="R50" s="512">
        <v>5</v>
      </c>
      <c r="S50" s="512">
        <v>7</v>
      </c>
      <c r="T50" s="512">
        <v>9</v>
      </c>
      <c r="U50" s="797">
        <f t="shared" si="72"/>
        <v>24</v>
      </c>
      <c r="V50" s="85">
        <v>12</v>
      </c>
      <c r="W50" s="514">
        <v>0</v>
      </c>
      <c r="X50" s="532">
        <v>2</v>
      </c>
      <c r="Y50" s="532">
        <v>13</v>
      </c>
      <c r="Z50" s="532">
        <v>0</v>
      </c>
      <c r="AA50" s="180">
        <f t="shared" si="73"/>
        <v>15</v>
      </c>
      <c r="AB50" s="161">
        <v>12</v>
      </c>
    </row>
    <row r="51" spans="1:28" ht="13.5" customHeight="1">
      <c r="A51" s="89" t="s">
        <v>280</v>
      </c>
      <c r="B51" s="194">
        <v>0</v>
      </c>
      <c r="C51" s="194">
        <v>0</v>
      </c>
      <c r="D51" s="194">
        <v>31</v>
      </c>
      <c r="E51" s="194">
        <v>17</v>
      </c>
      <c r="F51" s="194">
        <v>138</v>
      </c>
      <c r="G51" s="194">
        <v>89</v>
      </c>
      <c r="H51" s="194">
        <v>375</v>
      </c>
      <c r="I51" s="194">
        <v>182</v>
      </c>
      <c r="J51" s="194">
        <v>571</v>
      </c>
      <c r="K51" s="194">
        <v>281</v>
      </c>
      <c r="L51" s="179">
        <f t="shared" si="75"/>
        <v>1115</v>
      </c>
      <c r="M51" s="180">
        <f t="shared" si="75"/>
        <v>569</v>
      </c>
      <c r="O51" s="222" t="s">
        <v>280</v>
      </c>
      <c r="P51" s="517"/>
      <c r="Q51" s="518">
        <v>2</v>
      </c>
      <c r="R51" s="518">
        <v>12</v>
      </c>
      <c r="S51" s="518">
        <v>20</v>
      </c>
      <c r="T51" s="518">
        <v>29</v>
      </c>
      <c r="U51" s="797">
        <f t="shared" si="72"/>
        <v>63</v>
      </c>
      <c r="V51" s="85">
        <v>39</v>
      </c>
      <c r="W51" s="514">
        <v>1</v>
      </c>
      <c r="X51" s="532">
        <v>4</v>
      </c>
      <c r="Y51" s="532">
        <v>43</v>
      </c>
      <c r="Z51" s="532">
        <v>4</v>
      </c>
      <c r="AA51" s="180">
        <f t="shared" si="73"/>
        <v>52</v>
      </c>
      <c r="AB51" s="161">
        <v>29</v>
      </c>
    </row>
    <row r="52" spans="1:28" ht="13.5" customHeight="1">
      <c r="A52" s="89" t="s">
        <v>281</v>
      </c>
      <c r="B52" s="194">
        <v>0</v>
      </c>
      <c r="C52" s="194">
        <v>0</v>
      </c>
      <c r="D52" s="194">
        <v>228</v>
      </c>
      <c r="E52" s="194">
        <v>113</v>
      </c>
      <c r="F52" s="194">
        <v>67</v>
      </c>
      <c r="G52" s="194">
        <v>33</v>
      </c>
      <c r="H52" s="194">
        <v>422</v>
      </c>
      <c r="I52" s="194">
        <v>218</v>
      </c>
      <c r="J52" s="194">
        <v>895</v>
      </c>
      <c r="K52" s="194">
        <v>461</v>
      </c>
      <c r="L52" s="179">
        <f t="shared" si="75"/>
        <v>1612</v>
      </c>
      <c r="M52" s="180">
        <f t="shared" si="75"/>
        <v>825</v>
      </c>
      <c r="O52" s="222" t="s">
        <v>281</v>
      </c>
      <c r="P52" s="519"/>
      <c r="Q52" s="518">
        <v>8</v>
      </c>
      <c r="R52" s="518">
        <v>8</v>
      </c>
      <c r="S52" s="518">
        <v>34</v>
      </c>
      <c r="T52" s="518">
        <v>51</v>
      </c>
      <c r="U52" s="797">
        <f t="shared" si="72"/>
        <v>101</v>
      </c>
      <c r="V52" s="85">
        <v>65</v>
      </c>
      <c r="W52" s="514">
        <v>19</v>
      </c>
      <c r="X52" s="532">
        <v>10</v>
      </c>
      <c r="Y52" s="532">
        <v>63</v>
      </c>
      <c r="Z52" s="532">
        <v>1</v>
      </c>
      <c r="AA52" s="180">
        <f t="shared" si="73"/>
        <v>93</v>
      </c>
      <c r="AB52" s="161">
        <v>59</v>
      </c>
    </row>
    <row r="53" spans="1:28" ht="13.5" customHeight="1">
      <c r="A53" s="89" t="s">
        <v>282</v>
      </c>
      <c r="B53" s="194">
        <v>0</v>
      </c>
      <c r="C53" s="194">
        <v>0</v>
      </c>
      <c r="D53" s="194">
        <v>126</v>
      </c>
      <c r="E53" s="194">
        <v>54</v>
      </c>
      <c r="F53" s="194">
        <v>244</v>
      </c>
      <c r="G53" s="194">
        <v>138</v>
      </c>
      <c r="H53" s="194">
        <v>454</v>
      </c>
      <c r="I53" s="194">
        <v>248</v>
      </c>
      <c r="J53" s="194">
        <v>871</v>
      </c>
      <c r="K53" s="194">
        <v>454</v>
      </c>
      <c r="L53" s="179">
        <f t="shared" si="75"/>
        <v>1695</v>
      </c>
      <c r="M53" s="180">
        <f t="shared" si="75"/>
        <v>894</v>
      </c>
      <c r="O53" s="222" t="s">
        <v>282</v>
      </c>
      <c r="P53" s="519"/>
      <c r="Q53" s="518">
        <v>3</v>
      </c>
      <c r="R53" s="518">
        <v>8</v>
      </c>
      <c r="S53" s="518">
        <v>15</v>
      </c>
      <c r="T53" s="518">
        <v>21</v>
      </c>
      <c r="U53" s="797">
        <f t="shared" si="72"/>
        <v>47</v>
      </c>
      <c r="V53" s="85">
        <v>30</v>
      </c>
      <c r="W53" s="514">
        <v>4</v>
      </c>
      <c r="X53" s="532">
        <v>9</v>
      </c>
      <c r="Y53" s="532">
        <v>29</v>
      </c>
      <c r="Z53" s="532">
        <v>4</v>
      </c>
      <c r="AA53" s="180">
        <f t="shared" si="73"/>
        <v>46</v>
      </c>
      <c r="AB53" s="161">
        <v>22</v>
      </c>
    </row>
    <row r="54" spans="1:28">
      <c r="A54" s="196" t="s">
        <v>22</v>
      </c>
      <c r="B54" s="194">
        <v>0</v>
      </c>
      <c r="C54" s="194">
        <v>0</v>
      </c>
      <c r="D54" s="194">
        <v>97</v>
      </c>
      <c r="E54" s="194">
        <v>51</v>
      </c>
      <c r="F54" s="194">
        <v>41</v>
      </c>
      <c r="G54" s="194">
        <v>27</v>
      </c>
      <c r="H54" s="194">
        <v>112</v>
      </c>
      <c r="I54" s="194">
        <v>59</v>
      </c>
      <c r="J54" s="194">
        <v>137</v>
      </c>
      <c r="K54" s="194">
        <v>63</v>
      </c>
      <c r="L54" s="179">
        <f t="shared" si="75"/>
        <v>387</v>
      </c>
      <c r="M54" s="180">
        <f t="shared" si="75"/>
        <v>200</v>
      </c>
      <c r="O54" s="196" t="s">
        <v>22</v>
      </c>
      <c r="P54" s="511"/>
      <c r="Q54" s="241">
        <v>4</v>
      </c>
      <c r="R54" s="215">
        <v>3</v>
      </c>
      <c r="S54" s="215">
        <v>7</v>
      </c>
      <c r="T54" s="215">
        <v>8</v>
      </c>
      <c r="U54" s="797">
        <f t="shared" si="72"/>
        <v>22</v>
      </c>
      <c r="V54" s="85">
        <v>19</v>
      </c>
      <c r="W54" s="514">
        <v>0</v>
      </c>
      <c r="X54" s="532">
        <v>11</v>
      </c>
      <c r="Y54" s="532">
        <v>21</v>
      </c>
      <c r="Z54" s="532">
        <v>0</v>
      </c>
      <c r="AA54" s="180">
        <f t="shared" si="73"/>
        <v>32</v>
      </c>
      <c r="AB54" s="161">
        <v>15</v>
      </c>
    </row>
    <row r="55" spans="1:28">
      <c r="A55" s="210" t="s">
        <v>75</v>
      </c>
      <c r="B55" s="198"/>
      <c r="C55" s="198"/>
      <c r="D55" s="179"/>
      <c r="E55" s="179"/>
      <c r="F55" s="179"/>
      <c r="G55" s="179"/>
      <c r="H55" s="179"/>
      <c r="I55" s="179"/>
      <c r="J55" s="179"/>
      <c r="K55" s="179"/>
      <c r="L55" s="179"/>
      <c r="M55" s="180"/>
      <c r="O55" s="292" t="s">
        <v>75</v>
      </c>
      <c r="P55" s="521"/>
      <c r="Q55" s="242"/>
      <c r="R55" s="522"/>
      <c r="S55" s="522"/>
      <c r="T55" s="522"/>
      <c r="U55" s="797"/>
      <c r="V55" s="85"/>
      <c r="W55" s="514"/>
      <c r="X55" s="532"/>
      <c r="Y55" s="532"/>
      <c r="Z55" s="532"/>
      <c r="AA55" s="180"/>
      <c r="AB55" s="161"/>
    </row>
    <row r="56" spans="1:28">
      <c r="A56" s="89" t="s">
        <v>365</v>
      </c>
      <c r="B56" s="194">
        <v>0</v>
      </c>
      <c r="C56" s="194">
        <v>0</v>
      </c>
      <c r="D56" s="194">
        <v>283</v>
      </c>
      <c r="E56" s="194">
        <v>136</v>
      </c>
      <c r="F56" s="194">
        <v>115</v>
      </c>
      <c r="G56" s="194">
        <v>53</v>
      </c>
      <c r="H56" s="194">
        <v>172</v>
      </c>
      <c r="I56" s="194">
        <v>93</v>
      </c>
      <c r="J56" s="194">
        <v>168</v>
      </c>
      <c r="K56" s="194">
        <v>83</v>
      </c>
      <c r="L56" s="179">
        <f>B56+D56+F56+H56+J56</f>
        <v>738</v>
      </c>
      <c r="M56" s="180">
        <f>C56+E56+G56+I56+K56</f>
        <v>365</v>
      </c>
      <c r="O56" s="89" t="s">
        <v>365</v>
      </c>
      <c r="P56" s="511"/>
      <c r="Q56" s="512">
        <v>9</v>
      </c>
      <c r="R56" s="512">
        <v>7</v>
      </c>
      <c r="S56" s="512">
        <v>10</v>
      </c>
      <c r="T56" s="512">
        <v>10</v>
      </c>
      <c r="U56" s="797">
        <f t="shared" si="72"/>
        <v>36</v>
      </c>
      <c r="V56" s="85">
        <v>22</v>
      </c>
      <c r="W56" s="514">
        <v>0</v>
      </c>
      <c r="X56" s="532">
        <v>0</v>
      </c>
      <c r="Y56" s="532">
        <v>25</v>
      </c>
      <c r="Z56" s="532">
        <v>0</v>
      </c>
      <c r="AA56" s="180">
        <f t="shared" si="73"/>
        <v>25</v>
      </c>
      <c r="AB56" s="161">
        <v>20</v>
      </c>
    </row>
    <row r="57" spans="1:28">
      <c r="A57" s="89" t="s">
        <v>284</v>
      </c>
      <c r="B57" s="194">
        <v>0</v>
      </c>
      <c r="C57" s="194">
        <v>0</v>
      </c>
      <c r="D57" s="194">
        <v>174</v>
      </c>
      <c r="E57" s="194">
        <v>96</v>
      </c>
      <c r="F57" s="194">
        <v>1190</v>
      </c>
      <c r="G57" s="194">
        <v>631</v>
      </c>
      <c r="H57" s="194">
        <v>1382</v>
      </c>
      <c r="I57" s="194">
        <v>710</v>
      </c>
      <c r="J57" s="194">
        <v>1117</v>
      </c>
      <c r="K57" s="194">
        <v>558</v>
      </c>
      <c r="L57" s="179">
        <f t="shared" ref="L57:M58" si="76">B57+D57+F57+H57+J57</f>
        <v>3863</v>
      </c>
      <c r="M57" s="180">
        <f t="shared" si="76"/>
        <v>1995</v>
      </c>
      <c r="O57" s="89" t="s">
        <v>284</v>
      </c>
      <c r="P57" s="511"/>
      <c r="Q57" s="512">
        <v>21</v>
      </c>
      <c r="R57" s="512">
        <v>80</v>
      </c>
      <c r="S57" s="512">
        <v>82</v>
      </c>
      <c r="T57" s="512">
        <v>76</v>
      </c>
      <c r="U57" s="797">
        <f t="shared" si="72"/>
        <v>259</v>
      </c>
      <c r="V57" s="85">
        <v>92</v>
      </c>
      <c r="W57" s="514">
        <v>1</v>
      </c>
      <c r="X57" s="532">
        <v>37</v>
      </c>
      <c r="Y57" s="532">
        <v>59</v>
      </c>
      <c r="Z57" s="532">
        <v>0</v>
      </c>
      <c r="AA57" s="180">
        <f t="shared" si="73"/>
        <v>97</v>
      </c>
      <c r="AB57" s="161">
        <v>82</v>
      </c>
    </row>
    <row r="58" spans="1:28">
      <c r="A58" s="89" t="s">
        <v>285</v>
      </c>
      <c r="B58" s="194">
        <v>0</v>
      </c>
      <c r="C58" s="194">
        <v>0</v>
      </c>
      <c r="D58" s="194">
        <v>0</v>
      </c>
      <c r="E58" s="194">
        <v>0</v>
      </c>
      <c r="F58" s="194">
        <v>327</v>
      </c>
      <c r="G58" s="194">
        <v>179</v>
      </c>
      <c r="H58" s="194">
        <v>603</v>
      </c>
      <c r="I58" s="194">
        <v>305</v>
      </c>
      <c r="J58" s="194">
        <v>662</v>
      </c>
      <c r="K58" s="194">
        <v>350</v>
      </c>
      <c r="L58" s="179">
        <f t="shared" si="76"/>
        <v>1592</v>
      </c>
      <c r="M58" s="180">
        <f t="shared" si="76"/>
        <v>834</v>
      </c>
      <c r="O58" s="89" t="s">
        <v>285</v>
      </c>
      <c r="P58" s="511"/>
      <c r="Q58" s="512">
        <v>0</v>
      </c>
      <c r="R58" s="512">
        <v>28</v>
      </c>
      <c r="S58" s="512">
        <v>36</v>
      </c>
      <c r="T58" s="512">
        <v>41</v>
      </c>
      <c r="U58" s="797">
        <f t="shared" si="72"/>
        <v>105</v>
      </c>
      <c r="V58" s="85">
        <v>41</v>
      </c>
      <c r="W58" s="514">
        <v>2</v>
      </c>
      <c r="X58" s="532">
        <v>3</v>
      </c>
      <c r="Y58" s="532">
        <v>37</v>
      </c>
      <c r="Z58" s="532">
        <v>0</v>
      </c>
      <c r="AA58" s="180">
        <f t="shared" si="73"/>
        <v>42</v>
      </c>
      <c r="AB58" s="161">
        <v>41</v>
      </c>
    </row>
    <row r="59" spans="1:28">
      <c r="A59" s="89" t="s">
        <v>286</v>
      </c>
      <c r="B59" s="194">
        <v>0</v>
      </c>
      <c r="C59" s="194">
        <v>0</v>
      </c>
      <c r="D59" s="194">
        <v>0</v>
      </c>
      <c r="E59" s="194">
        <v>0</v>
      </c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79"/>
      <c r="M59" s="180"/>
      <c r="O59" s="89" t="s">
        <v>286</v>
      </c>
      <c r="P59" s="511"/>
      <c r="Q59" s="512">
        <v>0</v>
      </c>
      <c r="R59" s="512">
        <v>0</v>
      </c>
      <c r="S59" s="512">
        <v>0</v>
      </c>
      <c r="T59" s="512">
        <v>0</v>
      </c>
      <c r="U59" s="797">
        <f t="shared" si="72"/>
        <v>0</v>
      </c>
      <c r="V59" s="223">
        <v>0</v>
      </c>
      <c r="W59" s="533">
        <v>0</v>
      </c>
      <c r="X59" s="534">
        <v>0</v>
      </c>
      <c r="Y59" s="534">
        <v>0</v>
      </c>
      <c r="Z59" s="534">
        <v>0</v>
      </c>
      <c r="AA59" s="180">
        <f t="shared" si="73"/>
        <v>0</v>
      </c>
      <c r="AB59" s="531">
        <v>0</v>
      </c>
    </row>
    <row r="60" spans="1:28">
      <c r="A60" s="89" t="s">
        <v>287</v>
      </c>
      <c r="B60" s="194">
        <v>0</v>
      </c>
      <c r="C60" s="194">
        <v>0</v>
      </c>
      <c r="D60" s="194">
        <v>734</v>
      </c>
      <c r="E60" s="194">
        <v>357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79">
        <f>B60+D60+F60+H60+J60</f>
        <v>734</v>
      </c>
      <c r="M60" s="180">
        <f>C60+E60+G60+I60+K60</f>
        <v>357</v>
      </c>
      <c r="O60" s="89" t="s">
        <v>287</v>
      </c>
      <c r="P60" s="511"/>
      <c r="Q60" s="512">
        <v>26</v>
      </c>
      <c r="R60" s="512">
        <v>0</v>
      </c>
      <c r="S60" s="512">
        <v>0</v>
      </c>
      <c r="T60" s="512">
        <v>0</v>
      </c>
      <c r="U60" s="797">
        <f t="shared" si="72"/>
        <v>26</v>
      </c>
      <c r="V60" s="85">
        <v>26</v>
      </c>
      <c r="W60" s="514">
        <v>0</v>
      </c>
      <c r="X60" s="532">
        <v>0</v>
      </c>
      <c r="Y60" s="532">
        <v>27</v>
      </c>
      <c r="Z60" s="532">
        <v>0</v>
      </c>
      <c r="AA60" s="180">
        <f t="shared" si="73"/>
        <v>27</v>
      </c>
      <c r="AB60" s="161">
        <v>25</v>
      </c>
    </row>
    <row r="61" spans="1:28">
      <c r="A61" s="89" t="s">
        <v>288</v>
      </c>
      <c r="B61" s="194">
        <v>0</v>
      </c>
      <c r="C61" s="194">
        <v>0</v>
      </c>
      <c r="D61" s="194">
        <v>454</v>
      </c>
      <c r="E61" s="194">
        <v>225</v>
      </c>
      <c r="F61" s="194">
        <v>590</v>
      </c>
      <c r="G61" s="194">
        <v>327</v>
      </c>
      <c r="H61" s="194">
        <v>605</v>
      </c>
      <c r="I61" s="194">
        <v>318</v>
      </c>
      <c r="J61" s="194">
        <v>734</v>
      </c>
      <c r="K61" s="194">
        <v>364</v>
      </c>
      <c r="L61" s="179">
        <f>B61+D61+F61+H61+J61</f>
        <v>2383</v>
      </c>
      <c r="M61" s="180">
        <f>C61+E61+G61+I61+K61</f>
        <v>1234</v>
      </c>
      <c r="O61" s="89" t="s">
        <v>288</v>
      </c>
      <c r="P61" s="514"/>
      <c r="Q61" s="512">
        <v>20</v>
      </c>
      <c r="R61" s="512">
        <v>41</v>
      </c>
      <c r="S61" s="512">
        <v>41</v>
      </c>
      <c r="T61" s="512">
        <v>40</v>
      </c>
      <c r="U61" s="797">
        <f t="shared" si="72"/>
        <v>142</v>
      </c>
      <c r="V61" s="85">
        <v>73</v>
      </c>
      <c r="W61" s="514">
        <v>0</v>
      </c>
      <c r="X61" s="532">
        <v>1</v>
      </c>
      <c r="Y61" s="532">
        <v>77</v>
      </c>
      <c r="Z61" s="532">
        <v>0</v>
      </c>
      <c r="AA61" s="180">
        <f t="shared" si="73"/>
        <v>78</v>
      </c>
      <c r="AB61" s="161">
        <v>72</v>
      </c>
    </row>
    <row r="62" spans="1:28">
      <c r="A62" s="88" t="s">
        <v>38</v>
      </c>
      <c r="B62" s="198"/>
      <c r="C62" s="198"/>
      <c r="D62" s="179"/>
      <c r="E62" s="179"/>
      <c r="F62" s="179"/>
      <c r="G62" s="179"/>
      <c r="H62" s="179"/>
      <c r="I62" s="179"/>
      <c r="J62" s="179"/>
      <c r="K62" s="179"/>
      <c r="L62" s="179"/>
      <c r="M62" s="180"/>
      <c r="O62" s="88" t="s">
        <v>38</v>
      </c>
      <c r="P62" s="515"/>
      <c r="Q62" s="516"/>
      <c r="R62" s="516"/>
      <c r="S62" s="516"/>
      <c r="T62" s="516"/>
      <c r="U62" s="797"/>
      <c r="V62" s="85"/>
      <c r="W62" s="514"/>
      <c r="X62" s="532"/>
      <c r="Y62" s="532"/>
      <c r="Z62" s="532"/>
      <c r="AA62" s="180"/>
      <c r="AB62" s="161"/>
    </row>
    <row r="63" spans="1:28">
      <c r="A63" s="89" t="s">
        <v>342</v>
      </c>
      <c r="B63" s="194">
        <v>0</v>
      </c>
      <c r="C63" s="194">
        <v>0</v>
      </c>
      <c r="D63" s="194">
        <v>487</v>
      </c>
      <c r="E63" s="194">
        <v>262</v>
      </c>
      <c r="F63" s="194">
        <v>40</v>
      </c>
      <c r="G63" s="194">
        <v>24</v>
      </c>
      <c r="H63" s="194">
        <v>46</v>
      </c>
      <c r="I63" s="194">
        <v>26</v>
      </c>
      <c r="J63" s="194">
        <v>135</v>
      </c>
      <c r="K63" s="194">
        <v>74</v>
      </c>
      <c r="L63" s="179">
        <f t="shared" ref="L63:M66" si="77">B63+D63+F63+H63+J63</f>
        <v>708</v>
      </c>
      <c r="M63" s="180">
        <f t="shared" si="77"/>
        <v>386</v>
      </c>
      <c r="O63" s="89" t="s">
        <v>342</v>
      </c>
      <c r="P63" s="514"/>
      <c r="Q63" s="512">
        <v>10</v>
      </c>
      <c r="R63" s="512">
        <v>1</v>
      </c>
      <c r="S63" s="512">
        <v>2</v>
      </c>
      <c r="T63" s="512">
        <v>3</v>
      </c>
      <c r="U63" s="797">
        <f t="shared" si="72"/>
        <v>16</v>
      </c>
      <c r="V63" s="85">
        <v>12</v>
      </c>
      <c r="W63" s="514">
        <v>0</v>
      </c>
      <c r="X63" s="532">
        <v>3</v>
      </c>
      <c r="Y63" s="532">
        <v>14</v>
      </c>
      <c r="Z63" s="532">
        <v>6</v>
      </c>
      <c r="AA63" s="180">
        <f t="shared" si="73"/>
        <v>23</v>
      </c>
      <c r="AB63" s="161">
        <v>11</v>
      </c>
    </row>
    <row r="64" spans="1:28">
      <c r="A64" s="89" t="s">
        <v>290</v>
      </c>
      <c r="B64" s="194">
        <v>0</v>
      </c>
      <c r="C64" s="194">
        <v>0</v>
      </c>
      <c r="D64" s="194">
        <v>100</v>
      </c>
      <c r="E64" s="194">
        <v>49</v>
      </c>
      <c r="F64" s="194">
        <v>0</v>
      </c>
      <c r="G64" s="194">
        <v>0</v>
      </c>
      <c r="H64" s="194">
        <v>120</v>
      </c>
      <c r="I64" s="194">
        <v>63</v>
      </c>
      <c r="J64" s="194">
        <v>260</v>
      </c>
      <c r="K64" s="194">
        <v>138</v>
      </c>
      <c r="L64" s="179">
        <f t="shared" si="77"/>
        <v>480</v>
      </c>
      <c r="M64" s="180">
        <f t="shared" si="77"/>
        <v>250</v>
      </c>
      <c r="O64" s="89" t="s">
        <v>290</v>
      </c>
      <c r="P64" s="514"/>
      <c r="Q64" s="512">
        <v>4</v>
      </c>
      <c r="R64" s="512">
        <v>0</v>
      </c>
      <c r="S64" s="512">
        <v>2</v>
      </c>
      <c r="T64" s="512">
        <v>10</v>
      </c>
      <c r="U64" s="797">
        <f t="shared" si="72"/>
        <v>16</v>
      </c>
      <c r="V64" s="85">
        <v>16</v>
      </c>
      <c r="W64" s="514">
        <v>1</v>
      </c>
      <c r="X64" s="532">
        <v>0</v>
      </c>
      <c r="Y64" s="532">
        <v>15</v>
      </c>
      <c r="Z64" s="532">
        <v>1</v>
      </c>
      <c r="AA64" s="180">
        <f t="shared" si="73"/>
        <v>17</v>
      </c>
      <c r="AB64" s="161">
        <v>16</v>
      </c>
    </row>
    <row r="65" spans="1:28">
      <c r="A65" s="90" t="s">
        <v>348</v>
      </c>
      <c r="B65" s="194">
        <v>0</v>
      </c>
      <c r="C65" s="194">
        <v>0</v>
      </c>
      <c r="D65" s="194">
        <v>0</v>
      </c>
      <c r="E65" s="194">
        <v>0</v>
      </c>
      <c r="F65" s="194">
        <v>0</v>
      </c>
      <c r="G65" s="194">
        <v>0</v>
      </c>
      <c r="H65" s="194">
        <v>0</v>
      </c>
      <c r="I65" s="194">
        <v>0</v>
      </c>
      <c r="J65" s="194">
        <v>0</v>
      </c>
      <c r="K65" s="194">
        <v>0</v>
      </c>
      <c r="L65" s="179">
        <f t="shared" si="77"/>
        <v>0</v>
      </c>
      <c r="M65" s="180">
        <f t="shared" si="77"/>
        <v>0</v>
      </c>
      <c r="O65" s="90" t="s">
        <v>348</v>
      </c>
      <c r="P65" s="514"/>
      <c r="Q65" s="512">
        <v>0</v>
      </c>
      <c r="R65" s="512">
        <v>0</v>
      </c>
      <c r="S65" s="512">
        <v>0</v>
      </c>
      <c r="T65" s="512">
        <v>0</v>
      </c>
      <c r="U65" s="797">
        <f t="shared" si="72"/>
        <v>0</v>
      </c>
      <c r="V65" s="223">
        <v>0</v>
      </c>
      <c r="W65" s="533">
        <v>0</v>
      </c>
      <c r="X65" s="534">
        <v>0</v>
      </c>
      <c r="Y65" s="534">
        <v>0</v>
      </c>
      <c r="Z65" s="534">
        <v>0</v>
      </c>
      <c r="AA65" s="180">
        <f t="shared" si="73"/>
        <v>0</v>
      </c>
      <c r="AB65" s="531">
        <v>0</v>
      </c>
    </row>
    <row r="66" spans="1:28" ht="13.5" thickBot="1">
      <c r="A66" s="199" t="s">
        <v>292</v>
      </c>
      <c r="B66" s="200">
        <v>0</v>
      </c>
      <c r="C66" s="200">
        <v>0</v>
      </c>
      <c r="D66" s="200">
        <v>159</v>
      </c>
      <c r="E66" s="200">
        <v>75</v>
      </c>
      <c r="F66" s="200">
        <v>23</v>
      </c>
      <c r="G66" s="200">
        <v>10</v>
      </c>
      <c r="H66" s="200">
        <v>25</v>
      </c>
      <c r="I66" s="200">
        <v>12</v>
      </c>
      <c r="J66" s="200">
        <v>147</v>
      </c>
      <c r="K66" s="200">
        <v>78</v>
      </c>
      <c r="L66" s="182">
        <f t="shared" si="77"/>
        <v>354</v>
      </c>
      <c r="M66" s="183">
        <f t="shared" si="77"/>
        <v>175</v>
      </c>
      <c r="O66" s="208" t="s">
        <v>292</v>
      </c>
      <c r="P66" s="524"/>
      <c r="Q66" s="257">
        <v>4</v>
      </c>
      <c r="R66" s="257">
        <v>1</v>
      </c>
      <c r="S66" s="257">
        <v>1</v>
      </c>
      <c r="T66" s="525">
        <v>3</v>
      </c>
      <c r="U66" s="795">
        <f t="shared" si="72"/>
        <v>9</v>
      </c>
      <c r="V66" s="87">
        <v>5</v>
      </c>
      <c r="W66" s="535">
        <v>0</v>
      </c>
      <c r="X66" s="398">
        <v>0</v>
      </c>
      <c r="Y66" s="398">
        <v>8</v>
      </c>
      <c r="Z66" s="398">
        <v>0</v>
      </c>
      <c r="AA66" s="837">
        <f t="shared" si="73"/>
        <v>8</v>
      </c>
      <c r="AB66" s="349">
        <v>5</v>
      </c>
    </row>
    <row r="67" spans="1:28" ht="15" customHeight="1">
      <c r="A67" s="1017" t="s">
        <v>360</v>
      </c>
      <c r="B67" s="1017"/>
      <c r="C67" s="1017"/>
      <c r="D67" s="1017"/>
      <c r="E67" s="1017"/>
      <c r="F67" s="1017"/>
      <c r="G67" s="1017"/>
      <c r="H67" s="1017"/>
      <c r="I67" s="1017"/>
      <c r="J67" s="1017"/>
      <c r="K67" s="1017"/>
      <c r="L67" s="1017"/>
      <c r="M67" s="1017"/>
      <c r="O67" s="1018" t="s">
        <v>366</v>
      </c>
      <c r="P67" s="1018"/>
      <c r="Q67" s="1018"/>
      <c r="R67" s="1018"/>
      <c r="S67" s="1018"/>
      <c r="T67" s="1018"/>
      <c r="U67" s="1018"/>
      <c r="V67" s="1018"/>
      <c r="W67" s="1018"/>
      <c r="X67" s="1018"/>
      <c r="Y67" s="1018"/>
      <c r="Z67" s="1018"/>
      <c r="AA67" s="1018"/>
      <c r="AB67" s="1018"/>
    </row>
    <row r="68" spans="1:28" ht="15" customHeight="1">
      <c r="A68" s="1018" t="s">
        <v>187</v>
      </c>
      <c r="B68" s="1018"/>
      <c r="C68" s="1018"/>
      <c r="D68" s="1018"/>
      <c r="E68" s="1018"/>
      <c r="F68" s="1018"/>
      <c r="G68" s="1018"/>
      <c r="H68" s="1018"/>
      <c r="I68" s="1018"/>
      <c r="J68" s="1018"/>
      <c r="K68" s="1018"/>
      <c r="L68" s="1018"/>
      <c r="M68" s="1018"/>
      <c r="O68" s="1037" t="s">
        <v>187</v>
      </c>
      <c r="P68" s="1037"/>
      <c r="Q68" s="1037"/>
      <c r="R68" s="1037"/>
      <c r="S68" s="1037"/>
      <c r="T68" s="1037"/>
      <c r="U68" s="1038"/>
      <c r="V68" s="1038"/>
      <c r="W68" s="1038"/>
      <c r="X68" s="1038"/>
      <c r="Y68" s="1038"/>
      <c r="Z68" s="1038"/>
      <c r="AA68" s="1038"/>
      <c r="AB68" s="1038"/>
    </row>
    <row r="69" spans="1:28" ht="12.75" customHeight="1" thickBot="1"/>
    <row r="70" spans="1:28" ht="23.25" customHeight="1">
      <c r="A70" s="1039" t="s">
        <v>362</v>
      </c>
      <c r="B70" s="1041" t="s">
        <v>488</v>
      </c>
      <c r="C70" s="1042"/>
      <c r="D70" s="1025" t="s">
        <v>489</v>
      </c>
      <c r="E70" s="1025"/>
      <c r="F70" s="1025" t="s">
        <v>490</v>
      </c>
      <c r="G70" s="1025"/>
      <c r="H70" s="1025" t="s">
        <v>491</v>
      </c>
      <c r="I70" s="1025"/>
      <c r="J70" s="1025" t="s">
        <v>492</v>
      </c>
      <c r="K70" s="1025"/>
      <c r="L70" s="1026" t="s">
        <v>1</v>
      </c>
      <c r="M70" s="1027"/>
      <c r="O70" s="1043" t="s">
        <v>7</v>
      </c>
      <c r="P70" s="1030" t="s">
        <v>221</v>
      </c>
      <c r="Q70" s="1031"/>
      <c r="R70" s="1031"/>
      <c r="S70" s="1031"/>
      <c r="T70" s="1031"/>
      <c r="U70" s="1032"/>
      <c r="V70" s="1033" t="s">
        <v>97</v>
      </c>
      <c r="W70" s="1035" t="s">
        <v>429</v>
      </c>
      <c r="X70" s="1025"/>
      <c r="Y70" s="1025"/>
      <c r="Z70" s="1025"/>
      <c r="AA70" s="1036"/>
      <c r="AB70" s="1019" t="s">
        <v>487</v>
      </c>
    </row>
    <row r="71" spans="1:28" ht="32.25" customHeight="1">
      <c r="A71" s="1040"/>
      <c r="B71" s="213" t="s">
        <v>99</v>
      </c>
      <c r="C71" s="213" t="s">
        <v>100</v>
      </c>
      <c r="D71" s="213" t="s">
        <v>99</v>
      </c>
      <c r="E71" s="213" t="s">
        <v>100</v>
      </c>
      <c r="F71" s="213" t="s">
        <v>99</v>
      </c>
      <c r="G71" s="213" t="s">
        <v>100</v>
      </c>
      <c r="H71" s="213" t="s">
        <v>99</v>
      </c>
      <c r="I71" s="213" t="s">
        <v>100</v>
      </c>
      <c r="J71" s="213" t="s">
        <v>99</v>
      </c>
      <c r="K71" s="213" t="s">
        <v>100</v>
      </c>
      <c r="L71" s="445" t="s">
        <v>99</v>
      </c>
      <c r="M71" s="444" t="s">
        <v>100</v>
      </c>
      <c r="O71" s="1045"/>
      <c r="P71" s="421" t="s">
        <v>371</v>
      </c>
      <c r="Q71" s="423" t="s">
        <v>356</v>
      </c>
      <c r="R71" s="423" t="s">
        <v>357</v>
      </c>
      <c r="S71" s="423" t="s">
        <v>358</v>
      </c>
      <c r="T71" s="423" t="s">
        <v>359</v>
      </c>
      <c r="U71" s="505" t="s">
        <v>1</v>
      </c>
      <c r="V71" s="1034"/>
      <c r="W71" s="421" t="s">
        <v>103</v>
      </c>
      <c r="X71" s="424" t="s">
        <v>104</v>
      </c>
      <c r="Y71" s="424" t="s">
        <v>105</v>
      </c>
      <c r="Z71" s="424" t="s">
        <v>106</v>
      </c>
      <c r="AA71" s="444" t="s">
        <v>1</v>
      </c>
      <c r="AB71" s="1020"/>
    </row>
    <row r="72" spans="1:28">
      <c r="A72" s="88" t="s">
        <v>25</v>
      </c>
      <c r="B72" s="198"/>
      <c r="C72" s="198"/>
      <c r="D72" s="191"/>
      <c r="E72" s="191"/>
      <c r="F72" s="191"/>
      <c r="G72" s="191"/>
      <c r="H72" s="191"/>
      <c r="I72" s="191"/>
      <c r="J72" s="191"/>
      <c r="K72" s="191"/>
      <c r="L72" s="190"/>
      <c r="M72" s="726"/>
      <c r="O72" s="536" t="s">
        <v>25</v>
      </c>
      <c r="P72" s="225"/>
      <c r="Q72" s="214"/>
      <c r="R72" s="198"/>
      <c r="S72" s="198"/>
      <c r="T72" s="541"/>
      <c r="U72" s="772"/>
      <c r="V72" s="527"/>
      <c r="W72" s="421"/>
      <c r="X72" s="424"/>
      <c r="Y72" s="424"/>
      <c r="Z72" s="424"/>
      <c r="AA72" s="444"/>
      <c r="AB72" s="529"/>
    </row>
    <row r="73" spans="1:28">
      <c r="A73" s="68" t="s">
        <v>295</v>
      </c>
      <c r="B73" s="194">
        <v>0</v>
      </c>
      <c r="C73" s="194">
        <v>0</v>
      </c>
      <c r="D73" s="201">
        <v>185</v>
      </c>
      <c r="E73" s="201">
        <v>98</v>
      </c>
      <c r="F73" s="201">
        <v>3</v>
      </c>
      <c r="G73" s="201">
        <v>2</v>
      </c>
      <c r="H73" s="201">
        <v>44</v>
      </c>
      <c r="I73" s="201">
        <v>23</v>
      </c>
      <c r="J73" s="201">
        <v>155</v>
      </c>
      <c r="K73" s="201">
        <v>88</v>
      </c>
      <c r="L73" s="179">
        <f>B73+D73+F73+H73+J73</f>
        <v>387</v>
      </c>
      <c r="M73" s="180">
        <f>C73+E73+G73+I73+K73</f>
        <v>211</v>
      </c>
      <c r="O73" s="537" t="s">
        <v>295</v>
      </c>
      <c r="P73" s="226"/>
      <c r="Q73" s="241">
        <v>7</v>
      </c>
      <c r="R73" s="215">
        <v>1</v>
      </c>
      <c r="S73" s="215">
        <v>4</v>
      </c>
      <c r="T73" s="215">
        <v>7</v>
      </c>
      <c r="U73" s="797">
        <f t="shared" ref="U73:U103" si="78">SUM(P73:T73)</f>
        <v>19</v>
      </c>
      <c r="V73" s="528">
        <v>16</v>
      </c>
      <c r="W73" s="514">
        <v>2</v>
      </c>
      <c r="X73" s="532">
        <v>11</v>
      </c>
      <c r="Y73" s="532">
        <v>0</v>
      </c>
      <c r="Z73" s="532">
        <v>1</v>
      </c>
      <c r="AA73" s="180">
        <f t="shared" ref="AA73:AA103" si="79">SUM(W73:Z73)</f>
        <v>14</v>
      </c>
      <c r="AB73" s="530">
        <v>14</v>
      </c>
    </row>
    <row r="74" spans="1:28">
      <c r="A74" s="89" t="s">
        <v>296</v>
      </c>
      <c r="B74" s="194">
        <v>0</v>
      </c>
      <c r="C74" s="194">
        <v>0</v>
      </c>
      <c r="D74" s="227">
        <v>0</v>
      </c>
      <c r="E74" s="201">
        <v>0</v>
      </c>
      <c r="F74" s="201">
        <v>0</v>
      </c>
      <c r="G74" s="201">
        <v>0</v>
      </c>
      <c r="H74" s="201">
        <v>16</v>
      </c>
      <c r="I74" s="201">
        <v>12</v>
      </c>
      <c r="J74" s="201">
        <v>34</v>
      </c>
      <c r="K74" s="201">
        <v>24</v>
      </c>
      <c r="L74" s="179">
        <f t="shared" ref="L74:M75" si="80">B74+D74+F74+H74+J74</f>
        <v>50</v>
      </c>
      <c r="M74" s="180">
        <f t="shared" si="80"/>
        <v>36</v>
      </c>
      <c r="O74" s="537" t="s">
        <v>296</v>
      </c>
      <c r="P74" s="226"/>
      <c r="Q74" s="241">
        <v>0</v>
      </c>
      <c r="R74" s="215">
        <v>0</v>
      </c>
      <c r="S74" s="215">
        <v>1</v>
      </c>
      <c r="T74" s="215">
        <v>1</v>
      </c>
      <c r="U74" s="797">
        <f t="shared" si="78"/>
        <v>2</v>
      </c>
      <c r="V74" s="85">
        <v>1</v>
      </c>
      <c r="W74" s="514">
        <v>0</v>
      </c>
      <c r="X74" s="532">
        <v>0</v>
      </c>
      <c r="Y74" s="532">
        <v>1</v>
      </c>
      <c r="Z74" s="532">
        <v>0</v>
      </c>
      <c r="AA74" s="180">
        <f t="shared" si="79"/>
        <v>1</v>
      </c>
      <c r="AB74" s="161">
        <v>1</v>
      </c>
    </row>
    <row r="75" spans="1:28">
      <c r="A75" s="89" t="s">
        <v>297</v>
      </c>
      <c r="B75" s="194">
        <v>0</v>
      </c>
      <c r="C75" s="194">
        <v>0</v>
      </c>
      <c r="D75" s="227">
        <v>298</v>
      </c>
      <c r="E75" s="201">
        <v>169</v>
      </c>
      <c r="F75" s="201">
        <v>32</v>
      </c>
      <c r="G75" s="201">
        <v>14</v>
      </c>
      <c r="H75" s="201">
        <v>230</v>
      </c>
      <c r="I75" s="201">
        <v>119</v>
      </c>
      <c r="J75" s="201">
        <v>204</v>
      </c>
      <c r="K75" s="201">
        <v>110</v>
      </c>
      <c r="L75" s="179">
        <f t="shared" si="80"/>
        <v>764</v>
      </c>
      <c r="M75" s="180">
        <f t="shared" si="80"/>
        <v>412</v>
      </c>
      <c r="O75" s="537" t="s">
        <v>297</v>
      </c>
      <c r="P75" s="226"/>
      <c r="Q75" s="241">
        <v>7</v>
      </c>
      <c r="R75" s="215">
        <v>1</v>
      </c>
      <c r="S75" s="215">
        <v>6</v>
      </c>
      <c r="T75" s="215">
        <v>6</v>
      </c>
      <c r="U75" s="797">
        <f t="shared" si="78"/>
        <v>20</v>
      </c>
      <c r="V75" s="85">
        <v>15</v>
      </c>
      <c r="W75" s="514">
        <v>3</v>
      </c>
      <c r="X75" s="532">
        <v>9</v>
      </c>
      <c r="Y75" s="532">
        <v>8</v>
      </c>
      <c r="Z75" s="532">
        <v>2</v>
      </c>
      <c r="AA75" s="180">
        <f t="shared" si="79"/>
        <v>22</v>
      </c>
      <c r="AB75" s="161">
        <v>14</v>
      </c>
    </row>
    <row r="76" spans="1:28">
      <c r="A76" s="88" t="s">
        <v>108</v>
      </c>
      <c r="B76" s="198"/>
      <c r="C76" s="198"/>
      <c r="D76" s="228"/>
      <c r="E76" s="203"/>
      <c r="F76" s="203"/>
      <c r="G76" s="203"/>
      <c r="H76" s="203"/>
      <c r="I76" s="203"/>
      <c r="J76" s="203"/>
      <c r="K76" s="203"/>
      <c r="L76" s="179"/>
      <c r="M76" s="180"/>
      <c r="O76" s="536" t="s">
        <v>108</v>
      </c>
      <c r="P76" s="225"/>
      <c r="Q76" s="242"/>
      <c r="R76" s="522"/>
      <c r="S76" s="522"/>
      <c r="T76" s="522"/>
      <c r="U76" s="797"/>
      <c r="V76" s="85"/>
      <c r="W76" s="514"/>
      <c r="X76" s="532"/>
      <c r="Y76" s="532"/>
      <c r="Z76" s="532"/>
      <c r="AA76" s="180"/>
      <c r="AB76" s="161"/>
    </row>
    <row r="77" spans="1:28">
      <c r="A77" s="89" t="s">
        <v>349</v>
      </c>
      <c r="B77" s="194">
        <v>0</v>
      </c>
      <c r="C77" s="194">
        <v>0</v>
      </c>
      <c r="D77" s="227">
        <v>0</v>
      </c>
      <c r="E77" s="201">
        <v>0</v>
      </c>
      <c r="F77" s="201">
        <v>0</v>
      </c>
      <c r="G77" s="201">
        <v>0</v>
      </c>
      <c r="H77" s="201">
        <v>0</v>
      </c>
      <c r="I77" s="201">
        <v>0</v>
      </c>
      <c r="J77" s="201">
        <v>0</v>
      </c>
      <c r="K77" s="201">
        <v>0</v>
      </c>
      <c r="L77" s="179">
        <f>B77+D77+F77+H77+J77</f>
        <v>0</v>
      </c>
      <c r="M77" s="180">
        <f>C77+E77+G77+I77+K77</f>
        <v>0</v>
      </c>
      <c r="O77" s="537" t="s">
        <v>349</v>
      </c>
      <c r="P77" s="226"/>
      <c r="Q77" s="512">
        <v>0</v>
      </c>
      <c r="R77" s="512">
        <v>0</v>
      </c>
      <c r="S77" s="512">
        <v>0</v>
      </c>
      <c r="T77" s="512">
        <v>0</v>
      </c>
      <c r="U77" s="797">
        <f t="shared" si="78"/>
        <v>0</v>
      </c>
      <c r="V77" s="223">
        <v>0</v>
      </c>
      <c r="W77" s="533">
        <v>0</v>
      </c>
      <c r="X77" s="534">
        <v>0</v>
      </c>
      <c r="Y77" s="534">
        <v>0</v>
      </c>
      <c r="Z77" s="534">
        <v>0</v>
      </c>
      <c r="AA77" s="180">
        <f t="shared" si="79"/>
        <v>0</v>
      </c>
      <c r="AB77" s="531">
        <v>0</v>
      </c>
    </row>
    <row r="78" spans="1:28">
      <c r="A78" s="89" t="s">
        <v>299</v>
      </c>
      <c r="B78" s="194">
        <v>0</v>
      </c>
      <c r="C78" s="194">
        <v>0</v>
      </c>
      <c r="D78" s="227">
        <v>398</v>
      </c>
      <c r="E78" s="201">
        <v>209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179">
        <f t="shared" ref="L78:M85" si="81">B78+D78+F78+H78+J78</f>
        <v>398</v>
      </c>
      <c r="M78" s="180">
        <f t="shared" si="81"/>
        <v>209</v>
      </c>
      <c r="O78" s="537" t="s">
        <v>299</v>
      </c>
      <c r="P78" s="226"/>
      <c r="Q78" s="512">
        <v>13</v>
      </c>
      <c r="R78" s="512">
        <v>0</v>
      </c>
      <c r="S78" s="512">
        <v>0</v>
      </c>
      <c r="T78" s="512">
        <v>0</v>
      </c>
      <c r="U78" s="797">
        <f t="shared" si="78"/>
        <v>13</v>
      </c>
      <c r="V78" s="85">
        <v>6</v>
      </c>
      <c r="W78" s="514">
        <v>1</v>
      </c>
      <c r="X78" s="532">
        <v>0</v>
      </c>
      <c r="Y78" s="532">
        <v>13</v>
      </c>
      <c r="Z78" s="532">
        <v>0</v>
      </c>
      <c r="AA78" s="180">
        <f t="shared" si="79"/>
        <v>14</v>
      </c>
      <c r="AB78" s="161">
        <v>6</v>
      </c>
    </row>
    <row r="79" spans="1:28">
      <c r="A79" s="89" t="s">
        <v>78</v>
      </c>
      <c r="B79" s="194">
        <v>0</v>
      </c>
      <c r="C79" s="194">
        <v>0</v>
      </c>
      <c r="D79" s="227">
        <v>0</v>
      </c>
      <c r="E79" s="201">
        <v>0</v>
      </c>
      <c r="F79" s="201">
        <v>0</v>
      </c>
      <c r="G79" s="201">
        <v>0</v>
      </c>
      <c r="H79" s="201">
        <v>0</v>
      </c>
      <c r="I79" s="201">
        <v>0</v>
      </c>
      <c r="J79" s="201">
        <v>0</v>
      </c>
      <c r="K79" s="201">
        <v>0</v>
      </c>
      <c r="L79" s="179">
        <f t="shared" si="81"/>
        <v>0</v>
      </c>
      <c r="M79" s="180">
        <f t="shared" si="81"/>
        <v>0</v>
      </c>
      <c r="O79" s="538" t="s">
        <v>78</v>
      </c>
      <c r="P79" s="533"/>
      <c r="Q79" s="512">
        <v>0</v>
      </c>
      <c r="R79" s="512">
        <v>0</v>
      </c>
      <c r="S79" s="512">
        <v>0</v>
      </c>
      <c r="T79" s="512">
        <v>0</v>
      </c>
      <c r="U79" s="797">
        <f t="shared" si="78"/>
        <v>0</v>
      </c>
      <c r="V79" s="223">
        <v>0</v>
      </c>
      <c r="W79" s="533">
        <v>0</v>
      </c>
      <c r="X79" s="534">
        <v>0</v>
      </c>
      <c r="Y79" s="534">
        <v>0</v>
      </c>
      <c r="Z79" s="534">
        <v>0</v>
      </c>
      <c r="AA79" s="180">
        <f t="shared" si="79"/>
        <v>0</v>
      </c>
      <c r="AB79" s="531">
        <v>0</v>
      </c>
    </row>
    <row r="80" spans="1:28">
      <c r="A80" s="89" t="s">
        <v>300</v>
      </c>
      <c r="B80" s="194">
        <v>0</v>
      </c>
      <c r="C80" s="194">
        <v>0</v>
      </c>
      <c r="D80" s="227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179">
        <f t="shared" si="81"/>
        <v>0</v>
      </c>
      <c r="M80" s="180">
        <f t="shared" si="81"/>
        <v>0</v>
      </c>
      <c r="O80" s="89" t="s">
        <v>300</v>
      </c>
      <c r="P80" s="533"/>
      <c r="Q80" s="512">
        <v>0</v>
      </c>
      <c r="R80" s="512">
        <v>0</v>
      </c>
      <c r="S80" s="512">
        <v>0</v>
      </c>
      <c r="T80" s="512">
        <v>0</v>
      </c>
      <c r="U80" s="797">
        <f t="shared" si="78"/>
        <v>0</v>
      </c>
      <c r="V80" s="223">
        <v>0</v>
      </c>
      <c r="W80" s="533">
        <v>0</v>
      </c>
      <c r="X80" s="534">
        <v>0</v>
      </c>
      <c r="Y80" s="534">
        <v>0</v>
      </c>
      <c r="Z80" s="534">
        <v>0</v>
      </c>
      <c r="AA80" s="180">
        <f t="shared" si="79"/>
        <v>0</v>
      </c>
      <c r="AB80" s="531">
        <v>0</v>
      </c>
    </row>
    <row r="81" spans="1:28">
      <c r="A81" s="89" t="s">
        <v>350</v>
      </c>
      <c r="B81" s="194">
        <v>0</v>
      </c>
      <c r="C81" s="194">
        <v>0</v>
      </c>
      <c r="D81" s="229">
        <v>108</v>
      </c>
      <c r="E81" s="204">
        <v>62</v>
      </c>
      <c r="F81" s="204">
        <v>385</v>
      </c>
      <c r="G81" s="204">
        <v>186</v>
      </c>
      <c r="H81" s="204">
        <v>380</v>
      </c>
      <c r="I81" s="204">
        <v>214</v>
      </c>
      <c r="J81" s="204">
        <v>385</v>
      </c>
      <c r="K81" s="204">
        <v>212</v>
      </c>
      <c r="L81" s="179">
        <f t="shared" si="81"/>
        <v>1258</v>
      </c>
      <c r="M81" s="180">
        <f t="shared" si="81"/>
        <v>674</v>
      </c>
      <c r="O81" s="89" t="s">
        <v>350</v>
      </c>
      <c r="P81" s="533"/>
      <c r="Q81" s="512">
        <v>2</v>
      </c>
      <c r="R81" s="512">
        <v>12</v>
      </c>
      <c r="S81" s="512">
        <v>13</v>
      </c>
      <c r="T81" s="512">
        <v>14</v>
      </c>
      <c r="U81" s="797">
        <f t="shared" si="78"/>
        <v>41</v>
      </c>
      <c r="V81" s="85">
        <v>26</v>
      </c>
      <c r="W81" s="514">
        <v>1</v>
      </c>
      <c r="X81" s="532">
        <v>1</v>
      </c>
      <c r="Y81" s="532">
        <v>25</v>
      </c>
      <c r="Z81" s="532">
        <v>3</v>
      </c>
      <c r="AA81" s="180">
        <f t="shared" si="79"/>
        <v>30</v>
      </c>
      <c r="AB81" s="161">
        <v>22</v>
      </c>
    </row>
    <row r="82" spans="1:28">
      <c r="A82" s="89" t="s">
        <v>302</v>
      </c>
      <c r="B82" s="194">
        <v>0</v>
      </c>
      <c r="C82" s="194">
        <v>0</v>
      </c>
      <c r="D82" s="229">
        <v>125</v>
      </c>
      <c r="E82" s="204">
        <v>56</v>
      </c>
      <c r="F82" s="204">
        <v>57</v>
      </c>
      <c r="G82" s="204">
        <v>26</v>
      </c>
      <c r="H82" s="204">
        <v>43</v>
      </c>
      <c r="I82" s="204">
        <v>21</v>
      </c>
      <c r="J82" s="204">
        <v>53</v>
      </c>
      <c r="K82" s="204">
        <v>28</v>
      </c>
      <c r="L82" s="179">
        <f t="shared" si="81"/>
        <v>278</v>
      </c>
      <c r="M82" s="180">
        <f t="shared" si="81"/>
        <v>131</v>
      </c>
      <c r="O82" s="89" t="s">
        <v>302</v>
      </c>
      <c r="P82" s="533"/>
      <c r="Q82" s="512">
        <v>3</v>
      </c>
      <c r="R82" s="512">
        <v>2</v>
      </c>
      <c r="S82" s="512">
        <v>2</v>
      </c>
      <c r="T82" s="512">
        <v>1</v>
      </c>
      <c r="U82" s="797">
        <f t="shared" si="78"/>
        <v>8</v>
      </c>
      <c r="V82" s="85">
        <v>4</v>
      </c>
      <c r="W82" s="514">
        <v>0</v>
      </c>
      <c r="X82" s="532">
        <v>0</v>
      </c>
      <c r="Y82" s="532">
        <v>9</v>
      </c>
      <c r="Z82" s="532">
        <v>0</v>
      </c>
      <c r="AA82" s="180">
        <f t="shared" si="79"/>
        <v>9</v>
      </c>
      <c r="AB82" s="161">
        <v>4</v>
      </c>
    </row>
    <row r="83" spans="1:28">
      <c r="A83" s="89" t="s">
        <v>303</v>
      </c>
      <c r="B83" s="194">
        <v>0</v>
      </c>
      <c r="C83" s="194">
        <v>0</v>
      </c>
      <c r="D83" s="229">
        <v>0</v>
      </c>
      <c r="E83" s="204">
        <v>0</v>
      </c>
      <c r="F83" s="204">
        <v>0</v>
      </c>
      <c r="G83" s="204">
        <v>0</v>
      </c>
      <c r="H83" s="204">
        <v>25</v>
      </c>
      <c r="I83" s="204">
        <v>13</v>
      </c>
      <c r="J83" s="204">
        <v>75</v>
      </c>
      <c r="K83" s="204">
        <v>41</v>
      </c>
      <c r="L83" s="179">
        <f t="shared" si="81"/>
        <v>100</v>
      </c>
      <c r="M83" s="180">
        <f t="shared" si="81"/>
        <v>54</v>
      </c>
      <c r="O83" s="89" t="s">
        <v>303</v>
      </c>
      <c r="P83" s="533"/>
      <c r="Q83" s="512">
        <v>0</v>
      </c>
      <c r="R83" s="512">
        <v>0</v>
      </c>
      <c r="S83" s="512">
        <v>1</v>
      </c>
      <c r="T83" s="512">
        <v>3</v>
      </c>
      <c r="U83" s="797">
        <f t="shared" si="78"/>
        <v>4</v>
      </c>
      <c r="V83" s="85">
        <v>3</v>
      </c>
      <c r="W83" s="514">
        <v>2</v>
      </c>
      <c r="X83" s="532">
        <v>1</v>
      </c>
      <c r="Y83" s="532">
        <v>1</v>
      </c>
      <c r="Z83" s="532">
        <v>0</v>
      </c>
      <c r="AA83" s="180">
        <f t="shared" si="79"/>
        <v>4</v>
      </c>
      <c r="AB83" s="161">
        <v>2</v>
      </c>
    </row>
    <row r="84" spans="1:28">
      <c r="A84" s="68" t="s">
        <v>304</v>
      </c>
      <c r="B84" s="194">
        <v>0</v>
      </c>
      <c r="C84" s="194">
        <v>0</v>
      </c>
      <c r="D84" s="204">
        <v>85</v>
      </c>
      <c r="E84" s="204">
        <v>38</v>
      </c>
      <c r="F84" s="204">
        <v>85</v>
      </c>
      <c r="G84" s="204">
        <v>37</v>
      </c>
      <c r="H84" s="204">
        <v>167</v>
      </c>
      <c r="I84" s="204">
        <v>98</v>
      </c>
      <c r="J84" s="204">
        <v>132</v>
      </c>
      <c r="K84" s="204">
        <v>69</v>
      </c>
      <c r="L84" s="179">
        <f t="shared" si="81"/>
        <v>469</v>
      </c>
      <c r="M84" s="180">
        <f t="shared" si="81"/>
        <v>242</v>
      </c>
      <c r="O84" s="89" t="s">
        <v>304</v>
      </c>
      <c r="P84" s="533"/>
      <c r="Q84" s="512">
        <v>2</v>
      </c>
      <c r="R84" s="512">
        <v>3</v>
      </c>
      <c r="S84" s="512">
        <v>4</v>
      </c>
      <c r="T84" s="512">
        <v>3</v>
      </c>
      <c r="U84" s="797">
        <f t="shared" si="78"/>
        <v>12</v>
      </c>
      <c r="V84" s="85">
        <v>13</v>
      </c>
      <c r="W84" s="514">
        <v>4</v>
      </c>
      <c r="X84" s="532">
        <v>1</v>
      </c>
      <c r="Y84" s="532">
        <v>8</v>
      </c>
      <c r="Z84" s="532">
        <v>0</v>
      </c>
      <c r="AA84" s="180">
        <f t="shared" si="79"/>
        <v>13</v>
      </c>
      <c r="AB84" s="161">
        <v>5</v>
      </c>
    </row>
    <row r="85" spans="1:28">
      <c r="A85" s="89" t="s">
        <v>305</v>
      </c>
      <c r="B85" s="194">
        <v>0</v>
      </c>
      <c r="C85" s="194">
        <v>0</v>
      </c>
      <c r="D85" s="229">
        <v>102</v>
      </c>
      <c r="E85" s="204">
        <v>50</v>
      </c>
      <c r="F85" s="204">
        <v>49</v>
      </c>
      <c r="G85" s="204">
        <v>36</v>
      </c>
      <c r="H85" s="204">
        <v>161</v>
      </c>
      <c r="I85" s="204">
        <v>86</v>
      </c>
      <c r="J85" s="204">
        <v>135</v>
      </c>
      <c r="K85" s="204">
        <v>61</v>
      </c>
      <c r="L85" s="179">
        <f t="shared" si="81"/>
        <v>447</v>
      </c>
      <c r="M85" s="180">
        <f t="shared" si="81"/>
        <v>233</v>
      </c>
      <c r="O85" s="89" t="s">
        <v>305</v>
      </c>
      <c r="P85" s="533"/>
      <c r="Q85" s="512">
        <v>2</v>
      </c>
      <c r="R85" s="512">
        <v>1</v>
      </c>
      <c r="S85" s="512">
        <v>4</v>
      </c>
      <c r="T85" s="512">
        <v>3</v>
      </c>
      <c r="U85" s="797">
        <f t="shared" si="78"/>
        <v>10</v>
      </c>
      <c r="V85" s="85">
        <v>6</v>
      </c>
      <c r="W85" s="514">
        <v>2</v>
      </c>
      <c r="X85" s="532">
        <v>3</v>
      </c>
      <c r="Y85" s="532">
        <v>7</v>
      </c>
      <c r="Z85" s="532">
        <v>0</v>
      </c>
      <c r="AA85" s="180">
        <f t="shared" si="79"/>
        <v>12</v>
      </c>
      <c r="AB85" s="161">
        <v>6</v>
      </c>
    </row>
    <row r="86" spans="1:28">
      <c r="A86" s="88" t="s">
        <v>109</v>
      </c>
      <c r="B86" s="198"/>
      <c r="C86" s="198"/>
      <c r="D86" s="228"/>
      <c r="E86" s="203"/>
      <c r="F86" s="203"/>
      <c r="G86" s="203"/>
      <c r="H86" s="203"/>
      <c r="I86" s="203"/>
      <c r="J86" s="203"/>
      <c r="K86" s="203"/>
      <c r="L86" s="179"/>
      <c r="M86" s="180"/>
      <c r="O86" s="88" t="s">
        <v>109</v>
      </c>
      <c r="P86" s="542"/>
      <c r="Q86" s="516"/>
      <c r="R86" s="516"/>
      <c r="S86" s="516"/>
      <c r="T86" s="516"/>
      <c r="U86" s="797"/>
      <c r="V86" s="85"/>
      <c r="W86" s="514"/>
      <c r="X86" s="532"/>
      <c r="Y86" s="532"/>
      <c r="Z86" s="532"/>
      <c r="AA86" s="180"/>
      <c r="AB86" s="161"/>
    </row>
    <row r="87" spans="1:28">
      <c r="A87" s="89" t="s">
        <v>14</v>
      </c>
      <c r="B87" s="194">
        <v>0</v>
      </c>
      <c r="C87" s="194">
        <v>0</v>
      </c>
      <c r="D87" s="229">
        <v>468</v>
      </c>
      <c r="E87" s="204">
        <v>235</v>
      </c>
      <c r="F87" s="204">
        <v>68</v>
      </c>
      <c r="G87" s="204">
        <v>32</v>
      </c>
      <c r="H87" s="204">
        <v>47</v>
      </c>
      <c r="I87" s="204">
        <v>25</v>
      </c>
      <c r="J87" s="204">
        <v>30</v>
      </c>
      <c r="K87" s="204">
        <v>14</v>
      </c>
      <c r="L87" s="179">
        <f>B87+D87+F87+H87+J87</f>
        <v>613</v>
      </c>
      <c r="M87" s="180">
        <f>C87+E87+G87+I87+K87</f>
        <v>306</v>
      </c>
      <c r="O87" s="89" t="s">
        <v>14</v>
      </c>
      <c r="P87" s="533"/>
      <c r="Q87" s="512">
        <v>10</v>
      </c>
      <c r="R87" s="512">
        <v>3</v>
      </c>
      <c r="S87" s="512">
        <v>2</v>
      </c>
      <c r="T87" s="512">
        <v>2</v>
      </c>
      <c r="U87" s="797">
        <f t="shared" si="78"/>
        <v>17</v>
      </c>
      <c r="V87" s="85">
        <v>16</v>
      </c>
      <c r="W87" s="514">
        <v>0</v>
      </c>
      <c r="X87" s="532">
        <v>7</v>
      </c>
      <c r="Y87" s="532">
        <v>11</v>
      </c>
      <c r="Z87" s="532">
        <v>0</v>
      </c>
      <c r="AA87" s="180">
        <f t="shared" si="79"/>
        <v>18</v>
      </c>
      <c r="AB87" s="161">
        <v>13</v>
      </c>
    </row>
    <row r="88" spans="1:28">
      <c r="A88" s="89" t="s">
        <v>307</v>
      </c>
      <c r="B88" s="194">
        <v>0</v>
      </c>
      <c r="C88" s="194">
        <v>0</v>
      </c>
      <c r="D88" s="229">
        <v>216</v>
      </c>
      <c r="E88" s="204">
        <v>110</v>
      </c>
      <c r="F88" s="204">
        <v>596</v>
      </c>
      <c r="G88" s="204">
        <v>332</v>
      </c>
      <c r="H88" s="204">
        <v>544</v>
      </c>
      <c r="I88" s="204">
        <v>305</v>
      </c>
      <c r="J88" s="204">
        <v>374</v>
      </c>
      <c r="K88" s="204">
        <v>204</v>
      </c>
      <c r="L88" s="179">
        <f t="shared" ref="L88:M91" si="82">B88+D88+F88+H88+J88</f>
        <v>1730</v>
      </c>
      <c r="M88" s="180">
        <f t="shared" si="82"/>
        <v>951</v>
      </c>
      <c r="O88" s="89" t="s">
        <v>307</v>
      </c>
      <c r="P88" s="533"/>
      <c r="Q88" s="512">
        <v>5</v>
      </c>
      <c r="R88" s="512">
        <v>18</v>
      </c>
      <c r="S88" s="512">
        <v>14</v>
      </c>
      <c r="T88" s="512">
        <v>9</v>
      </c>
      <c r="U88" s="797">
        <f t="shared" si="78"/>
        <v>46</v>
      </c>
      <c r="V88" s="85">
        <v>37</v>
      </c>
      <c r="W88" s="514">
        <v>3</v>
      </c>
      <c r="X88" s="532">
        <v>4</v>
      </c>
      <c r="Y88" s="532">
        <v>41</v>
      </c>
      <c r="Z88" s="532">
        <v>2</v>
      </c>
      <c r="AA88" s="180">
        <f t="shared" si="79"/>
        <v>50</v>
      </c>
      <c r="AB88" s="161">
        <v>30</v>
      </c>
    </row>
    <row r="89" spans="1:28">
      <c r="A89" s="89" t="s">
        <v>351</v>
      </c>
      <c r="B89" s="194">
        <v>0</v>
      </c>
      <c r="C89" s="194">
        <v>0</v>
      </c>
      <c r="D89" s="229">
        <v>41</v>
      </c>
      <c r="E89" s="204">
        <v>29</v>
      </c>
      <c r="F89" s="204">
        <v>0</v>
      </c>
      <c r="G89" s="204">
        <v>0</v>
      </c>
      <c r="H89" s="204">
        <v>0</v>
      </c>
      <c r="I89" s="204">
        <v>0</v>
      </c>
      <c r="J89" s="204">
        <v>0</v>
      </c>
      <c r="K89" s="204">
        <v>0</v>
      </c>
      <c r="L89" s="179">
        <f t="shared" si="82"/>
        <v>41</v>
      </c>
      <c r="M89" s="180">
        <f t="shared" si="82"/>
        <v>29</v>
      </c>
      <c r="O89" s="89" t="s">
        <v>351</v>
      </c>
      <c r="P89" s="533"/>
      <c r="Q89" s="512">
        <v>1</v>
      </c>
      <c r="R89" s="512">
        <v>0</v>
      </c>
      <c r="S89" s="512">
        <v>0</v>
      </c>
      <c r="T89" s="512">
        <v>0</v>
      </c>
      <c r="U89" s="797">
        <f t="shared" si="78"/>
        <v>1</v>
      </c>
      <c r="V89" s="85">
        <v>1</v>
      </c>
      <c r="W89" s="514">
        <v>0</v>
      </c>
      <c r="X89" s="532">
        <v>1</v>
      </c>
      <c r="Y89" s="532">
        <v>1</v>
      </c>
      <c r="Z89" s="532">
        <v>0</v>
      </c>
      <c r="AA89" s="180">
        <f t="shared" si="79"/>
        <v>2</v>
      </c>
      <c r="AB89" s="161">
        <v>1</v>
      </c>
    </row>
    <row r="90" spans="1:28">
      <c r="A90" s="89" t="s">
        <v>352</v>
      </c>
      <c r="B90" s="194">
        <v>0</v>
      </c>
      <c r="C90" s="194">
        <v>0</v>
      </c>
      <c r="D90" s="229">
        <v>737</v>
      </c>
      <c r="E90" s="204">
        <v>399</v>
      </c>
      <c r="F90" s="204">
        <v>40</v>
      </c>
      <c r="G90" s="204">
        <v>19</v>
      </c>
      <c r="H90" s="204">
        <v>63</v>
      </c>
      <c r="I90" s="204">
        <v>28</v>
      </c>
      <c r="J90" s="204">
        <v>100</v>
      </c>
      <c r="K90" s="204">
        <v>46</v>
      </c>
      <c r="L90" s="179">
        <f t="shared" si="82"/>
        <v>940</v>
      </c>
      <c r="M90" s="180">
        <f t="shared" si="82"/>
        <v>492</v>
      </c>
      <c r="O90" s="89" t="s">
        <v>352</v>
      </c>
      <c r="P90" s="533"/>
      <c r="Q90" s="512">
        <v>20</v>
      </c>
      <c r="R90" s="512">
        <v>1</v>
      </c>
      <c r="S90" s="512">
        <v>2</v>
      </c>
      <c r="T90" s="512">
        <v>3</v>
      </c>
      <c r="U90" s="797">
        <f t="shared" si="78"/>
        <v>26</v>
      </c>
      <c r="V90" s="85">
        <v>17</v>
      </c>
      <c r="W90" s="514">
        <v>0</v>
      </c>
      <c r="X90" s="532">
        <v>0</v>
      </c>
      <c r="Y90" s="532">
        <v>28</v>
      </c>
      <c r="Z90" s="532">
        <v>0</v>
      </c>
      <c r="AA90" s="180">
        <f t="shared" si="79"/>
        <v>28</v>
      </c>
      <c r="AB90" s="161">
        <v>13</v>
      </c>
    </row>
    <row r="91" spans="1:28">
      <c r="A91" s="89" t="s">
        <v>53</v>
      </c>
      <c r="B91" s="194">
        <v>0</v>
      </c>
      <c r="C91" s="194">
        <v>0</v>
      </c>
      <c r="D91" s="229">
        <v>86</v>
      </c>
      <c r="E91" s="204">
        <v>39</v>
      </c>
      <c r="F91" s="204">
        <v>10</v>
      </c>
      <c r="G91" s="204">
        <v>6</v>
      </c>
      <c r="H91" s="204">
        <v>15</v>
      </c>
      <c r="I91" s="204">
        <v>10</v>
      </c>
      <c r="J91" s="204">
        <v>10</v>
      </c>
      <c r="K91" s="204">
        <v>5</v>
      </c>
      <c r="L91" s="179">
        <f t="shared" si="82"/>
        <v>121</v>
      </c>
      <c r="M91" s="180">
        <f t="shared" si="82"/>
        <v>60</v>
      </c>
      <c r="O91" s="89" t="s">
        <v>53</v>
      </c>
      <c r="P91" s="533"/>
      <c r="Q91" s="512">
        <v>1</v>
      </c>
      <c r="R91" s="512">
        <v>1</v>
      </c>
      <c r="S91" s="512">
        <v>1</v>
      </c>
      <c r="T91" s="512">
        <v>1</v>
      </c>
      <c r="U91" s="797">
        <f t="shared" si="78"/>
        <v>4</v>
      </c>
      <c r="V91" s="85">
        <v>2</v>
      </c>
      <c r="W91" s="514">
        <v>1</v>
      </c>
      <c r="X91" s="532">
        <v>1</v>
      </c>
      <c r="Y91" s="532">
        <v>0</v>
      </c>
      <c r="Z91" s="532">
        <v>0</v>
      </c>
      <c r="AA91" s="180">
        <f t="shared" si="79"/>
        <v>2</v>
      </c>
      <c r="AB91" s="161">
        <v>2</v>
      </c>
    </row>
    <row r="92" spans="1:28">
      <c r="A92" s="88" t="s">
        <v>73</v>
      </c>
      <c r="B92" s="198"/>
      <c r="C92" s="198"/>
      <c r="D92" s="228"/>
      <c r="E92" s="203"/>
      <c r="F92" s="203"/>
      <c r="G92" s="203"/>
      <c r="H92" s="203"/>
      <c r="I92" s="203"/>
      <c r="J92" s="203"/>
      <c r="K92" s="203"/>
      <c r="L92" s="179"/>
      <c r="M92" s="180"/>
      <c r="O92" s="88" t="s">
        <v>73</v>
      </c>
      <c r="P92" s="542"/>
      <c r="Q92" s="516"/>
      <c r="R92" s="516"/>
      <c r="S92" s="516"/>
      <c r="T92" s="516"/>
      <c r="U92" s="797"/>
      <c r="V92" s="85"/>
      <c r="W92" s="514"/>
      <c r="X92" s="532"/>
      <c r="Y92" s="532"/>
      <c r="Z92" s="532"/>
      <c r="AA92" s="180"/>
      <c r="AB92" s="161"/>
    </row>
    <row r="93" spans="1:28">
      <c r="A93" s="89" t="s">
        <v>367</v>
      </c>
      <c r="B93" s="194">
        <v>0</v>
      </c>
      <c r="C93" s="194">
        <v>0</v>
      </c>
      <c r="D93" s="229">
        <v>0</v>
      </c>
      <c r="E93" s="204">
        <v>0</v>
      </c>
      <c r="F93" s="204">
        <v>0</v>
      </c>
      <c r="G93" s="204">
        <v>0</v>
      </c>
      <c r="H93" s="204">
        <v>0</v>
      </c>
      <c r="I93" s="204">
        <v>0</v>
      </c>
      <c r="J93" s="204">
        <v>0</v>
      </c>
      <c r="K93" s="204">
        <v>0</v>
      </c>
      <c r="L93" s="179">
        <f t="shared" ref="L93:M99" si="83">B93+D93+F93+H93+J93</f>
        <v>0</v>
      </c>
      <c r="M93" s="180">
        <f t="shared" si="83"/>
        <v>0</v>
      </c>
      <c r="O93" s="343" t="s">
        <v>367</v>
      </c>
      <c r="P93" s="543"/>
      <c r="Q93" s="544">
        <v>0</v>
      </c>
      <c r="R93" s="544">
        <v>0</v>
      </c>
      <c r="S93" s="544">
        <v>0</v>
      </c>
      <c r="T93" s="544">
        <v>0</v>
      </c>
      <c r="U93" s="797">
        <f t="shared" si="78"/>
        <v>0</v>
      </c>
      <c r="V93" s="230">
        <v>0</v>
      </c>
      <c r="W93" s="543">
        <v>0</v>
      </c>
      <c r="X93" s="549">
        <v>0</v>
      </c>
      <c r="Y93" s="549">
        <v>0</v>
      </c>
      <c r="Z93" s="549">
        <v>0</v>
      </c>
      <c r="AA93" s="180">
        <f t="shared" si="79"/>
        <v>0</v>
      </c>
      <c r="AB93" s="547">
        <v>0</v>
      </c>
    </row>
    <row r="94" spans="1:28">
      <c r="A94" s="89" t="s">
        <v>311</v>
      </c>
      <c r="B94" s="194">
        <v>0</v>
      </c>
      <c r="C94" s="194">
        <v>0</v>
      </c>
      <c r="D94" s="229">
        <v>0</v>
      </c>
      <c r="E94" s="204">
        <v>0</v>
      </c>
      <c r="F94" s="204">
        <v>87</v>
      </c>
      <c r="G94" s="204">
        <v>45</v>
      </c>
      <c r="H94" s="204">
        <v>97</v>
      </c>
      <c r="I94" s="204">
        <v>53</v>
      </c>
      <c r="J94" s="204">
        <v>131</v>
      </c>
      <c r="K94" s="204">
        <v>76</v>
      </c>
      <c r="L94" s="179">
        <f t="shared" si="83"/>
        <v>315</v>
      </c>
      <c r="M94" s="180">
        <f t="shared" si="83"/>
        <v>174</v>
      </c>
      <c r="O94" s="89" t="s">
        <v>311</v>
      </c>
      <c r="P94" s="533"/>
      <c r="Q94" s="512">
        <v>0</v>
      </c>
      <c r="R94" s="512">
        <v>6</v>
      </c>
      <c r="S94" s="512">
        <v>4</v>
      </c>
      <c r="T94" s="512">
        <v>7</v>
      </c>
      <c r="U94" s="797">
        <f t="shared" si="78"/>
        <v>17</v>
      </c>
      <c r="V94" s="85">
        <v>12</v>
      </c>
      <c r="W94" s="514">
        <v>0</v>
      </c>
      <c r="X94" s="532">
        <v>8</v>
      </c>
      <c r="Y94" s="532">
        <v>6</v>
      </c>
      <c r="Z94" s="532">
        <v>0</v>
      </c>
      <c r="AA94" s="180">
        <f t="shared" si="79"/>
        <v>14</v>
      </c>
      <c r="AB94" s="161">
        <v>7</v>
      </c>
    </row>
    <row r="95" spans="1:28">
      <c r="A95" s="89" t="s">
        <v>312</v>
      </c>
      <c r="B95" s="194">
        <v>0</v>
      </c>
      <c r="C95" s="194">
        <v>0</v>
      </c>
      <c r="D95" s="229">
        <v>132</v>
      </c>
      <c r="E95" s="204">
        <v>69</v>
      </c>
      <c r="F95" s="204">
        <v>495</v>
      </c>
      <c r="G95" s="204">
        <v>268</v>
      </c>
      <c r="H95" s="204">
        <v>336</v>
      </c>
      <c r="I95" s="204">
        <v>172</v>
      </c>
      <c r="J95" s="204">
        <v>231</v>
      </c>
      <c r="K95" s="204">
        <v>111</v>
      </c>
      <c r="L95" s="179">
        <f t="shared" si="83"/>
        <v>1194</v>
      </c>
      <c r="M95" s="180">
        <f t="shared" si="83"/>
        <v>620</v>
      </c>
      <c r="O95" s="89" t="s">
        <v>312</v>
      </c>
      <c r="P95" s="533"/>
      <c r="Q95" s="512">
        <v>6</v>
      </c>
      <c r="R95" s="512">
        <v>23</v>
      </c>
      <c r="S95" s="512">
        <v>18</v>
      </c>
      <c r="T95" s="512">
        <v>18</v>
      </c>
      <c r="U95" s="797">
        <f t="shared" si="78"/>
        <v>65</v>
      </c>
      <c r="V95" s="85">
        <v>24</v>
      </c>
      <c r="W95" s="514">
        <v>0</v>
      </c>
      <c r="X95" s="532">
        <v>0</v>
      </c>
      <c r="Y95" s="532">
        <v>50</v>
      </c>
      <c r="Z95" s="532">
        <v>0</v>
      </c>
      <c r="AA95" s="180">
        <f t="shared" si="79"/>
        <v>50</v>
      </c>
      <c r="AB95" s="161">
        <v>22</v>
      </c>
    </row>
    <row r="96" spans="1:28">
      <c r="A96" s="89" t="s">
        <v>313</v>
      </c>
      <c r="B96" s="194">
        <v>0</v>
      </c>
      <c r="C96" s="194">
        <v>0</v>
      </c>
      <c r="D96" s="229">
        <v>0</v>
      </c>
      <c r="E96" s="204">
        <v>0</v>
      </c>
      <c r="F96" s="204">
        <v>0</v>
      </c>
      <c r="G96" s="204">
        <v>0</v>
      </c>
      <c r="H96" s="204">
        <v>0</v>
      </c>
      <c r="I96" s="204">
        <v>0</v>
      </c>
      <c r="J96" s="204">
        <v>0</v>
      </c>
      <c r="K96" s="204">
        <v>0</v>
      </c>
      <c r="L96" s="179">
        <f t="shared" si="83"/>
        <v>0</v>
      </c>
      <c r="M96" s="180">
        <f t="shared" si="83"/>
        <v>0</v>
      </c>
      <c r="O96" s="89" t="s">
        <v>313</v>
      </c>
      <c r="P96" s="533"/>
      <c r="Q96" s="512">
        <v>0</v>
      </c>
      <c r="R96" s="512">
        <v>0</v>
      </c>
      <c r="S96" s="512">
        <v>0</v>
      </c>
      <c r="T96" s="512">
        <v>0</v>
      </c>
      <c r="U96" s="797">
        <f t="shared" si="78"/>
        <v>0</v>
      </c>
      <c r="V96" s="223">
        <v>0</v>
      </c>
      <c r="W96" s="533">
        <v>0</v>
      </c>
      <c r="X96" s="534">
        <v>0</v>
      </c>
      <c r="Y96" s="534">
        <v>0</v>
      </c>
      <c r="Z96" s="534">
        <v>0</v>
      </c>
      <c r="AA96" s="180">
        <f t="shared" si="79"/>
        <v>0</v>
      </c>
      <c r="AB96" s="531">
        <v>0</v>
      </c>
    </row>
    <row r="97" spans="1:28">
      <c r="A97" s="89" t="s">
        <v>314</v>
      </c>
      <c r="B97" s="194">
        <v>0</v>
      </c>
      <c r="C97" s="194">
        <v>0</v>
      </c>
      <c r="D97" s="229">
        <v>77</v>
      </c>
      <c r="E97" s="204">
        <v>41</v>
      </c>
      <c r="F97" s="204">
        <v>384</v>
      </c>
      <c r="G97" s="204">
        <v>184</v>
      </c>
      <c r="H97" s="204">
        <v>430</v>
      </c>
      <c r="I97" s="204">
        <v>233</v>
      </c>
      <c r="J97" s="204">
        <v>336</v>
      </c>
      <c r="K97" s="204">
        <v>163</v>
      </c>
      <c r="L97" s="179">
        <f t="shared" si="83"/>
        <v>1227</v>
      </c>
      <c r="M97" s="180">
        <f t="shared" si="83"/>
        <v>621</v>
      </c>
      <c r="O97" s="89" t="s">
        <v>314</v>
      </c>
      <c r="P97" s="533"/>
      <c r="Q97" s="512">
        <v>2</v>
      </c>
      <c r="R97" s="512">
        <v>12</v>
      </c>
      <c r="S97" s="512">
        <v>12</v>
      </c>
      <c r="T97" s="512">
        <v>12</v>
      </c>
      <c r="U97" s="797">
        <f t="shared" si="78"/>
        <v>38</v>
      </c>
      <c r="V97" s="85">
        <v>33</v>
      </c>
      <c r="W97" s="514">
        <v>27</v>
      </c>
      <c r="X97" s="532">
        <v>0</v>
      </c>
      <c r="Y97" s="532">
        <v>20</v>
      </c>
      <c r="Z97" s="532">
        <v>5</v>
      </c>
      <c r="AA97" s="180">
        <f t="shared" si="79"/>
        <v>52</v>
      </c>
      <c r="AB97" s="161">
        <v>8</v>
      </c>
    </row>
    <row r="98" spans="1:28">
      <c r="A98" s="89" t="s">
        <v>315</v>
      </c>
      <c r="B98" s="194">
        <v>0</v>
      </c>
      <c r="C98" s="194">
        <v>0</v>
      </c>
      <c r="D98" s="229">
        <v>7</v>
      </c>
      <c r="E98" s="204">
        <v>3</v>
      </c>
      <c r="F98" s="204">
        <v>132</v>
      </c>
      <c r="G98" s="204">
        <v>70</v>
      </c>
      <c r="H98" s="204">
        <v>176</v>
      </c>
      <c r="I98" s="204">
        <v>83</v>
      </c>
      <c r="J98" s="204">
        <v>138</v>
      </c>
      <c r="K98" s="204">
        <v>67</v>
      </c>
      <c r="L98" s="179">
        <f t="shared" si="83"/>
        <v>453</v>
      </c>
      <c r="M98" s="180">
        <f t="shared" si="83"/>
        <v>223</v>
      </c>
      <c r="O98" s="89" t="s">
        <v>315</v>
      </c>
      <c r="P98" s="533"/>
      <c r="Q98" s="512">
        <v>1</v>
      </c>
      <c r="R98" s="512">
        <v>10</v>
      </c>
      <c r="S98" s="512">
        <v>10</v>
      </c>
      <c r="T98" s="512">
        <v>10</v>
      </c>
      <c r="U98" s="797">
        <f t="shared" si="78"/>
        <v>31</v>
      </c>
      <c r="V98" s="85">
        <v>14</v>
      </c>
      <c r="W98" s="514">
        <v>5</v>
      </c>
      <c r="X98" s="532">
        <v>3</v>
      </c>
      <c r="Y98" s="532">
        <v>19</v>
      </c>
      <c r="Z98" s="532">
        <v>3</v>
      </c>
      <c r="AA98" s="180">
        <f t="shared" si="79"/>
        <v>30</v>
      </c>
      <c r="AB98" s="161">
        <v>10</v>
      </c>
    </row>
    <row r="99" spans="1:28">
      <c r="A99" s="89" t="s">
        <v>316</v>
      </c>
      <c r="B99" s="194">
        <v>0</v>
      </c>
      <c r="C99" s="194">
        <v>0</v>
      </c>
      <c r="D99" s="229">
        <v>93</v>
      </c>
      <c r="E99" s="204">
        <v>51</v>
      </c>
      <c r="F99" s="204">
        <v>43</v>
      </c>
      <c r="G99" s="204">
        <v>27</v>
      </c>
      <c r="H99" s="204">
        <v>0</v>
      </c>
      <c r="I99" s="204">
        <v>0</v>
      </c>
      <c r="J99" s="204">
        <v>46</v>
      </c>
      <c r="K99" s="204">
        <v>25</v>
      </c>
      <c r="L99" s="179">
        <f t="shared" si="83"/>
        <v>182</v>
      </c>
      <c r="M99" s="180">
        <f t="shared" si="83"/>
        <v>103</v>
      </c>
      <c r="O99" s="89" t="s">
        <v>316</v>
      </c>
      <c r="P99" s="533"/>
      <c r="Q99" s="512">
        <v>2</v>
      </c>
      <c r="R99" s="512">
        <v>1</v>
      </c>
      <c r="S99" s="512">
        <v>0</v>
      </c>
      <c r="T99" s="512">
        <v>1</v>
      </c>
      <c r="U99" s="797">
        <f t="shared" si="78"/>
        <v>4</v>
      </c>
      <c r="V99" s="85">
        <v>4</v>
      </c>
      <c r="W99" s="514">
        <v>0</v>
      </c>
      <c r="X99" s="532">
        <v>2</v>
      </c>
      <c r="Y99" s="532">
        <v>4</v>
      </c>
      <c r="Z99" s="532">
        <v>0</v>
      </c>
      <c r="AA99" s="180">
        <f t="shared" si="79"/>
        <v>6</v>
      </c>
      <c r="AB99" s="161">
        <v>3</v>
      </c>
    </row>
    <row r="100" spans="1:28">
      <c r="A100" s="88" t="s">
        <v>66</v>
      </c>
      <c r="B100" s="198"/>
      <c r="C100" s="198"/>
      <c r="D100" s="229"/>
      <c r="E100" s="204"/>
      <c r="F100" s="204"/>
      <c r="G100" s="204"/>
      <c r="H100" s="204"/>
      <c r="I100" s="204"/>
      <c r="J100" s="204"/>
      <c r="K100" s="204"/>
      <c r="L100" s="203"/>
      <c r="M100" s="779"/>
      <c r="O100" s="539" t="s">
        <v>66</v>
      </c>
      <c r="P100" s="542"/>
      <c r="Q100" s="516"/>
      <c r="R100" s="516"/>
      <c r="S100" s="516"/>
      <c r="T100" s="516"/>
      <c r="U100" s="797"/>
      <c r="V100" s="85"/>
      <c r="W100" s="514"/>
      <c r="X100" s="532"/>
      <c r="Y100" s="532"/>
      <c r="Z100" s="532"/>
      <c r="AA100" s="180"/>
      <c r="AB100" s="161"/>
    </row>
    <row r="101" spans="1:28">
      <c r="A101" s="89" t="s">
        <v>67</v>
      </c>
      <c r="B101" s="197"/>
      <c r="C101" s="197"/>
      <c r="D101" s="227">
        <v>0</v>
      </c>
      <c r="E101" s="201">
        <v>0</v>
      </c>
      <c r="F101" s="201">
        <v>0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3"/>
      <c r="M101" s="779"/>
      <c r="O101" s="540" t="s">
        <v>67</v>
      </c>
      <c r="P101" s="533"/>
      <c r="Q101" s="534">
        <v>0</v>
      </c>
      <c r="R101" s="534">
        <v>0</v>
      </c>
      <c r="S101" s="534">
        <v>0</v>
      </c>
      <c r="T101" s="534">
        <v>0</v>
      </c>
      <c r="U101" s="797">
        <f t="shared" si="78"/>
        <v>0</v>
      </c>
      <c r="V101" s="223">
        <v>0</v>
      </c>
      <c r="W101" s="533">
        <v>0</v>
      </c>
      <c r="X101" s="534">
        <v>0</v>
      </c>
      <c r="Y101" s="534">
        <v>0</v>
      </c>
      <c r="Z101" s="534">
        <v>0</v>
      </c>
      <c r="AA101" s="180">
        <f t="shared" si="79"/>
        <v>0</v>
      </c>
      <c r="AB101" s="531">
        <v>0</v>
      </c>
    </row>
    <row r="102" spans="1:28">
      <c r="A102" s="90" t="s">
        <v>317</v>
      </c>
      <c r="B102" s="197"/>
      <c r="C102" s="197"/>
      <c r="D102" s="227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3"/>
      <c r="M102" s="779"/>
      <c r="O102" s="537" t="s">
        <v>317</v>
      </c>
      <c r="P102" s="226"/>
      <c r="Q102" s="197">
        <v>0</v>
      </c>
      <c r="R102" s="197">
        <v>0</v>
      </c>
      <c r="S102" s="197">
        <v>0</v>
      </c>
      <c r="T102" s="197">
        <v>0</v>
      </c>
      <c r="U102" s="797">
        <f t="shared" si="78"/>
        <v>0</v>
      </c>
      <c r="V102" s="545">
        <v>0</v>
      </c>
      <c r="W102" s="226">
        <v>0</v>
      </c>
      <c r="X102" s="197">
        <v>0</v>
      </c>
      <c r="Y102" s="197">
        <v>0</v>
      </c>
      <c r="Z102" s="197">
        <v>0</v>
      </c>
      <c r="AA102" s="180">
        <f t="shared" si="79"/>
        <v>0</v>
      </c>
      <c r="AB102" s="531">
        <v>0</v>
      </c>
    </row>
    <row r="103" spans="1:28" ht="13.5" thickBot="1">
      <c r="A103" s="208" t="s">
        <v>318</v>
      </c>
      <c r="B103" s="209"/>
      <c r="C103" s="209"/>
      <c r="D103" s="232">
        <v>0</v>
      </c>
      <c r="E103" s="207">
        <v>0</v>
      </c>
      <c r="F103" s="207">
        <v>0</v>
      </c>
      <c r="G103" s="207">
        <v>0</v>
      </c>
      <c r="H103" s="207">
        <v>0</v>
      </c>
      <c r="I103" s="207">
        <v>0</v>
      </c>
      <c r="J103" s="207">
        <v>0</v>
      </c>
      <c r="K103" s="207">
        <v>0</v>
      </c>
      <c r="L103" s="187"/>
      <c r="M103" s="188"/>
      <c r="O103" s="208" t="s">
        <v>318</v>
      </c>
      <c r="P103" s="420"/>
      <c r="Q103" s="209">
        <v>0</v>
      </c>
      <c r="R103" s="209">
        <v>0</v>
      </c>
      <c r="S103" s="209">
        <v>0</v>
      </c>
      <c r="T103" s="780">
        <v>0</v>
      </c>
      <c r="U103" s="795">
        <f t="shared" si="78"/>
        <v>0</v>
      </c>
      <c r="V103" s="546">
        <v>0</v>
      </c>
      <c r="W103" s="420">
        <v>0</v>
      </c>
      <c r="X103" s="209">
        <v>0</v>
      </c>
      <c r="Y103" s="209">
        <v>0</v>
      </c>
      <c r="Z103" s="780">
        <v>0</v>
      </c>
      <c r="AA103" s="837">
        <f t="shared" si="79"/>
        <v>0</v>
      </c>
      <c r="AB103" s="548">
        <v>0</v>
      </c>
    </row>
    <row r="104" spans="1:28" ht="15" customHeight="1">
      <c r="A104" s="1017" t="s">
        <v>368</v>
      </c>
      <c r="B104" s="1017"/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7"/>
      <c r="M104" s="1017"/>
      <c r="O104" s="1018" t="s">
        <v>369</v>
      </c>
      <c r="P104" s="1018"/>
      <c r="Q104" s="1018"/>
      <c r="R104" s="1018"/>
      <c r="S104" s="1018"/>
      <c r="T104" s="1018"/>
      <c r="U104" s="1018"/>
      <c r="V104" s="1018"/>
      <c r="W104" s="1018"/>
      <c r="X104" s="1018"/>
      <c r="Y104" s="1018"/>
      <c r="Z104" s="1018"/>
      <c r="AA104" s="1018"/>
      <c r="AB104" s="1018"/>
    </row>
    <row r="105" spans="1:28" ht="15" customHeight="1">
      <c r="A105" s="1018" t="s">
        <v>187</v>
      </c>
      <c r="B105" s="1018"/>
      <c r="C105" s="1018"/>
      <c r="D105" s="1018"/>
      <c r="E105" s="1018"/>
      <c r="F105" s="1018"/>
      <c r="G105" s="1018"/>
      <c r="H105" s="1018"/>
      <c r="I105" s="1018"/>
      <c r="J105" s="1018"/>
      <c r="K105" s="1018"/>
      <c r="L105" s="1018"/>
      <c r="M105" s="1018"/>
      <c r="O105" s="1037" t="s">
        <v>187</v>
      </c>
      <c r="P105" s="1037"/>
      <c r="Q105" s="1037"/>
      <c r="R105" s="1037"/>
      <c r="S105" s="1037"/>
      <c r="T105" s="1037"/>
      <c r="U105" s="1038"/>
      <c r="V105" s="1038"/>
      <c r="W105" s="1038"/>
      <c r="X105" s="1038"/>
      <c r="Y105" s="1038"/>
      <c r="Z105" s="1038"/>
      <c r="AA105" s="1038"/>
      <c r="AB105" s="1038"/>
    </row>
    <row r="106" spans="1:28" ht="9.75" customHeight="1" thickBot="1"/>
    <row r="107" spans="1:28" ht="23.25" customHeight="1">
      <c r="A107" s="1046" t="s">
        <v>362</v>
      </c>
      <c r="B107" s="1041" t="s">
        <v>488</v>
      </c>
      <c r="C107" s="1042"/>
      <c r="D107" s="1025" t="s">
        <v>489</v>
      </c>
      <c r="E107" s="1025"/>
      <c r="F107" s="1025" t="s">
        <v>490</v>
      </c>
      <c r="G107" s="1025"/>
      <c r="H107" s="1025" t="s">
        <v>491</v>
      </c>
      <c r="I107" s="1025"/>
      <c r="J107" s="1025" t="s">
        <v>492</v>
      </c>
      <c r="K107" s="1025"/>
      <c r="L107" s="1026" t="s">
        <v>1</v>
      </c>
      <c r="M107" s="1027"/>
      <c r="O107" s="1043" t="s">
        <v>7</v>
      </c>
      <c r="P107" s="1030" t="s">
        <v>221</v>
      </c>
      <c r="Q107" s="1031"/>
      <c r="R107" s="1031"/>
      <c r="S107" s="1031"/>
      <c r="T107" s="1031"/>
      <c r="U107" s="1032"/>
      <c r="V107" s="1033" t="s">
        <v>97</v>
      </c>
      <c r="W107" s="1035" t="s">
        <v>429</v>
      </c>
      <c r="X107" s="1025"/>
      <c r="Y107" s="1025"/>
      <c r="Z107" s="1025"/>
      <c r="AA107" s="1036"/>
      <c r="AB107" s="1019" t="s">
        <v>487</v>
      </c>
    </row>
    <row r="108" spans="1:28" ht="28.5" customHeight="1">
      <c r="A108" s="1047"/>
      <c r="B108" s="213" t="s">
        <v>99</v>
      </c>
      <c r="C108" s="213" t="s">
        <v>100</v>
      </c>
      <c r="D108" s="213" t="s">
        <v>99</v>
      </c>
      <c r="E108" s="213" t="s">
        <v>100</v>
      </c>
      <c r="F108" s="213" t="s">
        <v>99</v>
      </c>
      <c r="G108" s="213" t="s">
        <v>100</v>
      </c>
      <c r="H108" s="213" t="s">
        <v>99</v>
      </c>
      <c r="I108" s="213" t="s">
        <v>100</v>
      </c>
      <c r="J108" s="213" t="s">
        <v>99</v>
      </c>
      <c r="K108" s="213" t="s">
        <v>100</v>
      </c>
      <c r="L108" s="445" t="s">
        <v>99</v>
      </c>
      <c r="M108" s="444" t="s">
        <v>100</v>
      </c>
      <c r="O108" s="1045"/>
      <c r="P108" s="421" t="s">
        <v>371</v>
      </c>
      <c r="Q108" s="423" t="s">
        <v>356</v>
      </c>
      <c r="R108" s="423" t="s">
        <v>357</v>
      </c>
      <c r="S108" s="423" t="s">
        <v>358</v>
      </c>
      <c r="T108" s="423" t="s">
        <v>359</v>
      </c>
      <c r="U108" s="505" t="s">
        <v>1</v>
      </c>
      <c r="V108" s="1034"/>
      <c r="W108" s="421" t="s">
        <v>103</v>
      </c>
      <c r="X108" s="424" t="s">
        <v>104</v>
      </c>
      <c r="Y108" s="424" t="s">
        <v>105</v>
      </c>
      <c r="Z108" s="424" t="s">
        <v>106</v>
      </c>
      <c r="AA108" s="444" t="s">
        <v>1</v>
      </c>
      <c r="AB108" s="1020"/>
    </row>
    <row r="109" spans="1:28">
      <c r="A109" s="67" t="s">
        <v>56</v>
      </c>
      <c r="B109" s="194">
        <v>0</v>
      </c>
      <c r="C109" s="194">
        <v>0</v>
      </c>
      <c r="D109" s="190"/>
      <c r="E109" s="190"/>
      <c r="F109" s="190"/>
      <c r="G109" s="190"/>
      <c r="H109" s="190"/>
      <c r="I109" s="190"/>
      <c r="J109" s="190"/>
      <c r="K109" s="190"/>
      <c r="L109" s="190"/>
      <c r="M109" s="726"/>
      <c r="O109" s="536" t="s">
        <v>56</v>
      </c>
      <c r="P109" s="225"/>
      <c r="Q109" s="541"/>
      <c r="R109" s="550"/>
      <c r="S109" s="550"/>
      <c r="T109" s="550"/>
      <c r="U109" s="551"/>
      <c r="V109" s="266"/>
      <c r="W109" s="556"/>
      <c r="X109" s="557"/>
      <c r="Y109" s="557"/>
      <c r="Z109" s="557"/>
      <c r="AA109" s="551"/>
      <c r="AB109" s="553"/>
    </row>
    <row r="110" spans="1:28">
      <c r="A110" s="68" t="s">
        <v>59</v>
      </c>
      <c r="B110" s="194">
        <v>0</v>
      </c>
      <c r="C110" s="194">
        <v>0</v>
      </c>
      <c r="D110" s="194">
        <v>157</v>
      </c>
      <c r="E110" s="194">
        <v>81</v>
      </c>
      <c r="F110" s="194">
        <v>105</v>
      </c>
      <c r="G110" s="194">
        <v>51</v>
      </c>
      <c r="H110" s="194">
        <v>110</v>
      </c>
      <c r="I110" s="194">
        <v>57</v>
      </c>
      <c r="J110" s="194">
        <v>184</v>
      </c>
      <c r="K110" s="194">
        <v>101</v>
      </c>
      <c r="L110" s="179">
        <f t="shared" ref="L110:M115" si="84">B110+D110+F110+H110+J110</f>
        <v>556</v>
      </c>
      <c r="M110" s="180">
        <f t="shared" si="84"/>
        <v>290</v>
      </c>
      <c r="O110" s="538" t="s">
        <v>59</v>
      </c>
      <c r="P110" s="533"/>
      <c r="Q110" s="512">
        <v>6</v>
      </c>
      <c r="R110" s="532">
        <v>4</v>
      </c>
      <c r="S110" s="532">
        <v>4</v>
      </c>
      <c r="T110" s="532">
        <v>5</v>
      </c>
      <c r="U110" s="797">
        <f t="shared" ref="U110:U146" si="85">SUM(P110:T110)</f>
        <v>19</v>
      </c>
      <c r="V110" s="85">
        <v>12</v>
      </c>
      <c r="W110" s="514">
        <v>4</v>
      </c>
      <c r="X110" s="532">
        <v>6</v>
      </c>
      <c r="Y110" s="532">
        <v>9</v>
      </c>
      <c r="Z110" s="532">
        <v>2</v>
      </c>
      <c r="AA110" s="180">
        <f t="shared" ref="AA110:AA146" si="86">SUM(W110:Z110)</f>
        <v>21</v>
      </c>
      <c r="AB110" s="161">
        <v>11</v>
      </c>
    </row>
    <row r="111" spans="1:28">
      <c r="A111" s="68" t="s">
        <v>57</v>
      </c>
      <c r="B111" s="194">
        <v>0</v>
      </c>
      <c r="C111" s="194">
        <v>0</v>
      </c>
      <c r="D111" s="194">
        <v>240</v>
      </c>
      <c r="E111" s="194">
        <v>113</v>
      </c>
      <c r="F111" s="194">
        <v>96</v>
      </c>
      <c r="G111" s="194">
        <v>45</v>
      </c>
      <c r="H111" s="194">
        <v>16</v>
      </c>
      <c r="I111" s="194">
        <v>9</v>
      </c>
      <c r="J111" s="194">
        <v>450</v>
      </c>
      <c r="K111" s="194">
        <v>233</v>
      </c>
      <c r="L111" s="179">
        <f t="shared" si="84"/>
        <v>802</v>
      </c>
      <c r="M111" s="180">
        <f t="shared" si="84"/>
        <v>400</v>
      </c>
      <c r="O111" s="89" t="s">
        <v>57</v>
      </c>
      <c r="P111" s="533"/>
      <c r="Q111" s="512">
        <v>6</v>
      </c>
      <c r="R111" s="532">
        <v>3</v>
      </c>
      <c r="S111" s="532">
        <v>1</v>
      </c>
      <c r="T111" s="532">
        <v>13</v>
      </c>
      <c r="U111" s="797">
        <f t="shared" si="85"/>
        <v>23</v>
      </c>
      <c r="V111" s="85">
        <v>24</v>
      </c>
      <c r="W111" s="514">
        <v>19</v>
      </c>
      <c r="X111" s="532">
        <v>2</v>
      </c>
      <c r="Y111" s="532">
        <v>20</v>
      </c>
      <c r="Z111" s="532">
        <v>5</v>
      </c>
      <c r="AA111" s="180">
        <f t="shared" si="86"/>
        <v>46</v>
      </c>
      <c r="AB111" s="161">
        <v>13</v>
      </c>
    </row>
    <row r="112" spans="1:28">
      <c r="A112" s="68" t="s">
        <v>58</v>
      </c>
      <c r="B112" s="194">
        <v>0</v>
      </c>
      <c r="C112" s="194">
        <v>0</v>
      </c>
      <c r="D112" s="194">
        <v>4</v>
      </c>
      <c r="E112" s="194">
        <v>3</v>
      </c>
      <c r="F112" s="194">
        <v>83</v>
      </c>
      <c r="G112" s="194">
        <v>45</v>
      </c>
      <c r="H112" s="194">
        <v>160</v>
      </c>
      <c r="I112" s="194">
        <v>82</v>
      </c>
      <c r="J112" s="194">
        <v>178</v>
      </c>
      <c r="K112" s="194">
        <v>90</v>
      </c>
      <c r="L112" s="179">
        <f t="shared" si="84"/>
        <v>425</v>
      </c>
      <c r="M112" s="180">
        <f t="shared" si="84"/>
        <v>220</v>
      </c>
      <c r="O112" s="89" t="s">
        <v>58</v>
      </c>
      <c r="P112" s="533"/>
      <c r="Q112" s="512">
        <v>2</v>
      </c>
      <c r="R112" s="512">
        <v>14</v>
      </c>
      <c r="S112" s="512">
        <v>16</v>
      </c>
      <c r="T112" s="512">
        <v>16</v>
      </c>
      <c r="U112" s="797">
        <f t="shared" si="85"/>
        <v>48</v>
      </c>
      <c r="V112" s="85">
        <v>17</v>
      </c>
      <c r="W112" s="514">
        <v>0</v>
      </c>
      <c r="X112" s="532">
        <v>1</v>
      </c>
      <c r="Y112" s="532">
        <v>18</v>
      </c>
      <c r="Z112" s="532">
        <v>0</v>
      </c>
      <c r="AA112" s="180">
        <f t="shared" si="86"/>
        <v>19</v>
      </c>
      <c r="AB112" s="161">
        <v>17</v>
      </c>
    </row>
    <row r="113" spans="1:28">
      <c r="A113" s="68" t="s">
        <v>68</v>
      </c>
      <c r="B113" s="194">
        <v>0</v>
      </c>
      <c r="C113" s="194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541</v>
      </c>
      <c r="K113" s="21">
        <v>275</v>
      </c>
      <c r="L113" s="179">
        <f t="shared" si="84"/>
        <v>541</v>
      </c>
      <c r="M113" s="180">
        <f t="shared" si="84"/>
        <v>275</v>
      </c>
      <c r="O113" s="89" t="s">
        <v>68</v>
      </c>
      <c r="P113" s="533"/>
      <c r="Q113" s="512">
        <v>0</v>
      </c>
      <c r="R113" s="512">
        <v>0</v>
      </c>
      <c r="S113" s="512">
        <v>0</v>
      </c>
      <c r="T113" s="512">
        <v>19</v>
      </c>
      <c r="U113" s="797">
        <f t="shared" si="85"/>
        <v>19</v>
      </c>
      <c r="V113" s="85">
        <v>20</v>
      </c>
      <c r="W113" s="514">
        <v>6</v>
      </c>
      <c r="X113" s="532">
        <v>9</v>
      </c>
      <c r="Y113" s="532">
        <v>4</v>
      </c>
      <c r="Z113" s="532">
        <v>1</v>
      </c>
      <c r="AA113" s="180">
        <f t="shared" si="86"/>
        <v>20</v>
      </c>
      <c r="AB113" s="161">
        <v>19</v>
      </c>
    </row>
    <row r="114" spans="1:28">
      <c r="A114" s="89" t="s">
        <v>69</v>
      </c>
      <c r="B114" s="194">
        <v>0</v>
      </c>
      <c r="C114" s="194">
        <v>0</v>
      </c>
      <c r="D114" s="66">
        <v>31</v>
      </c>
      <c r="E114" s="21">
        <v>18</v>
      </c>
      <c r="F114" s="21">
        <v>62</v>
      </c>
      <c r="G114" s="21">
        <v>38</v>
      </c>
      <c r="H114" s="21">
        <v>32</v>
      </c>
      <c r="I114" s="21">
        <v>20</v>
      </c>
      <c r="J114" s="21">
        <v>83</v>
      </c>
      <c r="K114" s="21">
        <v>49</v>
      </c>
      <c r="L114" s="179">
        <f t="shared" si="84"/>
        <v>208</v>
      </c>
      <c r="M114" s="180">
        <f t="shared" si="84"/>
        <v>125</v>
      </c>
      <c r="O114" s="89" t="s">
        <v>69</v>
      </c>
      <c r="P114" s="533"/>
      <c r="Q114" s="512">
        <v>1</v>
      </c>
      <c r="R114" s="512">
        <v>2</v>
      </c>
      <c r="S114" s="512">
        <v>2</v>
      </c>
      <c r="T114" s="512">
        <v>4</v>
      </c>
      <c r="U114" s="797">
        <f t="shared" si="85"/>
        <v>9</v>
      </c>
      <c r="V114" s="85">
        <v>6</v>
      </c>
      <c r="W114" s="514">
        <v>0</v>
      </c>
      <c r="X114" s="532">
        <v>5</v>
      </c>
      <c r="Y114" s="532">
        <v>5</v>
      </c>
      <c r="Z114" s="532">
        <v>0</v>
      </c>
      <c r="AA114" s="180">
        <f t="shared" si="86"/>
        <v>10</v>
      </c>
      <c r="AB114" s="161">
        <v>6</v>
      </c>
    </row>
    <row r="115" spans="1:28">
      <c r="A115" s="89" t="s">
        <v>72</v>
      </c>
      <c r="B115" s="194">
        <v>0</v>
      </c>
      <c r="C115" s="194">
        <v>0</v>
      </c>
      <c r="D115" s="233">
        <v>14</v>
      </c>
      <c r="E115" s="194">
        <v>8</v>
      </c>
      <c r="F115" s="194">
        <v>14</v>
      </c>
      <c r="G115" s="194">
        <v>7</v>
      </c>
      <c r="H115" s="194">
        <v>7</v>
      </c>
      <c r="I115" s="194">
        <v>6</v>
      </c>
      <c r="J115" s="194">
        <v>0</v>
      </c>
      <c r="K115" s="194">
        <v>0</v>
      </c>
      <c r="L115" s="179">
        <f t="shared" si="84"/>
        <v>35</v>
      </c>
      <c r="M115" s="180">
        <f t="shared" si="84"/>
        <v>21</v>
      </c>
      <c r="O115" s="89" t="s">
        <v>72</v>
      </c>
      <c r="P115" s="533"/>
      <c r="Q115" s="512">
        <v>1</v>
      </c>
      <c r="R115" s="512">
        <v>1</v>
      </c>
      <c r="S115" s="512">
        <v>1</v>
      </c>
      <c r="T115" s="512">
        <v>0</v>
      </c>
      <c r="U115" s="797">
        <f t="shared" si="85"/>
        <v>3</v>
      </c>
      <c r="V115" s="85">
        <v>2</v>
      </c>
      <c r="W115" s="514">
        <v>0</v>
      </c>
      <c r="X115" s="532">
        <v>0</v>
      </c>
      <c r="Y115" s="532">
        <v>2</v>
      </c>
      <c r="Z115" s="532">
        <v>0</v>
      </c>
      <c r="AA115" s="180">
        <f t="shared" si="86"/>
        <v>2</v>
      </c>
      <c r="AB115" s="161">
        <v>1</v>
      </c>
    </row>
    <row r="116" spans="1:28">
      <c r="A116" s="88" t="s">
        <v>20</v>
      </c>
      <c r="B116" s="198"/>
      <c r="C116" s="198"/>
      <c r="D116" s="234"/>
      <c r="E116" s="179"/>
      <c r="F116" s="179"/>
      <c r="G116" s="179"/>
      <c r="H116" s="179"/>
      <c r="I116" s="179"/>
      <c r="J116" s="179"/>
      <c r="K116" s="179"/>
      <c r="L116" s="179"/>
      <c r="M116" s="180"/>
      <c r="O116" s="88" t="s">
        <v>20</v>
      </c>
      <c r="P116" s="542"/>
      <c r="Q116" s="516"/>
      <c r="R116" s="516"/>
      <c r="S116" s="516"/>
      <c r="T116" s="516"/>
      <c r="U116" s="797"/>
      <c r="V116" s="85"/>
      <c r="W116" s="514"/>
      <c r="X116" s="532"/>
      <c r="Y116" s="532"/>
      <c r="Z116" s="532"/>
      <c r="AA116" s="180"/>
      <c r="AB116" s="161"/>
    </row>
    <row r="117" spans="1:28">
      <c r="A117" s="89" t="s">
        <v>21</v>
      </c>
      <c r="B117" s="197">
        <v>0</v>
      </c>
      <c r="C117" s="197">
        <v>0</v>
      </c>
      <c r="D117" s="66">
        <v>87</v>
      </c>
      <c r="E117" s="21">
        <v>44</v>
      </c>
      <c r="F117" s="21">
        <v>0</v>
      </c>
      <c r="G117" s="21">
        <v>0</v>
      </c>
      <c r="H117" s="21">
        <v>15</v>
      </c>
      <c r="I117" s="21">
        <v>6</v>
      </c>
      <c r="J117" s="21">
        <v>0</v>
      </c>
      <c r="K117" s="21">
        <v>0</v>
      </c>
      <c r="L117" s="179">
        <f t="shared" ref="L117:M118" si="87">B117+D117+F117+H117+J117</f>
        <v>102</v>
      </c>
      <c r="M117" s="180">
        <f t="shared" si="87"/>
        <v>50</v>
      </c>
      <c r="O117" s="89" t="s">
        <v>21</v>
      </c>
      <c r="P117" s="533"/>
      <c r="Q117" s="512">
        <v>3</v>
      </c>
      <c r="R117" s="512">
        <v>0</v>
      </c>
      <c r="S117" s="512">
        <v>1</v>
      </c>
      <c r="T117" s="512">
        <v>0</v>
      </c>
      <c r="U117" s="797">
        <f t="shared" si="85"/>
        <v>4</v>
      </c>
      <c r="V117" s="85">
        <v>4</v>
      </c>
      <c r="W117" s="514">
        <v>0</v>
      </c>
      <c r="X117" s="532">
        <v>1</v>
      </c>
      <c r="Y117" s="532">
        <v>3</v>
      </c>
      <c r="Z117" s="532">
        <v>0</v>
      </c>
      <c r="AA117" s="180">
        <f t="shared" si="86"/>
        <v>4</v>
      </c>
      <c r="AB117" s="161">
        <v>4</v>
      </c>
    </row>
    <row r="118" spans="1:28">
      <c r="A118" s="89" t="s">
        <v>24</v>
      </c>
      <c r="B118" s="197">
        <v>0</v>
      </c>
      <c r="C118" s="197">
        <v>0</v>
      </c>
      <c r="D118" s="66">
        <v>0</v>
      </c>
      <c r="E118" s="21">
        <v>0</v>
      </c>
      <c r="F118" s="21">
        <v>0</v>
      </c>
      <c r="G118" s="21">
        <v>0</v>
      </c>
      <c r="H118" s="21">
        <v>21</v>
      </c>
      <c r="I118" s="21">
        <v>12</v>
      </c>
      <c r="J118" s="194">
        <v>49</v>
      </c>
      <c r="K118" s="194">
        <v>17</v>
      </c>
      <c r="L118" s="179">
        <f t="shared" si="87"/>
        <v>70</v>
      </c>
      <c r="M118" s="180">
        <f t="shared" si="87"/>
        <v>29</v>
      </c>
      <c r="O118" s="89" t="s">
        <v>24</v>
      </c>
      <c r="P118" s="533"/>
      <c r="Q118" s="512">
        <v>0</v>
      </c>
      <c r="R118" s="512">
        <v>0</v>
      </c>
      <c r="S118" s="512">
        <v>1</v>
      </c>
      <c r="T118" s="512">
        <v>2</v>
      </c>
      <c r="U118" s="797">
        <f t="shared" si="85"/>
        <v>3</v>
      </c>
      <c r="V118" s="85">
        <v>3</v>
      </c>
      <c r="W118" s="514">
        <v>0</v>
      </c>
      <c r="X118" s="532">
        <v>0</v>
      </c>
      <c r="Y118" s="532">
        <v>1</v>
      </c>
      <c r="Z118" s="532">
        <v>0</v>
      </c>
      <c r="AA118" s="180">
        <f t="shared" si="86"/>
        <v>1</v>
      </c>
      <c r="AB118" s="161">
        <v>1</v>
      </c>
    </row>
    <row r="119" spans="1:28">
      <c r="A119" s="88" t="s">
        <v>26</v>
      </c>
      <c r="B119" s="194"/>
      <c r="C119" s="194"/>
      <c r="D119" s="233"/>
      <c r="E119" s="194"/>
      <c r="F119" s="194"/>
      <c r="G119" s="194"/>
      <c r="H119" s="194"/>
      <c r="I119" s="194"/>
      <c r="J119" s="194"/>
      <c r="K119" s="194"/>
      <c r="L119" s="179"/>
      <c r="M119" s="180"/>
      <c r="O119" s="88" t="s">
        <v>26</v>
      </c>
      <c r="P119" s="542"/>
      <c r="Q119" s="516"/>
      <c r="R119" s="516"/>
      <c r="S119" s="516"/>
      <c r="T119" s="516"/>
      <c r="U119" s="797"/>
      <c r="V119" s="85"/>
      <c r="W119" s="514"/>
      <c r="X119" s="532"/>
      <c r="Y119" s="532"/>
      <c r="Z119" s="532"/>
      <c r="AA119" s="180"/>
      <c r="AB119" s="161"/>
    </row>
    <row r="120" spans="1:28">
      <c r="A120" s="89" t="s">
        <v>28</v>
      </c>
      <c r="B120" s="215">
        <v>6</v>
      </c>
      <c r="C120" s="215">
        <v>2</v>
      </c>
      <c r="D120" s="233">
        <v>92</v>
      </c>
      <c r="E120" s="194">
        <v>48</v>
      </c>
      <c r="F120" s="194">
        <v>38</v>
      </c>
      <c r="G120" s="194">
        <v>20</v>
      </c>
      <c r="H120" s="194">
        <v>79</v>
      </c>
      <c r="I120" s="194">
        <v>42</v>
      </c>
      <c r="J120" s="194">
        <v>149</v>
      </c>
      <c r="K120" s="194">
        <v>75</v>
      </c>
      <c r="L120" s="179">
        <f t="shared" ref="L120:M124" si="88">B120+D120+F120+H120+J120</f>
        <v>364</v>
      </c>
      <c r="M120" s="180">
        <f t="shared" si="88"/>
        <v>187</v>
      </c>
      <c r="O120" s="89" t="s">
        <v>28</v>
      </c>
      <c r="P120" s="514">
        <v>1</v>
      </c>
      <c r="Q120" s="512">
        <v>2</v>
      </c>
      <c r="R120" s="512">
        <v>5</v>
      </c>
      <c r="S120" s="512">
        <v>6</v>
      </c>
      <c r="T120" s="512">
        <v>8</v>
      </c>
      <c r="U120" s="797">
        <f t="shared" si="85"/>
        <v>22</v>
      </c>
      <c r="V120" s="85">
        <v>12</v>
      </c>
      <c r="W120" s="514">
        <v>0</v>
      </c>
      <c r="X120" s="532">
        <v>1</v>
      </c>
      <c r="Y120" s="532">
        <v>12</v>
      </c>
      <c r="Z120" s="532">
        <v>1</v>
      </c>
      <c r="AA120" s="180">
        <f t="shared" si="86"/>
        <v>14</v>
      </c>
      <c r="AB120" s="161">
        <v>11</v>
      </c>
    </row>
    <row r="121" spans="1:28">
      <c r="A121" s="89" t="s">
        <v>29</v>
      </c>
      <c r="B121" s="197">
        <v>0</v>
      </c>
      <c r="C121" s="197">
        <v>0</v>
      </c>
      <c r="D121" s="233">
        <v>123</v>
      </c>
      <c r="E121" s="194">
        <v>71</v>
      </c>
      <c r="F121" s="194">
        <v>3</v>
      </c>
      <c r="G121" s="194">
        <v>1</v>
      </c>
      <c r="H121" s="194">
        <v>83</v>
      </c>
      <c r="I121" s="194">
        <v>38</v>
      </c>
      <c r="J121" s="194">
        <v>65</v>
      </c>
      <c r="K121" s="194">
        <v>31</v>
      </c>
      <c r="L121" s="179">
        <f t="shared" si="88"/>
        <v>274</v>
      </c>
      <c r="M121" s="180">
        <f t="shared" si="88"/>
        <v>141</v>
      </c>
      <c r="O121" s="89" t="s">
        <v>29</v>
      </c>
      <c r="P121" s="533"/>
      <c r="Q121" s="512">
        <v>4</v>
      </c>
      <c r="R121" s="512">
        <v>1</v>
      </c>
      <c r="S121" s="512">
        <v>4</v>
      </c>
      <c r="T121" s="512">
        <v>3</v>
      </c>
      <c r="U121" s="797">
        <f t="shared" si="85"/>
        <v>12</v>
      </c>
      <c r="V121" s="85">
        <v>10</v>
      </c>
      <c r="W121" s="514">
        <v>0</v>
      </c>
      <c r="X121" s="532">
        <v>3</v>
      </c>
      <c r="Y121" s="532">
        <v>7</v>
      </c>
      <c r="Z121" s="532">
        <v>0</v>
      </c>
      <c r="AA121" s="180">
        <f t="shared" si="86"/>
        <v>10</v>
      </c>
      <c r="AB121" s="161">
        <v>10</v>
      </c>
    </row>
    <row r="122" spans="1:28">
      <c r="A122" s="89" t="s">
        <v>319</v>
      </c>
      <c r="B122" s="197">
        <v>0</v>
      </c>
      <c r="C122" s="197">
        <v>0</v>
      </c>
      <c r="D122" s="233">
        <v>0</v>
      </c>
      <c r="E122" s="194">
        <v>0</v>
      </c>
      <c r="F122" s="194">
        <v>7</v>
      </c>
      <c r="G122" s="194">
        <v>4</v>
      </c>
      <c r="H122" s="194">
        <v>202</v>
      </c>
      <c r="I122" s="194">
        <v>103</v>
      </c>
      <c r="J122" s="194">
        <v>216</v>
      </c>
      <c r="K122" s="194">
        <v>112</v>
      </c>
      <c r="L122" s="179">
        <f t="shared" si="88"/>
        <v>425</v>
      </c>
      <c r="M122" s="180">
        <f t="shared" si="88"/>
        <v>219</v>
      </c>
      <c r="O122" s="89" t="s">
        <v>319</v>
      </c>
      <c r="P122" s="533"/>
      <c r="Q122" s="512">
        <v>0</v>
      </c>
      <c r="R122" s="512">
        <v>2</v>
      </c>
      <c r="S122" s="512">
        <v>6</v>
      </c>
      <c r="T122" s="512">
        <v>5</v>
      </c>
      <c r="U122" s="797">
        <f t="shared" si="85"/>
        <v>13</v>
      </c>
      <c r="V122" s="85">
        <v>8</v>
      </c>
      <c r="W122" s="514">
        <v>0</v>
      </c>
      <c r="X122" s="532">
        <v>0</v>
      </c>
      <c r="Y122" s="532">
        <v>10</v>
      </c>
      <c r="Z122" s="532">
        <v>0</v>
      </c>
      <c r="AA122" s="180">
        <f t="shared" si="86"/>
        <v>10</v>
      </c>
      <c r="AB122" s="161">
        <v>6</v>
      </c>
    </row>
    <row r="123" spans="1:28">
      <c r="A123" s="89" t="s">
        <v>27</v>
      </c>
      <c r="B123" s="197">
        <v>0</v>
      </c>
      <c r="C123" s="197">
        <v>0</v>
      </c>
      <c r="D123" s="233">
        <v>32</v>
      </c>
      <c r="E123" s="194">
        <v>19</v>
      </c>
      <c r="F123" s="194">
        <v>46</v>
      </c>
      <c r="G123" s="194">
        <v>29</v>
      </c>
      <c r="H123" s="194">
        <v>142</v>
      </c>
      <c r="I123" s="194">
        <v>82</v>
      </c>
      <c r="J123" s="194">
        <v>228</v>
      </c>
      <c r="K123" s="194">
        <v>128</v>
      </c>
      <c r="L123" s="179">
        <f t="shared" si="88"/>
        <v>448</v>
      </c>
      <c r="M123" s="180">
        <f t="shared" si="88"/>
        <v>258</v>
      </c>
      <c r="O123" s="90" t="s">
        <v>27</v>
      </c>
      <c r="P123" s="533"/>
      <c r="Q123" s="512">
        <v>1</v>
      </c>
      <c r="R123" s="512">
        <v>4</v>
      </c>
      <c r="S123" s="512">
        <v>9</v>
      </c>
      <c r="T123" s="512">
        <v>12</v>
      </c>
      <c r="U123" s="797">
        <f t="shared" si="85"/>
        <v>26</v>
      </c>
      <c r="V123" s="85">
        <v>20</v>
      </c>
      <c r="W123" s="514">
        <v>0</v>
      </c>
      <c r="X123" s="532">
        <v>6</v>
      </c>
      <c r="Y123" s="532">
        <v>13</v>
      </c>
      <c r="Z123" s="532">
        <v>0</v>
      </c>
      <c r="AA123" s="180">
        <f t="shared" si="86"/>
        <v>19</v>
      </c>
      <c r="AB123" s="161">
        <v>13</v>
      </c>
    </row>
    <row r="124" spans="1:28">
      <c r="A124" s="196" t="s">
        <v>33</v>
      </c>
      <c r="B124" s="197">
        <v>0</v>
      </c>
      <c r="C124" s="197">
        <v>0</v>
      </c>
      <c r="D124" s="233">
        <v>0</v>
      </c>
      <c r="E124" s="194">
        <v>0</v>
      </c>
      <c r="F124" s="194">
        <v>114</v>
      </c>
      <c r="G124" s="194">
        <v>55</v>
      </c>
      <c r="H124" s="194">
        <v>208</v>
      </c>
      <c r="I124" s="194">
        <v>119</v>
      </c>
      <c r="J124" s="194">
        <v>142</v>
      </c>
      <c r="K124" s="194">
        <v>83</v>
      </c>
      <c r="L124" s="179">
        <f t="shared" si="88"/>
        <v>464</v>
      </c>
      <c r="M124" s="180">
        <f t="shared" si="88"/>
        <v>257</v>
      </c>
      <c r="O124" s="537" t="s">
        <v>33</v>
      </c>
      <c r="P124" s="226"/>
      <c r="Q124" s="241">
        <v>0</v>
      </c>
      <c r="R124" s="215">
        <v>5</v>
      </c>
      <c r="S124" s="215">
        <v>9</v>
      </c>
      <c r="T124" s="291">
        <v>6</v>
      </c>
      <c r="U124" s="797">
        <f t="shared" si="85"/>
        <v>20</v>
      </c>
      <c r="V124" s="85">
        <v>13</v>
      </c>
      <c r="W124" s="514">
        <v>0</v>
      </c>
      <c r="X124" s="532">
        <v>1</v>
      </c>
      <c r="Y124" s="532">
        <v>11</v>
      </c>
      <c r="Z124" s="532">
        <v>0</v>
      </c>
      <c r="AA124" s="180">
        <f t="shared" si="86"/>
        <v>12</v>
      </c>
      <c r="AB124" s="161">
        <v>8</v>
      </c>
    </row>
    <row r="125" spans="1:28">
      <c r="A125" s="210" t="s">
        <v>36</v>
      </c>
      <c r="B125" s="198"/>
      <c r="C125" s="198"/>
      <c r="D125" s="234"/>
      <c r="E125" s="179"/>
      <c r="F125" s="179"/>
      <c r="G125" s="179"/>
      <c r="H125" s="179"/>
      <c r="I125" s="179"/>
      <c r="J125" s="179"/>
      <c r="K125" s="179"/>
      <c r="L125" s="179"/>
      <c r="M125" s="180"/>
      <c r="O125" s="536" t="s">
        <v>36</v>
      </c>
      <c r="P125" s="225"/>
      <c r="Q125" s="516"/>
      <c r="R125" s="552"/>
      <c r="S125" s="552"/>
      <c r="T125" s="552"/>
      <c r="U125" s="797"/>
      <c r="V125" s="85"/>
      <c r="W125" s="514"/>
      <c r="X125" s="532"/>
      <c r="Y125" s="532"/>
      <c r="Z125" s="532"/>
      <c r="AA125" s="180"/>
      <c r="AB125" s="161"/>
    </row>
    <row r="126" spans="1:28">
      <c r="A126" s="89" t="s">
        <v>9</v>
      </c>
      <c r="B126" s="197">
        <v>0</v>
      </c>
      <c r="C126" s="197">
        <v>0</v>
      </c>
      <c r="D126" s="233">
        <v>0</v>
      </c>
      <c r="E126" s="194">
        <v>0</v>
      </c>
      <c r="F126" s="194">
        <v>4</v>
      </c>
      <c r="G126" s="194">
        <v>3</v>
      </c>
      <c r="H126" s="194">
        <v>23</v>
      </c>
      <c r="I126" s="194">
        <v>12</v>
      </c>
      <c r="J126" s="194">
        <v>309</v>
      </c>
      <c r="K126" s="194">
        <v>165</v>
      </c>
      <c r="L126" s="179">
        <f>B126+D126+F126+H126+J126</f>
        <v>336</v>
      </c>
      <c r="M126" s="180">
        <f>C126+E126+G126+I126+K126</f>
        <v>180</v>
      </c>
      <c r="O126" s="537" t="s">
        <v>9</v>
      </c>
      <c r="P126" s="226"/>
      <c r="Q126" s="512">
        <v>0</v>
      </c>
      <c r="R126" s="532">
        <v>1</v>
      </c>
      <c r="S126" s="532">
        <v>2</v>
      </c>
      <c r="T126" s="532">
        <v>7</v>
      </c>
      <c r="U126" s="797">
        <f t="shared" si="85"/>
        <v>10</v>
      </c>
      <c r="V126" s="85">
        <v>7</v>
      </c>
      <c r="W126" s="514">
        <v>1</v>
      </c>
      <c r="X126" s="532">
        <v>0</v>
      </c>
      <c r="Y126" s="532">
        <v>6</v>
      </c>
      <c r="Z126" s="532">
        <v>1</v>
      </c>
      <c r="AA126" s="180">
        <f t="shared" si="86"/>
        <v>8</v>
      </c>
      <c r="AB126" s="554">
        <v>7</v>
      </c>
    </row>
    <row r="127" spans="1:28">
      <c r="A127" s="89" t="s">
        <v>41</v>
      </c>
      <c r="B127" s="197">
        <v>0</v>
      </c>
      <c r="C127" s="197">
        <v>0</v>
      </c>
      <c r="D127" s="233">
        <v>33</v>
      </c>
      <c r="E127" s="194">
        <v>16</v>
      </c>
      <c r="F127" s="194">
        <v>24</v>
      </c>
      <c r="G127" s="194">
        <v>16</v>
      </c>
      <c r="H127" s="194">
        <v>0</v>
      </c>
      <c r="I127" s="194">
        <v>0</v>
      </c>
      <c r="J127" s="194">
        <v>171</v>
      </c>
      <c r="K127" s="194">
        <v>91</v>
      </c>
      <c r="L127" s="179">
        <f t="shared" ref="L127:M132" si="89">B127+D127+F127+H127+J127</f>
        <v>228</v>
      </c>
      <c r="M127" s="180">
        <f t="shared" si="89"/>
        <v>123</v>
      </c>
      <c r="O127" s="538" t="s">
        <v>41</v>
      </c>
      <c r="P127" s="533"/>
      <c r="Q127" s="512">
        <v>1</v>
      </c>
      <c r="R127" s="532">
        <v>1</v>
      </c>
      <c r="S127" s="532">
        <v>0</v>
      </c>
      <c r="T127" s="532">
        <v>6</v>
      </c>
      <c r="U127" s="797">
        <f t="shared" si="85"/>
        <v>8</v>
      </c>
      <c r="V127" s="85">
        <v>7</v>
      </c>
      <c r="W127" s="514">
        <v>0</v>
      </c>
      <c r="X127" s="532">
        <v>6</v>
      </c>
      <c r="Y127" s="532">
        <v>2</v>
      </c>
      <c r="Z127" s="532">
        <v>0</v>
      </c>
      <c r="AA127" s="180">
        <f t="shared" si="86"/>
        <v>8</v>
      </c>
      <c r="AB127" s="520">
        <v>7</v>
      </c>
    </row>
    <row r="128" spans="1:28">
      <c r="A128" s="89" t="s">
        <v>37</v>
      </c>
      <c r="B128" s="197">
        <v>0</v>
      </c>
      <c r="C128" s="197">
        <v>0</v>
      </c>
      <c r="D128" s="233">
        <v>70</v>
      </c>
      <c r="E128" s="194">
        <v>37</v>
      </c>
      <c r="F128" s="194">
        <v>45</v>
      </c>
      <c r="G128" s="194">
        <v>22</v>
      </c>
      <c r="H128" s="194">
        <v>152</v>
      </c>
      <c r="I128" s="194">
        <v>86</v>
      </c>
      <c r="J128" s="194">
        <v>280</v>
      </c>
      <c r="K128" s="194">
        <v>132</v>
      </c>
      <c r="L128" s="179">
        <f t="shared" si="89"/>
        <v>547</v>
      </c>
      <c r="M128" s="180">
        <f t="shared" si="89"/>
        <v>277</v>
      </c>
      <c r="O128" s="89" t="s">
        <v>37</v>
      </c>
      <c r="P128" s="533"/>
      <c r="Q128" s="512">
        <v>2</v>
      </c>
      <c r="R128" s="512">
        <v>1</v>
      </c>
      <c r="S128" s="512">
        <v>4</v>
      </c>
      <c r="T128" s="512">
        <v>7</v>
      </c>
      <c r="U128" s="797">
        <f t="shared" si="85"/>
        <v>14</v>
      </c>
      <c r="V128" s="85">
        <v>11</v>
      </c>
      <c r="W128" s="514">
        <v>13</v>
      </c>
      <c r="X128" s="532">
        <v>1</v>
      </c>
      <c r="Y128" s="532">
        <v>3</v>
      </c>
      <c r="Z128" s="532">
        <v>1</v>
      </c>
      <c r="AA128" s="180">
        <f t="shared" si="86"/>
        <v>18</v>
      </c>
      <c r="AB128" s="520">
        <v>8</v>
      </c>
    </row>
    <row r="129" spans="1:28">
      <c r="A129" s="89" t="s">
        <v>48</v>
      </c>
      <c r="B129" s="197">
        <v>0</v>
      </c>
      <c r="C129" s="197">
        <v>0</v>
      </c>
      <c r="D129" s="233">
        <v>0</v>
      </c>
      <c r="E129" s="194">
        <v>0</v>
      </c>
      <c r="F129" s="194">
        <v>73</v>
      </c>
      <c r="G129" s="194">
        <v>41</v>
      </c>
      <c r="H129" s="194">
        <v>70</v>
      </c>
      <c r="I129" s="194">
        <v>40</v>
      </c>
      <c r="J129" s="194">
        <v>63</v>
      </c>
      <c r="K129" s="194">
        <v>36</v>
      </c>
      <c r="L129" s="179">
        <f t="shared" si="89"/>
        <v>206</v>
      </c>
      <c r="M129" s="180">
        <f t="shared" si="89"/>
        <v>117</v>
      </c>
      <c r="O129" s="89" t="s">
        <v>48</v>
      </c>
      <c r="P129" s="533"/>
      <c r="Q129" s="512">
        <v>0</v>
      </c>
      <c r="R129" s="512">
        <v>4</v>
      </c>
      <c r="S129" s="512">
        <v>4</v>
      </c>
      <c r="T129" s="512">
        <v>3</v>
      </c>
      <c r="U129" s="797">
        <f t="shared" si="85"/>
        <v>11</v>
      </c>
      <c r="V129" s="85">
        <v>5</v>
      </c>
      <c r="W129" s="514">
        <v>6</v>
      </c>
      <c r="X129" s="532">
        <v>0</v>
      </c>
      <c r="Y129" s="532">
        <v>1</v>
      </c>
      <c r="Z129" s="532">
        <v>0</v>
      </c>
      <c r="AA129" s="180">
        <f t="shared" si="86"/>
        <v>7</v>
      </c>
      <c r="AB129" s="520">
        <v>5</v>
      </c>
    </row>
    <row r="130" spans="1:28">
      <c r="A130" s="89" t="s">
        <v>54</v>
      </c>
      <c r="B130" s="197">
        <v>0</v>
      </c>
      <c r="C130" s="197">
        <v>0</v>
      </c>
      <c r="D130" s="233">
        <v>46</v>
      </c>
      <c r="E130" s="194">
        <v>23</v>
      </c>
      <c r="F130" s="194">
        <v>12</v>
      </c>
      <c r="G130" s="194">
        <v>4</v>
      </c>
      <c r="H130" s="194">
        <v>84</v>
      </c>
      <c r="I130" s="194">
        <v>39</v>
      </c>
      <c r="J130" s="194">
        <v>122</v>
      </c>
      <c r="K130" s="194">
        <v>68</v>
      </c>
      <c r="L130" s="179">
        <f t="shared" si="89"/>
        <v>264</v>
      </c>
      <c r="M130" s="180">
        <f t="shared" si="89"/>
        <v>134</v>
      </c>
      <c r="O130" s="89" t="s">
        <v>54</v>
      </c>
      <c r="P130" s="533"/>
      <c r="Q130" s="512">
        <v>2</v>
      </c>
      <c r="R130" s="512">
        <v>2</v>
      </c>
      <c r="S130" s="512">
        <v>5</v>
      </c>
      <c r="T130" s="512">
        <v>6</v>
      </c>
      <c r="U130" s="797">
        <f t="shared" si="85"/>
        <v>15</v>
      </c>
      <c r="V130" s="85">
        <v>10</v>
      </c>
      <c r="W130" s="514">
        <v>2</v>
      </c>
      <c r="X130" s="532">
        <v>3</v>
      </c>
      <c r="Y130" s="532">
        <v>4</v>
      </c>
      <c r="Z130" s="532">
        <v>0</v>
      </c>
      <c r="AA130" s="180">
        <f t="shared" si="86"/>
        <v>9</v>
      </c>
      <c r="AB130" s="520">
        <v>8</v>
      </c>
    </row>
    <row r="131" spans="1:28">
      <c r="A131" s="89" t="s">
        <v>320</v>
      </c>
      <c r="B131" s="197">
        <v>0</v>
      </c>
      <c r="C131" s="197">
        <v>0</v>
      </c>
      <c r="D131" s="233">
        <v>58</v>
      </c>
      <c r="E131" s="194">
        <v>30</v>
      </c>
      <c r="F131" s="194">
        <v>0</v>
      </c>
      <c r="G131" s="194">
        <v>0</v>
      </c>
      <c r="H131" s="194">
        <v>80</v>
      </c>
      <c r="I131" s="194">
        <v>43</v>
      </c>
      <c r="J131" s="194">
        <v>256</v>
      </c>
      <c r="K131" s="194">
        <v>127</v>
      </c>
      <c r="L131" s="179">
        <f t="shared" si="89"/>
        <v>394</v>
      </c>
      <c r="M131" s="180">
        <f t="shared" si="89"/>
        <v>200</v>
      </c>
      <c r="O131" s="89" t="s">
        <v>320</v>
      </c>
      <c r="P131" s="533"/>
      <c r="Q131" s="512">
        <v>2</v>
      </c>
      <c r="R131" s="512">
        <v>0</v>
      </c>
      <c r="S131" s="512">
        <v>4</v>
      </c>
      <c r="T131" s="512">
        <v>8</v>
      </c>
      <c r="U131" s="797">
        <f t="shared" si="85"/>
        <v>14</v>
      </c>
      <c r="V131" s="85">
        <v>12</v>
      </c>
      <c r="W131" s="514">
        <v>0</v>
      </c>
      <c r="X131" s="532">
        <v>1</v>
      </c>
      <c r="Y131" s="532">
        <v>11</v>
      </c>
      <c r="Z131" s="532">
        <v>0</v>
      </c>
      <c r="AA131" s="180">
        <f t="shared" si="86"/>
        <v>12</v>
      </c>
      <c r="AB131" s="520">
        <v>12</v>
      </c>
    </row>
    <row r="132" spans="1:28">
      <c r="A132" s="235" t="s">
        <v>55</v>
      </c>
      <c r="B132" s="197">
        <v>0</v>
      </c>
      <c r="C132" s="197">
        <v>0</v>
      </c>
      <c r="D132" s="233">
        <v>20</v>
      </c>
      <c r="E132" s="194">
        <v>10</v>
      </c>
      <c r="F132" s="194">
        <v>11</v>
      </c>
      <c r="G132" s="194">
        <v>9</v>
      </c>
      <c r="H132" s="194">
        <v>97</v>
      </c>
      <c r="I132" s="194">
        <v>52</v>
      </c>
      <c r="J132" s="194">
        <v>59</v>
      </c>
      <c r="K132" s="194">
        <v>29</v>
      </c>
      <c r="L132" s="179">
        <f t="shared" si="89"/>
        <v>187</v>
      </c>
      <c r="M132" s="180">
        <f t="shared" si="89"/>
        <v>100</v>
      </c>
      <c r="O132" s="235" t="s">
        <v>55</v>
      </c>
      <c r="P132" s="533"/>
      <c r="Q132" s="512">
        <v>1</v>
      </c>
      <c r="R132" s="512">
        <v>1</v>
      </c>
      <c r="S132" s="512">
        <v>3</v>
      </c>
      <c r="T132" s="512">
        <v>2</v>
      </c>
      <c r="U132" s="797">
        <f t="shared" si="85"/>
        <v>7</v>
      </c>
      <c r="V132" s="85">
        <v>5</v>
      </c>
      <c r="W132" s="514">
        <v>1</v>
      </c>
      <c r="X132" s="532">
        <v>0</v>
      </c>
      <c r="Y132" s="532">
        <v>4</v>
      </c>
      <c r="Z132" s="532">
        <v>0</v>
      </c>
      <c r="AA132" s="180">
        <f t="shared" si="86"/>
        <v>5</v>
      </c>
      <c r="AB132" s="520">
        <v>5</v>
      </c>
    </row>
    <row r="133" spans="1:28">
      <c r="A133" s="88" t="s">
        <v>43</v>
      </c>
      <c r="B133" s="198"/>
      <c r="C133" s="198"/>
      <c r="D133" s="233"/>
      <c r="E133" s="194"/>
      <c r="F133" s="194"/>
      <c r="G133" s="194"/>
      <c r="H133" s="194"/>
      <c r="I133" s="194"/>
      <c r="J133" s="194"/>
      <c r="K133" s="194"/>
      <c r="L133" s="179"/>
      <c r="M133" s="180"/>
      <c r="O133" s="88" t="s">
        <v>43</v>
      </c>
      <c r="P133" s="542"/>
      <c r="Q133" s="516"/>
      <c r="R133" s="516"/>
      <c r="S133" s="516"/>
      <c r="T133" s="516"/>
      <c r="U133" s="797"/>
      <c r="V133" s="85"/>
      <c r="W133" s="514"/>
      <c r="X133" s="532"/>
      <c r="Y133" s="532"/>
      <c r="Z133" s="532"/>
      <c r="AA133" s="180"/>
      <c r="AB133" s="520"/>
    </row>
    <row r="134" spans="1:28">
      <c r="A134" s="89" t="s">
        <v>45</v>
      </c>
      <c r="B134" s="197">
        <v>0</v>
      </c>
      <c r="C134" s="197">
        <v>0</v>
      </c>
      <c r="D134" s="195">
        <v>0</v>
      </c>
      <c r="E134" s="195">
        <v>0</v>
      </c>
      <c r="F134" s="195">
        <v>0</v>
      </c>
      <c r="G134" s="195">
        <v>0</v>
      </c>
      <c r="H134" s="195">
        <v>0</v>
      </c>
      <c r="I134" s="195">
        <v>0</v>
      </c>
      <c r="J134" s="195">
        <v>0</v>
      </c>
      <c r="K134" s="195">
        <v>0</v>
      </c>
      <c r="L134" s="179">
        <f>B134+D134+F134+H134+J134</f>
        <v>0</v>
      </c>
      <c r="M134" s="180">
        <f>C134+E134+G134+I134+K134</f>
        <v>0</v>
      </c>
      <c r="O134" s="89" t="s">
        <v>45</v>
      </c>
      <c r="P134" s="533"/>
      <c r="Q134" s="512">
        <v>0</v>
      </c>
      <c r="R134" s="512">
        <v>0</v>
      </c>
      <c r="S134" s="512">
        <v>0</v>
      </c>
      <c r="T134" s="512">
        <v>0</v>
      </c>
      <c r="U134" s="797">
        <f t="shared" si="85"/>
        <v>0</v>
      </c>
      <c r="V134" s="223">
        <v>0</v>
      </c>
      <c r="W134" s="533">
        <v>0</v>
      </c>
      <c r="X134" s="534">
        <v>0</v>
      </c>
      <c r="Y134" s="534">
        <v>0</v>
      </c>
      <c r="Z134" s="534">
        <v>0</v>
      </c>
      <c r="AA134" s="180">
        <f t="shared" si="86"/>
        <v>0</v>
      </c>
      <c r="AB134" s="523">
        <v>0</v>
      </c>
    </row>
    <row r="135" spans="1:28">
      <c r="A135" s="89" t="s">
        <v>47</v>
      </c>
      <c r="B135" s="197">
        <v>0</v>
      </c>
      <c r="C135" s="197">
        <v>0</v>
      </c>
      <c r="D135" s="66">
        <v>47</v>
      </c>
      <c r="E135" s="21">
        <v>29</v>
      </c>
      <c r="F135" s="21">
        <v>4</v>
      </c>
      <c r="G135" s="21">
        <v>2</v>
      </c>
      <c r="H135" s="21">
        <v>11</v>
      </c>
      <c r="I135" s="21">
        <v>8</v>
      </c>
      <c r="J135" s="21">
        <v>95</v>
      </c>
      <c r="K135" s="21">
        <v>50</v>
      </c>
      <c r="L135" s="179">
        <f t="shared" ref="L135:M136" si="90">B135+D135+F135+H135+J135</f>
        <v>157</v>
      </c>
      <c r="M135" s="180">
        <f t="shared" si="90"/>
        <v>89</v>
      </c>
      <c r="O135" s="89" t="s">
        <v>47</v>
      </c>
      <c r="P135" s="533"/>
      <c r="Q135" s="512">
        <v>1</v>
      </c>
      <c r="R135" s="512">
        <v>1</v>
      </c>
      <c r="S135" s="512">
        <v>1</v>
      </c>
      <c r="T135" s="512">
        <v>2</v>
      </c>
      <c r="U135" s="797">
        <f t="shared" si="85"/>
        <v>5</v>
      </c>
      <c r="V135" s="85">
        <v>3</v>
      </c>
      <c r="W135" s="514">
        <v>0</v>
      </c>
      <c r="X135" s="532">
        <v>0</v>
      </c>
      <c r="Y135" s="532">
        <v>5</v>
      </c>
      <c r="Z135" s="532">
        <v>0</v>
      </c>
      <c r="AA135" s="180">
        <f t="shared" si="86"/>
        <v>5</v>
      </c>
      <c r="AB135" s="520">
        <v>3</v>
      </c>
    </row>
    <row r="136" spans="1:28">
      <c r="A136" s="89" t="s">
        <v>50</v>
      </c>
      <c r="B136" s="197">
        <v>0</v>
      </c>
      <c r="C136" s="197">
        <v>0</v>
      </c>
      <c r="D136" s="195">
        <v>0</v>
      </c>
      <c r="E136" s="195">
        <v>0</v>
      </c>
      <c r="F136" s="195">
        <v>0</v>
      </c>
      <c r="G136" s="195">
        <v>0</v>
      </c>
      <c r="H136" s="195">
        <v>0</v>
      </c>
      <c r="I136" s="195">
        <v>0</v>
      </c>
      <c r="J136" s="195">
        <v>0</v>
      </c>
      <c r="K136" s="195">
        <v>0</v>
      </c>
      <c r="L136" s="179">
        <f t="shared" si="90"/>
        <v>0</v>
      </c>
      <c r="M136" s="180">
        <f t="shared" si="90"/>
        <v>0</v>
      </c>
      <c r="O136" s="89" t="s">
        <v>50</v>
      </c>
      <c r="P136" s="533"/>
      <c r="Q136" s="512">
        <v>0</v>
      </c>
      <c r="R136" s="512">
        <v>0</v>
      </c>
      <c r="S136" s="512">
        <v>0</v>
      </c>
      <c r="T136" s="512">
        <v>0</v>
      </c>
      <c r="U136" s="797">
        <f t="shared" si="85"/>
        <v>0</v>
      </c>
      <c r="V136" s="223">
        <v>0</v>
      </c>
      <c r="W136" s="533">
        <v>0</v>
      </c>
      <c r="X136" s="534">
        <v>0</v>
      </c>
      <c r="Y136" s="534">
        <v>0</v>
      </c>
      <c r="Z136" s="534">
        <v>0</v>
      </c>
      <c r="AA136" s="180">
        <f t="shared" si="86"/>
        <v>0</v>
      </c>
      <c r="AB136" s="523">
        <v>0</v>
      </c>
    </row>
    <row r="137" spans="1:28">
      <c r="A137" s="88" t="s">
        <v>16</v>
      </c>
      <c r="B137" s="198"/>
      <c r="C137" s="198"/>
      <c r="D137" s="234"/>
      <c r="E137" s="179"/>
      <c r="F137" s="179"/>
      <c r="G137" s="179"/>
      <c r="H137" s="179"/>
      <c r="I137" s="179"/>
      <c r="J137" s="179"/>
      <c r="K137" s="179"/>
      <c r="L137" s="179"/>
      <c r="M137" s="180"/>
      <c r="O137" s="88" t="s">
        <v>16</v>
      </c>
      <c r="P137" s="542"/>
      <c r="Q137" s="512"/>
      <c r="R137" s="512"/>
      <c r="S137" s="512"/>
      <c r="T137" s="512"/>
      <c r="U137" s="797">
        <f t="shared" si="85"/>
        <v>0</v>
      </c>
      <c r="V137" s="223"/>
      <c r="W137" s="533"/>
      <c r="X137" s="534"/>
      <c r="Y137" s="534"/>
      <c r="Z137" s="534"/>
      <c r="AA137" s="180">
        <f t="shared" si="86"/>
        <v>0</v>
      </c>
      <c r="AB137" s="523"/>
    </row>
    <row r="138" spans="1:28">
      <c r="A138" s="89" t="s">
        <v>321</v>
      </c>
      <c r="B138" s="197">
        <v>0</v>
      </c>
      <c r="C138" s="197">
        <v>0</v>
      </c>
      <c r="D138" s="66">
        <v>50</v>
      </c>
      <c r="E138" s="21">
        <v>28</v>
      </c>
      <c r="F138" s="21">
        <v>11</v>
      </c>
      <c r="G138" s="21">
        <v>5</v>
      </c>
      <c r="H138" s="21">
        <v>5</v>
      </c>
      <c r="I138" s="21">
        <v>2</v>
      </c>
      <c r="J138" s="21">
        <v>0</v>
      </c>
      <c r="K138" s="21">
        <v>0</v>
      </c>
      <c r="L138" s="179">
        <f t="shared" ref="L138:M140" si="91">B138+D138+F138+H138+J138</f>
        <v>66</v>
      </c>
      <c r="M138" s="180">
        <f t="shared" si="91"/>
        <v>35</v>
      </c>
      <c r="O138" s="89" t="s">
        <v>321</v>
      </c>
      <c r="P138" s="533"/>
      <c r="Q138" s="512">
        <v>1</v>
      </c>
      <c r="R138" s="512">
        <v>1</v>
      </c>
      <c r="S138" s="512">
        <v>1</v>
      </c>
      <c r="T138" s="512">
        <v>0</v>
      </c>
      <c r="U138" s="797">
        <f t="shared" si="85"/>
        <v>3</v>
      </c>
      <c r="V138" s="85">
        <v>2</v>
      </c>
      <c r="W138" s="514">
        <v>0</v>
      </c>
      <c r="X138" s="532">
        <v>0</v>
      </c>
      <c r="Y138" s="532">
        <v>2</v>
      </c>
      <c r="Z138" s="532">
        <v>0</v>
      </c>
      <c r="AA138" s="180">
        <f t="shared" si="86"/>
        <v>2</v>
      </c>
      <c r="AB138" s="520">
        <v>2</v>
      </c>
    </row>
    <row r="139" spans="1:28">
      <c r="A139" s="89" t="s">
        <v>23</v>
      </c>
      <c r="B139" s="197">
        <v>0</v>
      </c>
      <c r="C139" s="197">
        <v>0</v>
      </c>
      <c r="D139" s="66">
        <v>108</v>
      </c>
      <c r="E139" s="21">
        <v>54</v>
      </c>
      <c r="F139" s="21">
        <v>43</v>
      </c>
      <c r="G139" s="21">
        <v>26</v>
      </c>
      <c r="H139" s="21">
        <v>153</v>
      </c>
      <c r="I139" s="21">
        <v>71</v>
      </c>
      <c r="J139" s="21">
        <v>280</v>
      </c>
      <c r="K139" s="21">
        <v>142</v>
      </c>
      <c r="L139" s="179">
        <f t="shared" si="91"/>
        <v>584</v>
      </c>
      <c r="M139" s="180">
        <f t="shared" si="91"/>
        <v>293</v>
      </c>
      <c r="O139" s="89" t="s">
        <v>23</v>
      </c>
      <c r="P139" s="533"/>
      <c r="Q139" s="512">
        <v>4</v>
      </c>
      <c r="R139" s="512">
        <v>7</v>
      </c>
      <c r="S139" s="512">
        <v>10</v>
      </c>
      <c r="T139" s="512">
        <v>13</v>
      </c>
      <c r="U139" s="797">
        <f t="shared" si="85"/>
        <v>34</v>
      </c>
      <c r="V139" s="85">
        <v>19</v>
      </c>
      <c r="W139" s="514">
        <v>0</v>
      </c>
      <c r="X139" s="532">
        <v>1</v>
      </c>
      <c r="Y139" s="532">
        <v>18</v>
      </c>
      <c r="Z139" s="532">
        <v>0</v>
      </c>
      <c r="AA139" s="180">
        <f t="shared" si="86"/>
        <v>19</v>
      </c>
      <c r="AB139" s="520">
        <v>18</v>
      </c>
    </row>
    <row r="140" spans="1:28">
      <c r="A140" s="89" t="s">
        <v>12</v>
      </c>
      <c r="B140" s="197">
        <v>0</v>
      </c>
      <c r="C140" s="197">
        <v>0</v>
      </c>
      <c r="D140" s="233">
        <v>0</v>
      </c>
      <c r="E140" s="194">
        <v>0</v>
      </c>
      <c r="F140" s="194">
        <v>0</v>
      </c>
      <c r="G140" s="194">
        <v>0</v>
      </c>
      <c r="H140" s="194">
        <v>0</v>
      </c>
      <c r="I140" s="194">
        <v>0</v>
      </c>
      <c r="J140" s="194">
        <v>0</v>
      </c>
      <c r="K140" s="194">
        <v>0</v>
      </c>
      <c r="L140" s="179">
        <f t="shared" si="91"/>
        <v>0</v>
      </c>
      <c r="M140" s="180">
        <f t="shared" si="91"/>
        <v>0</v>
      </c>
      <c r="O140" s="89" t="s">
        <v>12</v>
      </c>
      <c r="P140" s="533"/>
      <c r="Q140" s="512">
        <v>0</v>
      </c>
      <c r="R140" s="512">
        <v>0</v>
      </c>
      <c r="S140" s="512">
        <v>0</v>
      </c>
      <c r="T140" s="512">
        <v>0</v>
      </c>
      <c r="U140" s="797">
        <f t="shared" si="85"/>
        <v>0</v>
      </c>
      <c r="V140" s="223">
        <v>0</v>
      </c>
      <c r="W140" s="533">
        <v>0</v>
      </c>
      <c r="X140" s="534">
        <v>0</v>
      </c>
      <c r="Y140" s="534">
        <v>0</v>
      </c>
      <c r="Z140" s="534">
        <v>0</v>
      </c>
      <c r="AA140" s="180">
        <f t="shared" si="86"/>
        <v>0</v>
      </c>
      <c r="AB140" s="523">
        <v>0</v>
      </c>
    </row>
    <row r="141" spans="1:28">
      <c r="A141" s="88" t="s">
        <v>60</v>
      </c>
      <c r="B141" s="198"/>
      <c r="C141" s="198"/>
      <c r="D141" s="233"/>
      <c r="E141" s="194"/>
      <c r="F141" s="194"/>
      <c r="G141" s="194"/>
      <c r="H141" s="194"/>
      <c r="I141" s="194"/>
      <c r="J141" s="194"/>
      <c r="K141" s="194"/>
      <c r="L141" s="179"/>
      <c r="M141" s="180"/>
      <c r="O141" s="88" t="s">
        <v>60</v>
      </c>
      <c r="P141" s="542"/>
      <c r="Q141" s="516"/>
      <c r="R141" s="516"/>
      <c r="S141" s="516"/>
      <c r="T141" s="516"/>
      <c r="U141" s="797"/>
      <c r="V141" s="85"/>
      <c r="W141" s="514"/>
      <c r="X141" s="532"/>
      <c r="Y141" s="532"/>
      <c r="Z141" s="532"/>
      <c r="AA141" s="180"/>
      <c r="AB141" s="520"/>
    </row>
    <row r="142" spans="1:28">
      <c r="A142" s="89" t="s">
        <v>49</v>
      </c>
      <c r="B142" s="197">
        <v>0</v>
      </c>
      <c r="C142" s="197">
        <v>0</v>
      </c>
      <c r="D142" s="66">
        <v>188</v>
      </c>
      <c r="E142" s="21">
        <v>97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179">
        <f>B142+D142+F142+H142+J142</f>
        <v>188</v>
      </c>
      <c r="M142" s="180">
        <f>C142+E142+G142+I142+K142</f>
        <v>97</v>
      </c>
      <c r="O142" s="89" t="s">
        <v>49</v>
      </c>
      <c r="P142" s="533"/>
      <c r="Q142" s="512">
        <v>5</v>
      </c>
      <c r="R142" s="512">
        <v>0</v>
      </c>
      <c r="S142" s="512">
        <v>0</v>
      </c>
      <c r="T142" s="512">
        <v>0</v>
      </c>
      <c r="U142" s="797">
        <f t="shared" si="85"/>
        <v>5</v>
      </c>
      <c r="V142" s="85">
        <v>5</v>
      </c>
      <c r="W142" s="514">
        <v>0</v>
      </c>
      <c r="X142" s="532">
        <v>1</v>
      </c>
      <c r="Y142" s="532">
        <v>4</v>
      </c>
      <c r="Z142" s="532">
        <v>0</v>
      </c>
      <c r="AA142" s="180">
        <f t="shared" si="86"/>
        <v>5</v>
      </c>
      <c r="AB142" s="520">
        <v>5</v>
      </c>
    </row>
    <row r="143" spans="1:28">
      <c r="A143" s="89" t="s">
        <v>63</v>
      </c>
      <c r="B143" s="197">
        <v>0</v>
      </c>
      <c r="C143" s="197">
        <v>0</v>
      </c>
      <c r="D143" s="66">
        <v>15</v>
      </c>
      <c r="E143" s="21">
        <v>4</v>
      </c>
      <c r="F143" s="21">
        <v>7</v>
      </c>
      <c r="G143" s="21">
        <v>4</v>
      </c>
      <c r="H143" s="21">
        <v>46</v>
      </c>
      <c r="I143" s="21">
        <v>23</v>
      </c>
      <c r="J143" s="21">
        <v>60</v>
      </c>
      <c r="K143" s="21">
        <v>38</v>
      </c>
      <c r="L143" s="179">
        <f t="shared" ref="L143:M146" si="92">B143+D143+F143+H143+J143</f>
        <v>128</v>
      </c>
      <c r="M143" s="180">
        <f t="shared" si="92"/>
        <v>69</v>
      </c>
      <c r="O143" s="89" t="s">
        <v>63</v>
      </c>
      <c r="P143" s="533"/>
      <c r="Q143" s="512">
        <v>1</v>
      </c>
      <c r="R143" s="512">
        <v>1</v>
      </c>
      <c r="S143" s="512">
        <v>2</v>
      </c>
      <c r="T143" s="512">
        <v>3</v>
      </c>
      <c r="U143" s="797">
        <f t="shared" si="85"/>
        <v>7</v>
      </c>
      <c r="V143" s="85">
        <v>4</v>
      </c>
      <c r="W143" s="514">
        <v>1</v>
      </c>
      <c r="X143" s="532">
        <v>1</v>
      </c>
      <c r="Y143" s="532">
        <v>3</v>
      </c>
      <c r="Z143" s="532">
        <v>0</v>
      </c>
      <c r="AA143" s="180">
        <f t="shared" si="86"/>
        <v>5</v>
      </c>
      <c r="AB143" s="520">
        <v>4</v>
      </c>
    </row>
    <row r="144" spans="1:28">
      <c r="A144" s="89" t="s">
        <v>65</v>
      </c>
      <c r="B144" s="197">
        <v>0</v>
      </c>
      <c r="C144" s="197">
        <v>0</v>
      </c>
      <c r="D144" s="66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179">
        <f t="shared" si="92"/>
        <v>0</v>
      </c>
      <c r="M144" s="180">
        <f t="shared" si="92"/>
        <v>0</v>
      </c>
      <c r="O144" s="89" t="s">
        <v>65</v>
      </c>
      <c r="P144" s="533"/>
      <c r="Q144" s="512">
        <v>0</v>
      </c>
      <c r="R144" s="512">
        <v>0</v>
      </c>
      <c r="S144" s="512">
        <v>0</v>
      </c>
      <c r="T144" s="512">
        <v>0</v>
      </c>
      <c r="U144" s="797">
        <f t="shared" si="85"/>
        <v>0</v>
      </c>
      <c r="V144" s="223">
        <v>0</v>
      </c>
      <c r="W144" s="533">
        <v>0</v>
      </c>
      <c r="X144" s="534">
        <v>0</v>
      </c>
      <c r="Y144" s="534">
        <v>0</v>
      </c>
      <c r="Z144" s="534">
        <v>0</v>
      </c>
      <c r="AA144" s="180">
        <f t="shared" si="86"/>
        <v>0</v>
      </c>
      <c r="AB144" s="523">
        <v>0</v>
      </c>
    </row>
    <row r="145" spans="1:28">
      <c r="A145" s="90" t="s">
        <v>322</v>
      </c>
      <c r="B145" s="197">
        <v>0</v>
      </c>
      <c r="C145" s="197">
        <v>0</v>
      </c>
      <c r="D145" s="66">
        <v>0</v>
      </c>
      <c r="E145" s="21">
        <v>0</v>
      </c>
      <c r="F145" s="21">
        <v>40</v>
      </c>
      <c r="G145" s="21">
        <v>22</v>
      </c>
      <c r="H145" s="21">
        <v>99</v>
      </c>
      <c r="I145" s="21">
        <v>50</v>
      </c>
      <c r="J145" s="21">
        <v>84</v>
      </c>
      <c r="K145" s="21">
        <v>41</v>
      </c>
      <c r="L145" s="179">
        <f t="shared" si="92"/>
        <v>223</v>
      </c>
      <c r="M145" s="180">
        <f t="shared" si="92"/>
        <v>113</v>
      </c>
      <c r="O145" s="90" t="s">
        <v>322</v>
      </c>
      <c r="P145" s="533"/>
      <c r="Q145" s="512">
        <v>0</v>
      </c>
      <c r="R145" s="532">
        <v>3</v>
      </c>
      <c r="S145" s="532">
        <v>5</v>
      </c>
      <c r="T145" s="532">
        <v>2</v>
      </c>
      <c r="U145" s="797">
        <f t="shared" si="85"/>
        <v>10</v>
      </c>
      <c r="V145" s="85">
        <v>5</v>
      </c>
      <c r="W145" s="514">
        <v>2</v>
      </c>
      <c r="X145" s="532">
        <v>3</v>
      </c>
      <c r="Y145" s="532">
        <v>0</v>
      </c>
      <c r="Z145" s="532">
        <v>1</v>
      </c>
      <c r="AA145" s="180">
        <f t="shared" si="86"/>
        <v>6</v>
      </c>
      <c r="AB145" s="520">
        <v>5</v>
      </c>
    </row>
    <row r="146" spans="1:28" ht="16.5" customHeight="1" thickBot="1">
      <c r="A146" s="208" t="s">
        <v>70</v>
      </c>
      <c r="B146" s="209">
        <v>0</v>
      </c>
      <c r="C146" s="209">
        <v>0</v>
      </c>
      <c r="D146" s="170">
        <v>0</v>
      </c>
      <c r="E146" s="26">
        <v>0</v>
      </c>
      <c r="F146" s="26">
        <v>37</v>
      </c>
      <c r="G146" s="26">
        <v>15</v>
      </c>
      <c r="H146" s="26">
        <v>0</v>
      </c>
      <c r="I146" s="26">
        <v>0</v>
      </c>
      <c r="J146" s="26">
        <v>114</v>
      </c>
      <c r="K146" s="26">
        <v>59</v>
      </c>
      <c r="L146" s="806">
        <f t="shared" si="92"/>
        <v>151</v>
      </c>
      <c r="M146" s="183">
        <f t="shared" si="92"/>
        <v>74</v>
      </c>
      <c r="O146" s="208" t="s">
        <v>70</v>
      </c>
      <c r="P146" s="208"/>
      <c r="Q146" s="525">
        <v>0</v>
      </c>
      <c r="R146" s="398">
        <v>1</v>
      </c>
      <c r="S146" s="398">
        <v>0</v>
      </c>
      <c r="T146" s="398">
        <v>3</v>
      </c>
      <c r="U146" s="795">
        <f t="shared" si="85"/>
        <v>4</v>
      </c>
      <c r="V146" s="87">
        <v>4</v>
      </c>
      <c r="W146" s="535">
        <v>0</v>
      </c>
      <c r="X146" s="398">
        <v>2</v>
      </c>
      <c r="Y146" s="398">
        <v>0</v>
      </c>
      <c r="Z146" s="398">
        <v>2</v>
      </c>
      <c r="AA146" s="837">
        <f t="shared" si="86"/>
        <v>4</v>
      </c>
      <c r="AB146" s="555">
        <v>4</v>
      </c>
    </row>
    <row r="147" spans="1:28" ht="12" customHeight="1">
      <c r="A147" s="212"/>
      <c r="B147" s="212"/>
      <c r="C147" s="212"/>
      <c r="D147" s="10"/>
      <c r="E147" s="10"/>
      <c r="F147" s="10"/>
      <c r="G147" s="10"/>
      <c r="H147" s="10"/>
      <c r="I147" s="10"/>
      <c r="J147" s="10"/>
      <c r="K147" s="10"/>
      <c r="L147" s="265"/>
      <c r="M147" s="265"/>
      <c r="O147" s="70"/>
      <c r="P147" s="70"/>
      <c r="Q147" s="70"/>
      <c r="R147" s="70"/>
      <c r="S147" s="70"/>
      <c r="T147" s="70"/>
      <c r="U147" s="790"/>
      <c r="V147" s="71"/>
      <c r="W147" s="71"/>
      <c r="X147" s="71"/>
      <c r="Y147" s="71"/>
      <c r="Z147" s="71"/>
      <c r="AA147" s="790"/>
      <c r="AB147" s="71"/>
    </row>
    <row r="148" spans="1:28" ht="12.75" customHeight="1">
      <c r="A148" s="1017" t="s">
        <v>368</v>
      </c>
      <c r="B148" s="1017"/>
      <c r="C148" s="1017"/>
      <c r="D148" s="1017"/>
      <c r="E148" s="1017"/>
      <c r="F148" s="1017"/>
      <c r="G148" s="1017"/>
      <c r="H148" s="1017"/>
      <c r="I148" s="1017"/>
      <c r="J148" s="1017"/>
      <c r="K148" s="1017"/>
      <c r="L148" s="1017"/>
      <c r="M148" s="1017"/>
      <c r="O148" s="1018" t="s">
        <v>370</v>
      </c>
      <c r="P148" s="1018"/>
      <c r="Q148" s="1018"/>
      <c r="R148" s="1018"/>
      <c r="S148" s="1018"/>
      <c r="T148" s="1018"/>
      <c r="U148" s="1018"/>
      <c r="V148" s="1018"/>
      <c r="W148" s="1018"/>
      <c r="X148" s="1018"/>
      <c r="Y148" s="1018"/>
      <c r="Z148" s="1018"/>
      <c r="AA148" s="1018"/>
      <c r="AB148" s="1018"/>
    </row>
    <row r="149" spans="1:28" ht="15" customHeight="1">
      <c r="A149" s="1018" t="s">
        <v>187</v>
      </c>
      <c r="B149" s="1018"/>
      <c r="C149" s="1018"/>
      <c r="D149" s="1018"/>
      <c r="E149" s="1018"/>
      <c r="F149" s="1018"/>
      <c r="G149" s="1018"/>
      <c r="H149" s="1018"/>
      <c r="I149" s="1018"/>
      <c r="J149" s="1018"/>
      <c r="K149" s="1018"/>
      <c r="L149" s="1018"/>
      <c r="M149" s="1018"/>
      <c r="O149" s="1037" t="s">
        <v>187</v>
      </c>
      <c r="P149" s="1037"/>
      <c r="Q149" s="1037"/>
      <c r="R149" s="1037"/>
      <c r="S149" s="1037"/>
      <c r="T149" s="1037"/>
      <c r="U149" s="1038"/>
      <c r="V149" s="1038"/>
      <c r="W149" s="1038"/>
      <c r="X149" s="1038"/>
      <c r="Y149" s="1038"/>
      <c r="Z149" s="1038"/>
      <c r="AA149" s="1038"/>
      <c r="AB149" s="1038"/>
    </row>
    <row r="150" spans="1:28" ht="9.75" customHeight="1" thickBot="1"/>
    <row r="151" spans="1:28" ht="24.75" customHeight="1">
      <c r="A151" s="1039" t="s">
        <v>7</v>
      </c>
      <c r="B151" s="1041" t="s">
        <v>488</v>
      </c>
      <c r="C151" s="1042"/>
      <c r="D151" s="1025" t="s">
        <v>489</v>
      </c>
      <c r="E151" s="1025"/>
      <c r="F151" s="1025" t="s">
        <v>490</v>
      </c>
      <c r="G151" s="1025"/>
      <c r="H151" s="1025" t="s">
        <v>491</v>
      </c>
      <c r="I151" s="1025"/>
      <c r="J151" s="1025" t="s">
        <v>492</v>
      </c>
      <c r="K151" s="1025"/>
      <c r="L151" s="1026" t="s">
        <v>1</v>
      </c>
      <c r="M151" s="1027"/>
      <c r="O151" s="1030" t="s">
        <v>7</v>
      </c>
      <c r="P151" s="1030" t="s">
        <v>221</v>
      </c>
      <c r="Q151" s="1031"/>
      <c r="R151" s="1031"/>
      <c r="S151" s="1031"/>
      <c r="T151" s="1031"/>
      <c r="U151" s="1032"/>
      <c r="V151" s="1033" t="s">
        <v>97</v>
      </c>
      <c r="W151" s="1035" t="s">
        <v>429</v>
      </c>
      <c r="X151" s="1025"/>
      <c r="Y151" s="1025"/>
      <c r="Z151" s="1025"/>
      <c r="AA151" s="1036"/>
      <c r="AB151" s="1019" t="s">
        <v>487</v>
      </c>
    </row>
    <row r="152" spans="1:28" ht="26">
      <c r="A152" s="1040"/>
      <c r="B152" s="213" t="s">
        <v>99</v>
      </c>
      <c r="C152" s="213" t="s">
        <v>100</v>
      </c>
      <c r="D152" s="213" t="s">
        <v>99</v>
      </c>
      <c r="E152" s="213" t="s">
        <v>100</v>
      </c>
      <c r="F152" s="213" t="s">
        <v>99</v>
      </c>
      <c r="G152" s="213" t="s">
        <v>100</v>
      </c>
      <c r="H152" s="213" t="s">
        <v>99</v>
      </c>
      <c r="I152" s="213" t="s">
        <v>100</v>
      </c>
      <c r="J152" s="213" t="s">
        <v>99</v>
      </c>
      <c r="K152" s="213" t="s">
        <v>100</v>
      </c>
      <c r="L152" s="445" t="s">
        <v>99</v>
      </c>
      <c r="M152" s="444" t="s">
        <v>100</v>
      </c>
      <c r="O152" s="1048"/>
      <c r="P152" s="421" t="s">
        <v>371</v>
      </c>
      <c r="Q152" s="423" t="s">
        <v>356</v>
      </c>
      <c r="R152" s="423" t="s">
        <v>357</v>
      </c>
      <c r="S152" s="423" t="s">
        <v>358</v>
      </c>
      <c r="T152" s="423" t="s">
        <v>359</v>
      </c>
      <c r="U152" s="505" t="s">
        <v>1</v>
      </c>
      <c r="V152" s="1034"/>
      <c r="W152" s="421" t="s">
        <v>103</v>
      </c>
      <c r="X152" s="424" t="s">
        <v>104</v>
      </c>
      <c r="Y152" s="424" t="s">
        <v>105</v>
      </c>
      <c r="Z152" s="424" t="s">
        <v>106</v>
      </c>
      <c r="AA152" s="444" t="s">
        <v>1</v>
      </c>
      <c r="AB152" s="1020"/>
    </row>
    <row r="153" spans="1:28">
      <c r="A153" s="237" t="s">
        <v>77</v>
      </c>
      <c r="B153" s="238"/>
      <c r="C153" s="238"/>
      <c r="D153" s="190"/>
      <c r="E153" s="190"/>
      <c r="F153" s="190"/>
      <c r="G153" s="190"/>
      <c r="H153" s="190"/>
      <c r="I153" s="190"/>
      <c r="J153" s="190"/>
      <c r="K153" s="190"/>
      <c r="L153" s="190"/>
      <c r="M153" s="726"/>
      <c r="O153" s="536" t="s">
        <v>77</v>
      </c>
      <c r="P153" s="225"/>
      <c r="Q153" s="214"/>
      <c r="R153" s="214"/>
      <c r="S153" s="214"/>
      <c r="T153" s="214"/>
      <c r="U153" s="444"/>
      <c r="V153" s="527"/>
      <c r="W153" s="421"/>
      <c r="X153" s="424"/>
      <c r="Y153" s="424"/>
      <c r="Z153" s="424"/>
      <c r="AA153" s="444"/>
      <c r="AB153" s="529"/>
    </row>
    <row r="154" spans="1:28">
      <c r="A154" s="89" t="s">
        <v>176</v>
      </c>
      <c r="B154" s="197">
        <v>0</v>
      </c>
      <c r="C154" s="197">
        <v>0</v>
      </c>
      <c r="D154" s="194">
        <v>146</v>
      </c>
      <c r="E154" s="194">
        <v>77</v>
      </c>
      <c r="F154" s="194">
        <v>46</v>
      </c>
      <c r="G154" s="194">
        <v>21</v>
      </c>
      <c r="H154" s="194">
        <v>31</v>
      </c>
      <c r="I154" s="194">
        <v>21</v>
      </c>
      <c r="J154" s="194">
        <v>102</v>
      </c>
      <c r="K154" s="194">
        <v>63</v>
      </c>
      <c r="L154" s="179">
        <f>B154+D154+F154+H154+J154</f>
        <v>325</v>
      </c>
      <c r="M154" s="180">
        <f>C154+E154+G154+I154+K154</f>
        <v>182</v>
      </c>
      <c r="O154" s="537" t="s">
        <v>176</v>
      </c>
      <c r="P154" s="226"/>
      <c r="Q154" s="241">
        <v>4</v>
      </c>
      <c r="R154" s="241">
        <v>1</v>
      </c>
      <c r="S154" s="241">
        <v>1</v>
      </c>
      <c r="T154" s="241">
        <v>3</v>
      </c>
      <c r="U154" s="797">
        <f t="shared" ref="U154:U186" si="93">SUM(P154:T154)</f>
        <v>9</v>
      </c>
      <c r="V154" s="559">
        <v>5</v>
      </c>
      <c r="W154" s="511">
        <v>0</v>
      </c>
      <c r="X154" s="215">
        <v>3</v>
      </c>
      <c r="Y154" s="215">
        <v>6</v>
      </c>
      <c r="Z154" s="215">
        <v>0</v>
      </c>
      <c r="AA154" s="180">
        <f t="shared" ref="AA154:AA186" si="94">SUM(W154:Z154)</f>
        <v>9</v>
      </c>
      <c r="AB154" s="520">
        <v>5</v>
      </c>
    </row>
    <row r="155" spans="1:28">
      <c r="A155" s="89" t="s">
        <v>324</v>
      </c>
      <c r="B155" s="197">
        <v>0</v>
      </c>
      <c r="C155" s="197">
        <v>0</v>
      </c>
      <c r="D155" s="194">
        <v>132</v>
      </c>
      <c r="E155" s="194">
        <v>69</v>
      </c>
      <c r="F155" s="194">
        <v>56</v>
      </c>
      <c r="G155" s="194">
        <v>29</v>
      </c>
      <c r="H155" s="194">
        <v>23</v>
      </c>
      <c r="I155" s="194">
        <v>15</v>
      </c>
      <c r="J155" s="194">
        <v>0</v>
      </c>
      <c r="K155" s="194">
        <v>0</v>
      </c>
      <c r="L155" s="179">
        <f t="shared" ref="L155:M158" si="95">B155+D155+F155+H155+J155</f>
        <v>211</v>
      </c>
      <c r="M155" s="180">
        <f t="shared" si="95"/>
        <v>113</v>
      </c>
      <c r="O155" s="537" t="s">
        <v>324</v>
      </c>
      <c r="P155" s="226"/>
      <c r="Q155" s="241">
        <v>2</v>
      </c>
      <c r="R155" s="241">
        <v>2</v>
      </c>
      <c r="S155" s="241">
        <v>1</v>
      </c>
      <c r="T155" s="241">
        <v>0</v>
      </c>
      <c r="U155" s="797">
        <f t="shared" si="93"/>
        <v>5</v>
      </c>
      <c r="V155" s="559">
        <v>5</v>
      </c>
      <c r="W155" s="511">
        <v>0</v>
      </c>
      <c r="X155" s="215">
        <v>2</v>
      </c>
      <c r="Y155" s="215">
        <v>5</v>
      </c>
      <c r="Z155" s="215">
        <v>0</v>
      </c>
      <c r="AA155" s="180">
        <f t="shared" si="94"/>
        <v>7</v>
      </c>
      <c r="AB155" s="520">
        <v>4</v>
      </c>
    </row>
    <row r="156" spans="1:28">
      <c r="A156" s="89" t="s">
        <v>79</v>
      </c>
      <c r="B156" s="197">
        <v>0</v>
      </c>
      <c r="C156" s="197">
        <v>0</v>
      </c>
      <c r="D156" s="194">
        <v>54</v>
      </c>
      <c r="E156" s="194">
        <v>26</v>
      </c>
      <c r="F156" s="194">
        <v>19</v>
      </c>
      <c r="G156" s="194">
        <v>8</v>
      </c>
      <c r="H156" s="194">
        <v>35</v>
      </c>
      <c r="I156" s="194">
        <v>18</v>
      </c>
      <c r="J156" s="194">
        <v>0</v>
      </c>
      <c r="K156" s="194">
        <v>0</v>
      </c>
      <c r="L156" s="179">
        <f t="shared" si="95"/>
        <v>108</v>
      </c>
      <c r="M156" s="180">
        <f t="shared" si="95"/>
        <v>52</v>
      </c>
      <c r="O156" s="537" t="s">
        <v>79</v>
      </c>
      <c r="P156" s="226"/>
      <c r="Q156" s="241">
        <v>1</v>
      </c>
      <c r="R156" s="241">
        <v>1</v>
      </c>
      <c r="S156" s="241">
        <v>1</v>
      </c>
      <c r="T156" s="241">
        <v>0</v>
      </c>
      <c r="U156" s="797">
        <f t="shared" si="93"/>
        <v>3</v>
      </c>
      <c r="V156" s="559">
        <v>1</v>
      </c>
      <c r="W156" s="511">
        <v>0</v>
      </c>
      <c r="X156" s="215">
        <v>1</v>
      </c>
      <c r="Y156" s="215">
        <v>0</v>
      </c>
      <c r="Z156" s="215">
        <v>0</v>
      </c>
      <c r="AA156" s="180">
        <f t="shared" si="94"/>
        <v>1</v>
      </c>
      <c r="AB156" s="520">
        <v>1</v>
      </c>
    </row>
    <row r="157" spans="1:28">
      <c r="A157" s="89" t="s">
        <v>80</v>
      </c>
      <c r="B157" s="197">
        <v>0</v>
      </c>
      <c r="C157" s="197">
        <v>0</v>
      </c>
      <c r="D157" s="194">
        <v>0</v>
      </c>
      <c r="E157" s="194">
        <v>0</v>
      </c>
      <c r="F157" s="194">
        <v>0</v>
      </c>
      <c r="G157" s="194">
        <v>0</v>
      </c>
      <c r="H157" s="194">
        <v>24</v>
      </c>
      <c r="I157" s="194">
        <v>14</v>
      </c>
      <c r="J157" s="194">
        <v>18</v>
      </c>
      <c r="K157" s="194">
        <v>10</v>
      </c>
      <c r="L157" s="179">
        <f t="shared" si="95"/>
        <v>42</v>
      </c>
      <c r="M157" s="180">
        <f t="shared" si="95"/>
        <v>24</v>
      </c>
      <c r="O157" s="537" t="s">
        <v>80</v>
      </c>
      <c r="P157" s="226"/>
      <c r="Q157" s="241">
        <v>0</v>
      </c>
      <c r="R157" s="241">
        <v>0</v>
      </c>
      <c r="S157" s="241">
        <v>1</v>
      </c>
      <c r="T157" s="241">
        <v>1</v>
      </c>
      <c r="U157" s="797">
        <f t="shared" si="93"/>
        <v>2</v>
      </c>
      <c r="V157" s="559">
        <v>1</v>
      </c>
      <c r="W157" s="511">
        <v>0</v>
      </c>
      <c r="X157" s="215">
        <v>2</v>
      </c>
      <c r="Y157" s="215">
        <v>0</v>
      </c>
      <c r="Z157" s="215">
        <v>0</v>
      </c>
      <c r="AA157" s="180">
        <f t="shared" si="94"/>
        <v>2</v>
      </c>
      <c r="AB157" s="520">
        <v>1</v>
      </c>
    </row>
    <row r="158" spans="1:28">
      <c r="A158" s="89" t="s">
        <v>81</v>
      </c>
      <c r="B158" s="197">
        <v>0</v>
      </c>
      <c r="C158" s="197">
        <v>0</v>
      </c>
      <c r="D158" s="194">
        <v>0</v>
      </c>
      <c r="E158" s="194">
        <v>0</v>
      </c>
      <c r="F158" s="194">
        <v>115</v>
      </c>
      <c r="G158" s="194">
        <v>64</v>
      </c>
      <c r="H158" s="194">
        <v>141</v>
      </c>
      <c r="I158" s="194">
        <v>67</v>
      </c>
      <c r="J158" s="194">
        <v>69</v>
      </c>
      <c r="K158" s="194">
        <v>34</v>
      </c>
      <c r="L158" s="179">
        <f t="shared" si="95"/>
        <v>325</v>
      </c>
      <c r="M158" s="180">
        <f t="shared" si="95"/>
        <v>165</v>
      </c>
      <c r="O158" s="537" t="s">
        <v>81</v>
      </c>
      <c r="P158" s="226"/>
      <c r="Q158" s="241">
        <v>0</v>
      </c>
      <c r="R158" s="241">
        <v>5</v>
      </c>
      <c r="S158" s="241">
        <v>4</v>
      </c>
      <c r="T158" s="241">
        <v>2</v>
      </c>
      <c r="U158" s="797">
        <f t="shared" si="93"/>
        <v>11</v>
      </c>
      <c r="V158" s="559">
        <v>9</v>
      </c>
      <c r="W158" s="564">
        <v>0</v>
      </c>
      <c r="X158" s="565">
        <v>3</v>
      </c>
      <c r="Y158" s="565">
        <v>7</v>
      </c>
      <c r="Z158" s="565">
        <v>0</v>
      </c>
      <c r="AA158" s="180">
        <f t="shared" si="94"/>
        <v>10</v>
      </c>
      <c r="AB158" s="562">
        <v>5</v>
      </c>
    </row>
    <row r="159" spans="1:28">
      <c r="A159" s="88" t="s">
        <v>30</v>
      </c>
      <c r="B159" s="198"/>
      <c r="C159" s="198"/>
      <c r="D159" s="194"/>
      <c r="E159" s="194"/>
      <c r="F159" s="194"/>
      <c r="G159" s="194"/>
      <c r="H159" s="194"/>
      <c r="I159" s="194"/>
      <c r="J159" s="194"/>
      <c r="K159" s="194"/>
      <c r="L159" s="179"/>
      <c r="M159" s="180"/>
      <c r="O159" s="536" t="s">
        <v>30</v>
      </c>
      <c r="P159" s="225"/>
      <c r="Q159" s="242"/>
      <c r="R159" s="242"/>
      <c r="S159" s="242"/>
      <c r="T159" s="242"/>
      <c r="U159" s="797"/>
      <c r="V159" s="559"/>
      <c r="W159" s="511"/>
      <c r="X159" s="215"/>
      <c r="Y159" s="215"/>
      <c r="Z159" s="215"/>
      <c r="AA159" s="180"/>
      <c r="AB159" s="520"/>
    </row>
    <row r="160" spans="1:28">
      <c r="A160" s="89" t="s">
        <v>31</v>
      </c>
      <c r="B160" s="197">
        <v>0</v>
      </c>
      <c r="C160" s="197">
        <v>0</v>
      </c>
      <c r="D160" s="215">
        <v>0</v>
      </c>
      <c r="E160" s="215">
        <v>0</v>
      </c>
      <c r="F160" s="215">
        <v>48</v>
      </c>
      <c r="G160" s="215">
        <v>30</v>
      </c>
      <c r="H160" s="215">
        <v>48</v>
      </c>
      <c r="I160" s="215">
        <v>27</v>
      </c>
      <c r="J160" s="215">
        <v>147</v>
      </c>
      <c r="K160" s="215">
        <v>70</v>
      </c>
      <c r="L160" s="179">
        <f t="shared" ref="L160:M163" si="96">B160+D160+F160+H160+J160</f>
        <v>243</v>
      </c>
      <c r="M160" s="180">
        <f t="shared" si="96"/>
        <v>127</v>
      </c>
      <c r="O160" s="537" t="s">
        <v>31</v>
      </c>
      <c r="P160" s="226"/>
      <c r="Q160" s="241">
        <v>0</v>
      </c>
      <c r="R160" s="241">
        <v>4</v>
      </c>
      <c r="S160" s="241">
        <v>3</v>
      </c>
      <c r="T160" s="241">
        <v>5</v>
      </c>
      <c r="U160" s="797">
        <f t="shared" si="93"/>
        <v>12</v>
      </c>
      <c r="V160" s="559">
        <v>5</v>
      </c>
      <c r="W160" s="511">
        <v>1</v>
      </c>
      <c r="X160" s="215">
        <v>1</v>
      </c>
      <c r="Y160" s="215">
        <v>4</v>
      </c>
      <c r="Z160" s="215">
        <v>0</v>
      </c>
      <c r="AA160" s="180">
        <f t="shared" si="94"/>
        <v>6</v>
      </c>
      <c r="AB160" s="520">
        <v>5</v>
      </c>
    </row>
    <row r="161" spans="1:28">
      <c r="A161" s="89" t="s">
        <v>32</v>
      </c>
      <c r="B161" s="197">
        <v>0</v>
      </c>
      <c r="C161" s="197">
        <v>0</v>
      </c>
      <c r="D161" s="215">
        <v>0</v>
      </c>
      <c r="E161" s="215">
        <v>0</v>
      </c>
      <c r="F161" s="215">
        <v>0</v>
      </c>
      <c r="G161" s="215">
        <v>0</v>
      </c>
      <c r="H161" s="215">
        <v>0</v>
      </c>
      <c r="I161" s="215">
        <v>0</v>
      </c>
      <c r="J161" s="215">
        <v>0</v>
      </c>
      <c r="K161" s="215">
        <v>0</v>
      </c>
      <c r="L161" s="179">
        <f t="shared" si="96"/>
        <v>0</v>
      </c>
      <c r="M161" s="180">
        <f t="shared" si="96"/>
        <v>0</v>
      </c>
      <c r="O161" s="537" t="s">
        <v>32</v>
      </c>
      <c r="P161" s="226"/>
      <c r="Q161" s="241">
        <v>0</v>
      </c>
      <c r="R161" s="241">
        <v>0</v>
      </c>
      <c r="S161" s="241">
        <v>0</v>
      </c>
      <c r="T161" s="241">
        <v>0</v>
      </c>
      <c r="U161" s="797">
        <f t="shared" si="93"/>
        <v>0</v>
      </c>
      <c r="V161" s="560">
        <v>0</v>
      </c>
      <c r="W161" s="226">
        <v>0</v>
      </c>
      <c r="X161" s="202">
        <v>0</v>
      </c>
      <c r="Y161" s="202">
        <v>0</v>
      </c>
      <c r="Z161" s="202">
        <v>0</v>
      </c>
      <c r="AA161" s="180">
        <f t="shared" si="94"/>
        <v>0</v>
      </c>
      <c r="AB161" s="523">
        <v>0</v>
      </c>
    </row>
    <row r="162" spans="1:28">
      <c r="A162" s="89" t="s">
        <v>34</v>
      </c>
      <c r="B162" s="197">
        <v>0</v>
      </c>
      <c r="C162" s="197">
        <v>0</v>
      </c>
      <c r="D162" s="215">
        <v>0</v>
      </c>
      <c r="E162" s="215">
        <v>0</v>
      </c>
      <c r="F162" s="215">
        <v>0</v>
      </c>
      <c r="G162" s="215">
        <v>0</v>
      </c>
      <c r="H162" s="215">
        <v>74</v>
      </c>
      <c r="I162" s="215">
        <v>36</v>
      </c>
      <c r="J162" s="215">
        <v>19</v>
      </c>
      <c r="K162" s="215">
        <v>4</v>
      </c>
      <c r="L162" s="179">
        <f t="shared" si="96"/>
        <v>93</v>
      </c>
      <c r="M162" s="180">
        <f t="shared" si="96"/>
        <v>40</v>
      </c>
      <c r="O162" s="537" t="s">
        <v>34</v>
      </c>
      <c r="P162" s="226"/>
      <c r="Q162" s="241">
        <v>0</v>
      </c>
      <c r="R162" s="241">
        <v>0</v>
      </c>
      <c r="S162" s="241">
        <v>2</v>
      </c>
      <c r="T162" s="241">
        <v>1</v>
      </c>
      <c r="U162" s="797">
        <f t="shared" si="93"/>
        <v>3</v>
      </c>
      <c r="V162" s="559">
        <v>3</v>
      </c>
      <c r="W162" s="511">
        <v>1</v>
      </c>
      <c r="X162" s="215">
        <v>0</v>
      </c>
      <c r="Y162" s="215">
        <v>1</v>
      </c>
      <c r="Z162" s="215">
        <v>3</v>
      </c>
      <c r="AA162" s="180">
        <f t="shared" si="94"/>
        <v>5</v>
      </c>
      <c r="AB162" s="520">
        <v>2</v>
      </c>
    </row>
    <row r="163" spans="1:28">
      <c r="A163" s="89" t="s">
        <v>325</v>
      </c>
      <c r="B163" s="197">
        <v>0</v>
      </c>
      <c r="C163" s="197">
        <v>0</v>
      </c>
      <c r="D163" s="215">
        <v>0</v>
      </c>
      <c r="E163" s="215">
        <v>0</v>
      </c>
      <c r="F163" s="215">
        <v>0</v>
      </c>
      <c r="G163" s="215">
        <v>0</v>
      </c>
      <c r="H163" s="215">
        <v>0</v>
      </c>
      <c r="I163" s="215">
        <v>0</v>
      </c>
      <c r="J163" s="215">
        <v>110</v>
      </c>
      <c r="K163" s="215">
        <v>47</v>
      </c>
      <c r="L163" s="179">
        <f t="shared" si="96"/>
        <v>110</v>
      </c>
      <c r="M163" s="180">
        <f t="shared" si="96"/>
        <v>47</v>
      </c>
      <c r="O163" s="537" t="s">
        <v>325</v>
      </c>
      <c r="P163" s="226"/>
      <c r="Q163" s="241">
        <v>0</v>
      </c>
      <c r="R163" s="241">
        <v>0</v>
      </c>
      <c r="S163" s="241">
        <v>0</v>
      </c>
      <c r="T163" s="241">
        <v>4</v>
      </c>
      <c r="U163" s="797">
        <f t="shared" si="93"/>
        <v>4</v>
      </c>
      <c r="V163" s="559">
        <v>4</v>
      </c>
      <c r="W163" s="511">
        <v>4</v>
      </c>
      <c r="X163" s="215">
        <v>0</v>
      </c>
      <c r="Y163" s="215">
        <v>0</v>
      </c>
      <c r="Z163" s="215">
        <v>0</v>
      </c>
      <c r="AA163" s="180">
        <f t="shared" si="94"/>
        <v>4</v>
      </c>
      <c r="AB163" s="520">
        <v>2</v>
      </c>
    </row>
    <row r="164" spans="1:28">
      <c r="A164" s="88" t="s">
        <v>61</v>
      </c>
      <c r="B164" s="198"/>
      <c r="C164" s="198"/>
      <c r="D164" s="179"/>
      <c r="E164" s="179"/>
      <c r="F164" s="179"/>
      <c r="G164" s="179"/>
      <c r="H164" s="179"/>
      <c r="I164" s="179"/>
      <c r="J164" s="179"/>
      <c r="K164" s="179"/>
      <c r="L164" s="179"/>
      <c r="M164" s="180"/>
      <c r="O164" s="536" t="s">
        <v>61</v>
      </c>
      <c r="P164" s="225"/>
      <c r="Q164" s="242"/>
      <c r="R164" s="242"/>
      <c r="S164" s="242"/>
      <c r="T164" s="242"/>
      <c r="U164" s="797"/>
      <c r="V164" s="559"/>
      <c r="W164" s="511"/>
      <c r="X164" s="215"/>
      <c r="Y164" s="215"/>
      <c r="Z164" s="215"/>
      <c r="AA164" s="180"/>
      <c r="AB164" s="520"/>
    </row>
    <row r="165" spans="1:28">
      <c r="A165" s="89" t="s">
        <v>62</v>
      </c>
      <c r="B165" s="197">
        <v>0</v>
      </c>
      <c r="C165" s="197">
        <v>0</v>
      </c>
      <c r="D165" s="215">
        <v>65</v>
      </c>
      <c r="E165" s="215">
        <v>35</v>
      </c>
      <c r="F165" s="215">
        <v>16</v>
      </c>
      <c r="G165" s="215">
        <v>6</v>
      </c>
      <c r="H165" s="215">
        <v>141</v>
      </c>
      <c r="I165" s="215">
        <v>73</v>
      </c>
      <c r="J165" s="215">
        <v>227</v>
      </c>
      <c r="K165" s="215">
        <v>127</v>
      </c>
      <c r="L165" s="179">
        <f t="shared" ref="L165:M171" si="97">B165+D165+F165+H165+J165</f>
        <v>449</v>
      </c>
      <c r="M165" s="180">
        <f t="shared" si="97"/>
        <v>241</v>
      </c>
      <c r="O165" s="537" t="s">
        <v>62</v>
      </c>
      <c r="P165" s="226"/>
      <c r="Q165" s="241">
        <v>2</v>
      </c>
      <c r="R165" s="241">
        <v>1</v>
      </c>
      <c r="S165" s="241">
        <v>3</v>
      </c>
      <c r="T165" s="241">
        <v>7</v>
      </c>
      <c r="U165" s="797">
        <f t="shared" si="93"/>
        <v>13</v>
      </c>
      <c r="V165" s="559">
        <v>10</v>
      </c>
      <c r="W165" s="511">
        <v>0</v>
      </c>
      <c r="X165" s="215">
        <v>0</v>
      </c>
      <c r="Y165" s="215">
        <v>14</v>
      </c>
      <c r="Z165" s="215">
        <v>0</v>
      </c>
      <c r="AA165" s="180">
        <f t="shared" si="94"/>
        <v>14</v>
      </c>
      <c r="AB165" s="520">
        <v>8</v>
      </c>
    </row>
    <row r="166" spans="1:28">
      <c r="A166" s="89" t="s">
        <v>64</v>
      </c>
      <c r="B166" s="197">
        <v>0</v>
      </c>
      <c r="C166" s="197">
        <v>0</v>
      </c>
      <c r="D166" s="215">
        <v>123</v>
      </c>
      <c r="E166" s="215">
        <v>61</v>
      </c>
      <c r="F166" s="215">
        <v>54</v>
      </c>
      <c r="G166" s="215">
        <v>24</v>
      </c>
      <c r="H166" s="215">
        <v>59</v>
      </c>
      <c r="I166" s="215">
        <v>28</v>
      </c>
      <c r="J166" s="215">
        <v>81</v>
      </c>
      <c r="K166" s="215">
        <v>47</v>
      </c>
      <c r="L166" s="179">
        <f t="shared" si="97"/>
        <v>317</v>
      </c>
      <c r="M166" s="180">
        <f t="shared" si="97"/>
        <v>160</v>
      </c>
      <c r="O166" s="537" t="s">
        <v>64</v>
      </c>
      <c r="P166" s="226"/>
      <c r="Q166" s="241">
        <v>5</v>
      </c>
      <c r="R166" s="241">
        <v>2</v>
      </c>
      <c r="S166" s="241">
        <v>3</v>
      </c>
      <c r="T166" s="241">
        <v>3</v>
      </c>
      <c r="U166" s="797">
        <f t="shared" si="93"/>
        <v>13</v>
      </c>
      <c r="V166" s="559">
        <v>10</v>
      </c>
      <c r="W166" s="511">
        <v>1</v>
      </c>
      <c r="X166" s="215">
        <v>4</v>
      </c>
      <c r="Y166" s="215">
        <v>6</v>
      </c>
      <c r="Z166" s="215">
        <v>0</v>
      </c>
      <c r="AA166" s="180">
        <f t="shared" si="94"/>
        <v>11</v>
      </c>
      <c r="AB166" s="520">
        <v>9</v>
      </c>
    </row>
    <row r="167" spans="1:28">
      <c r="A167" s="89" t="s">
        <v>326</v>
      </c>
      <c r="B167" s="197">
        <v>0</v>
      </c>
      <c r="C167" s="197">
        <v>0</v>
      </c>
      <c r="D167" s="215">
        <v>180</v>
      </c>
      <c r="E167" s="215">
        <v>97</v>
      </c>
      <c r="F167" s="215">
        <v>0</v>
      </c>
      <c r="G167" s="215">
        <v>0</v>
      </c>
      <c r="H167" s="215">
        <v>0</v>
      </c>
      <c r="I167" s="215">
        <v>0</v>
      </c>
      <c r="J167" s="215">
        <v>97</v>
      </c>
      <c r="K167" s="215">
        <v>53</v>
      </c>
      <c r="L167" s="179">
        <f t="shared" si="97"/>
        <v>277</v>
      </c>
      <c r="M167" s="180">
        <f t="shared" si="97"/>
        <v>150</v>
      </c>
      <c r="O167" s="537" t="s">
        <v>326</v>
      </c>
      <c r="P167" s="226"/>
      <c r="Q167" s="241">
        <v>5</v>
      </c>
      <c r="R167" s="241">
        <v>0</v>
      </c>
      <c r="S167" s="241">
        <v>0</v>
      </c>
      <c r="T167" s="241">
        <v>3</v>
      </c>
      <c r="U167" s="797">
        <f t="shared" si="93"/>
        <v>8</v>
      </c>
      <c r="V167" s="559">
        <v>9</v>
      </c>
      <c r="W167" s="511">
        <v>0</v>
      </c>
      <c r="X167" s="215">
        <v>0</v>
      </c>
      <c r="Y167" s="215">
        <v>6</v>
      </c>
      <c r="Z167" s="215">
        <v>1</v>
      </c>
      <c r="AA167" s="180">
        <f t="shared" si="94"/>
        <v>7</v>
      </c>
      <c r="AB167" s="520">
        <v>7</v>
      </c>
    </row>
    <row r="168" spans="1:28">
      <c r="A168" s="89" t="s">
        <v>345</v>
      </c>
      <c r="B168" s="197">
        <v>0</v>
      </c>
      <c r="C168" s="197">
        <v>0</v>
      </c>
      <c r="D168" s="215">
        <v>249</v>
      </c>
      <c r="E168" s="215">
        <v>115</v>
      </c>
      <c r="F168" s="215">
        <v>44</v>
      </c>
      <c r="G168" s="215">
        <v>25</v>
      </c>
      <c r="H168" s="215">
        <v>216</v>
      </c>
      <c r="I168" s="215">
        <v>112</v>
      </c>
      <c r="J168" s="215">
        <v>215</v>
      </c>
      <c r="K168" s="215">
        <v>111</v>
      </c>
      <c r="L168" s="179">
        <f t="shared" si="97"/>
        <v>724</v>
      </c>
      <c r="M168" s="180">
        <f t="shared" si="97"/>
        <v>363</v>
      </c>
      <c r="O168" s="537" t="s">
        <v>345</v>
      </c>
      <c r="P168" s="226"/>
      <c r="Q168" s="241">
        <v>8</v>
      </c>
      <c r="R168" s="241">
        <v>1</v>
      </c>
      <c r="S168" s="241">
        <v>8</v>
      </c>
      <c r="T168" s="241">
        <v>6</v>
      </c>
      <c r="U168" s="797">
        <f t="shared" si="93"/>
        <v>23</v>
      </c>
      <c r="V168" s="559">
        <v>22</v>
      </c>
      <c r="W168" s="511">
        <v>0</v>
      </c>
      <c r="X168" s="215">
        <v>0</v>
      </c>
      <c r="Y168" s="215">
        <v>25</v>
      </c>
      <c r="Z168" s="215">
        <v>0</v>
      </c>
      <c r="AA168" s="180">
        <f t="shared" si="94"/>
        <v>25</v>
      </c>
      <c r="AB168" s="520">
        <v>19</v>
      </c>
    </row>
    <row r="169" spans="1:28">
      <c r="A169" s="89" t="s">
        <v>328</v>
      </c>
      <c r="B169" s="197">
        <v>0</v>
      </c>
      <c r="C169" s="197">
        <v>0</v>
      </c>
      <c r="D169" s="194">
        <v>0</v>
      </c>
      <c r="E169" s="194">
        <v>0</v>
      </c>
      <c r="F169" s="194">
        <v>0</v>
      </c>
      <c r="G169" s="194">
        <v>0</v>
      </c>
      <c r="H169" s="194">
        <v>0</v>
      </c>
      <c r="I169" s="194">
        <v>0</v>
      </c>
      <c r="J169" s="194">
        <v>143</v>
      </c>
      <c r="K169" s="194">
        <v>62</v>
      </c>
      <c r="L169" s="179">
        <f t="shared" si="97"/>
        <v>143</v>
      </c>
      <c r="M169" s="180">
        <f t="shared" si="97"/>
        <v>62</v>
      </c>
      <c r="O169" s="537" t="s">
        <v>328</v>
      </c>
      <c r="P169" s="226"/>
      <c r="Q169" s="241">
        <v>0</v>
      </c>
      <c r="R169" s="241">
        <v>0</v>
      </c>
      <c r="S169" s="241">
        <v>0</v>
      </c>
      <c r="T169" s="241">
        <v>5</v>
      </c>
      <c r="U169" s="797">
        <f t="shared" si="93"/>
        <v>5</v>
      </c>
      <c r="V169" s="559">
        <v>5</v>
      </c>
      <c r="W169" s="511">
        <v>1</v>
      </c>
      <c r="X169" s="215">
        <v>1</v>
      </c>
      <c r="Y169" s="215">
        <v>3</v>
      </c>
      <c r="Z169" s="215">
        <v>0</v>
      </c>
      <c r="AA169" s="180">
        <f t="shared" si="94"/>
        <v>5</v>
      </c>
      <c r="AB169" s="520">
        <v>5</v>
      </c>
    </row>
    <row r="170" spans="1:28">
      <c r="A170" s="89" t="s">
        <v>18</v>
      </c>
      <c r="B170" s="197">
        <v>0</v>
      </c>
      <c r="C170" s="197">
        <v>0</v>
      </c>
      <c r="D170" s="215">
        <v>1829</v>
      </c>
      <c r="E170" s="215">
        <v>960</v>
      </c>
      <c r="F170" s="215">
        <v>0</v>
      </c>
      <c r="G170" s="215">
        <v>0</v>
      </c>
      <c r="H170" s="215">
        <v>0</v>
      </c>
      <c r="I170" s="215">
        <v>0</v>
      </c>
      <c r="J170" s="215">
        <v>0</v>
      </c>
      <c r="K170" s="215">
        <v>0</v>
      </c>
      <c r="L170" s="179">
        <f t="shared" si="97"/>
        <v>1829</v>
      </c>
      <c r="M170" s="180">
        <f t="shared" si="97"/>
        <v>960</v>
      </c>
      <c r="O170" s="537" t="s">
        <v>18</v>
      </c>
      <c r="P170" s="226"/>
      <c r="Q170" s="241">
        <v>66</v>
      </c>
      <c r="R170" s="241">
        <v>0</v>
      </c>
      <c r="S170" s="241">
        <v>0</v>
      </c>
      <c r="T170" s="241">
        <v>0</v>
      </c>
      <c r="U170" s="797">
        <f t="shared" si="93"/>
        <v>66</v>
      </c>
      <c r="V170" s="559">
        <v>66</v>
      </c>
      <c r="W170" s="511">
        <v>35</v>
      </c>
      <c r="X170" s="215">
        <v>0</v>
      </c>
      <c r="Y170" s="215">
        <v>32</v>
      </c>
      <c r="Z170" s="215">
        <v>0</v>
      </c>
      <c r="AA170" s="180">
        <f t="shared" si="94"/>
        <v>67</v>
      </c>
      <c r="AB170" s="520">
        <v>59</v>
      </c>
    </row>
    <row r="171" spans="1:28">
      <c r="A171" s="89" t="s">
        <v>71</v>
      </c>
      <c r="B171" s="197">
        <v>0</v>
      </c>
      <c r="C171" s="197">
        <v>0</v>
      </c>
      <c r="D171" s="215">
        <v>104</v>
      </c>
      <c r="E171" s="215">
        <v>57</v>
      </c>
      <c r="F171" s="215">
        <v>33</v>
      </c>
      <c r="G171" s="215">
        <v>17</v>
      </c>
      <c r="H171" s="215">
        <v>10</v>
      </c>
      <c r="I171" s="215">
        <v>7</v>
      </c>
      <c r="J171" s="215">
        <v>10</v>
      </c>
      <c r="K171" s="215">
        <v>2</v>
      </c>
      <c r="L171" s="179">
        <f t="shared" si="97"/>
        <v>157</v>
      </c>
      <c r="M171" s="180">
        <f t="shared" si="97"/>
        <v>83</v>
      </c>
      <c r="O171" s="537" t="s">
        <v>71</v>
      </c>
      <c r="P171" s="226"/>
      <c r="Q171" s="241">
        <v>3</v>
      </c>
      <c r="R171" s="241">
        <v>1</v>
      </c>
      <c r="S171" s="241">
        <v>1</v>
      </c>
      <c r="T171" s="241">
        <v>1</v>
      </c>
      <c r="U171" s="797">
        <f t="shared" si="93"/>
        <v>6</v>
      </c>
      <c r="V171" s="559">
        <v>3</v>
      </c>
      <c r="W171" s="511">
        <v>0</v>
      </c>
      <c r="X171" s="215">
        <v>2</v>
      </c>
      <c r="Y171" s="215">
        <v>1</v>
      </c>
      <c r="Z171" s="215">
        <v>0</v>
      </c>
      <c r="AA171" s="180">
        <f t="shared" si="94"/>
        <v>3</v>
      </c>
      <c r="AB171" s="520">
        <v>3</v>
      </c>
    </row>
    <row r="172" spans="1:28">
      <c r="A172" s="88" t="s">
        <v>110</v>
      </c>
      <c r="B172" s="198"/>
      <c r="C172" s="198"/>
      <c r="D172" s="179"/>
      <c r="E172" s="179"/>
      <c r="F172" s="179"/>
      <c r="G172" s="179"/>
      <c r="H172" s="179"/>
      <c r="I172" s="179"/>
      <c r="J172" s="179"/>
      <c r="K172" s="179"/>
      <c r="L172" s="179"/>
      <c r="M172" s="180"/>
      <c r="O172" s="536" t="s">
        <v>110</v>
      </c>
      <c r="P172" s="225"/>
      <c r="Q172" s="242"/>
      <c r="R172" s="242"/>
      <c r="S172" s="242"/>
      <c r="T172" s="242"/>
      <c r="U172" s="797"/>
      <c r="V172" s="559"/>
      <c r="W172" s="511"/>
      <c r="X172" s="215"/>
      <c r="Y172" s="215"/>
      <c r="Z172" s="215"/>
      <c r="AA172" s="180"/>
      <c r="AB172" s="520"/>
    </row>
    <row r="173" spans="1:28">
      <c r="A173" s="89" t="s">
        <v>11</v>
      </c>
      <c r="B173" s="197">
        <v>0</v>
      </c>
      <c r="C173" s="197">
        <v>0</v>
      </c>
      <c r="D173" s="194">
        <v>62</v>
      </c>
      <c r="E173" s="194">
        <v>33</v>
      </c>
      <c r="F173" s="194">
        <v>0</v>
      </c>
      <c r="G173" s="194">
        <v>0</v>
      </c>
      <c r="H173" s="194">
        <v>0</v>
      </c>
      <c r="I173" s="194">
        <v>0</v>
      </c>
      <c r="J173" s="194">
        <v>80</v>
      </c>
      <c r="K173" s="194">
        <v>33</v>
      </c>
      <c r="L173" s="179">
        <f t="shared" ref="L173:M179" si="98">B173+D173+F173+H173+J173</f>
        <v>142</v>
      </c>
      <c r="M173" s="180">
        <f t="shared" si="98"/>
        <v>66</v>
      </c>
      <c r="O173" s="537" t="s">
        <v>11</v>
      </c>
      <c r="P173" s="226"/>
      <c r="Q173" s="241">
        <v>4</v>
      </c>
      <c r="R173" s="241">
        <v>0</v>
      </c>
      <c r="S173" s="241">
        <v>0</v>
      </c>
      <c r="T173" s="241">
        <v>5</v>
      </c>
      <c r="U173" s="797">
        <f t="shared" si="93"/>
        <v>9</v>
      </c>
      <c r="V173" s="559">
        <v>9</v>
      </c>
      <c r="W173" s="511">
        <v>0</v>
      </c>
      <c r="X173" s="215">
        <v>0</v>
      </c>
      <c r="Y173" s="215">
        <v>9</v>
      </c>
      <c r="Z173" s="215">
        <v>0</v>
      </c>
      <c r="AA173" s="180">
        <f t="shared" si="94"/>
        <v>9</v>
      </c>
      <c r="AB173" s="520">
        <v>7</v>
      </c>
    </row>
    <row r="174" spans="1:28">
      <c r="A174" s="89" t="s">
        <v>13</v>
      </c>
      <c r="B174" s="197">
        <v>0</v>
      </c>
      <c r="C174" s="197">
        <v>0</v>
      </c>
      <c r="D174" s="194">
        <v>189</v>
      </c>
      <c r="E174" s="194">
        <v>88</v>
      </c>
      <c r="F174" s="194">
        <v>0</v>
      </c>
      <c r="G174" s="194">
        <v>0</v>
      </c>
      <c r="H174" s="194">
        <v>20</v>
      </c>
      <c r="I174" s="194">
        <v>11</v>
      </c>
      <c r="J174" s="194">
        <v>0</v>
      </c>
      <c r="K174" s="194">
        <v>0</v>
      </c>
      <c r="L174" s="179">
        <f t="shared" si="98"/>
        <v>209</v>
      </c>
      <c r="M174" s="180">
        <f t="shared" si="98"/>
        <v>99</v>
      </c>
      <c r="O174" s="537" t="s">
        <v>13</v>
      </c>
      <c r="P174" s="226"/>
      <c r="Q174" s="241">
        <v>4</v>
      </c>
      <c r="R174" s="241">
        <v>0</v>
      </c>
      <c r="S174" s="241">
        <v>1</v>
      </c>
      <c r="T174" s="241">
        <v>0</v>
      </c>
      <c r="U174" s="797">
        <f t="shared" si="93"/>
        <v>5</v>
      </c>
      <c r="V174" s="559">
        <v>5</v>
      </c>
      <c r="W174" s="511">
        <v>0</v>
      </c>
      <c r="X174" s="215">
        <v>0</v>
      </c>
      <c r="Y174" s="215">
        <v>6</v>
      </c>
      <c r="Z174" s="215">
        <v>0</v>
      </c>
      <c r="AA174" s="180">
        <f t="shared" si="94"/>
        <v>6</v>
      </c>
      <c r="AB174" s="520">
        <v>5</v>
      </c>
    </row>
    <row r="175" spans="1:28">
      <c r="A175" s="89" t="s">
        <v>15</v>
      </c>
      <c r="B175" s="197">
        <v>0</v>
      </c>
      <c r="C175" s="197">
        <v>0</v>
      </c>
      <c r="D175" s="194">
        <v>0</v>
      </c>
      <c r="E175" s="194">
        <v>0</v>
      </c>
      <c r="F175" s="194">
        <v>0</v>
      </c>
      <c r="G175" s="194">
        <v>0</v>
      </c>
      <c r="H175" s="194">
        <v>35</v>
      </c>
      <c r="I175" s="194">
        <v>20</v>
      </c>
      <c r="J175" s="194">
        <v>1089</v>
      </c>
      <c r="K175" s="194">
        <v>567</v>
      </c>
      <c r="L175" s="179">
        <f t="shared" si="98"/>
        <v>1124</v>
      </c>
      <c r="M175" s="180">
        <f t="shared" si="98"/>
        <v>587</v>
      </c>
      <c r="O175" s="537" t="s">
        <v>15</v>
      </c>
      <c r="P175" s="226"/>
      <c r="Q175" s="241">
        <v>0</v>
      </c>
      <c r="R175" s="241">
        <v>0</v>
      </c>
      <c r="S175" s="241">
        <v>2</v>
      </c>
      <c r="T175" s="241">
        <v>44</v>
      </c>
      <c r="U175" s="797">
        <f t="shared" si="93"/>
        <v>46</v>
      </c>
      <c r="V175" s="559">
        <v>42</v>
      </c>
      <c r="W175" s="511">
        <v>3</v>
      </c>
      <c r="X175" s="215">
        <v>0</v>
      </c>
      <c r="Y175" s="215">
        <v>44</v>
      </c>
      <c r="Z175" s="215">
        <v>0</v>
      </c>
      <c r="AA175" s="180">
        <f t="shared" si="94"/>
        <v>47</v>
      </c>
      <c r="AB175" s="520">
        <v>38</v>
      </c>
    </row>
    <row r="176" spans="1:28">
      <c r="A176" s="89" t="s">
        <v>330</v>
      </c>
      <c r="B176" s="197">
        <v>0</v>
      </c>
      <c r="C176" s="197">
        <v>0</v>
      </c>
      <c r="D176" s="194">
        <v>305</v>
      </c>
      <c r="E176" s="194">
        <v>164</v>
      </c>
      <c r="F176" s="194">
        <v>45</v>
      </c>
      <c r="G176" s="194">
        <v>15</v>
      </c>
      <c r="H176" s="194">
        <v>282</v>
      </c>
      <c r="I176" s="194">
        <v>133</v>
      </c>
      <c r="J176" s="194">
        <v>1188</v>
      </c>
      <c r="K176" s="194">
        <v>603</v>
      </c>
      <c r="L176" s="179">
        <f t="shared" si="98"/>
        <v>1820</v>
      </c>
      <c r="M176" s="180">
        <f t="shared" si="98"/>
        <v>915</v>
      </c>
      <c r="O176" s="537" t="s">
        <v>330</v>
      </c>
      <c r="P176" s="226"/>
      <c r="Q176" s="241">
        <v>20</v>
      </c>
      <c r="R176" s="241">
        <v>7</v>
      </c>
      <c r="S176" s="241">
        <v>20</v>
      </c>
      <c r="T176" s="241">
        <v>60</v>
      </c>
      <c r="U176" s="797">
        <f t="shared" si="93"/>
        <v>107</v>
      </c>
      <c r="V176" s="559">
        <v>91</v>
      </c>
      <c r="W176" s="511">
        <v>0</v>
      </c>
      <c r="X176" s="215">
        <v>54</v>
      </c>
      <c r="Y176" s="215">
        <v>37</v>
      </c>
      <c r="Z176" s="215">
        <v>0</v>
      </c>
      <c r="AA176" s="180">
        <f t="shared" si="94"/>
        <v>91</v>
      </c>
      <c r="AB176" s="520">
        <v>87</v>
      </c>
    </row>
    <row r="177" spans="1:28">
      <c r="A177" s="89" t="s">
        <v>17</v>
      </c>
      <c r="B177" s="197">
        <v>0</v>
      </c>
      <c r="C177" s="197">
        <v>0</v>
      </c>
      <c r="D177" s="194">
        <v>263</v>
      </c>
      <c r="E177" s="194">
        <v>143</v>
      </c>
      <c r="F177" s="194">
        <v>21</v>
      </c>
      <c r="G177" s="194">
        <v>8</v>
      </c>
      <c r="H177" s="194">
        <v>27</v>
      </c>
      <c r="I177" s="194">
        <v>12</v>
      </c>
      <c r="J177" s="194">
        <v>177</v>
      </c>
      <c r="K177" s="194">
        <v>89</v>
      </c>
      <c r="L177" s="179">
        <f t="shared" si="98"/>
        <v>488</v>
      </c>
      <c r="M177" s="180">
        <f t="shared" si="98"/>
        <v>252</v>
      </c>
      <c r="O177" s="537" t="s">
        <v>17</v>
      </c>
      <c r="P177" s="226"/>
      <c r="Q177" s="241">
        <v>11</v>
      </c>
      <c r="R177" s="241">
        <v>1</v>
      </c>
      <c r="S177" s="241">
        <v>1</v>
      </c>
      <c r="T177" s="241">
        <v>7</v>
      </c>
      <c r="U177" s="797">
        <f t="shared" si="93"/>
        <v>20</v>
      </c>
      <c r="V177" s="559">
        <v>20</v>
      </c>
      <c r="W177" s="511">
        <v>0</v>
      </c>
      <c r="X177" s="215">
        <v>1</v>
      </c>
      <c r="Y177" s="215">
        <v>32</v>
      </c>
      <c r="Z177" s="215">
        <v>0</v>
      </c>
      <c r="AA177" s="180">
        <f t="shared" si="94"/>
        <v>33</v>
      </c>
      <c r="AB177" s="520">
        <v>20</v>
      </c>
    </row>
    <row r="178" spans="1:28" ht="12.75" customHeight="1">
      <c r="A178" s="89" t="s">
        <v>19</v>
      </c>
      <c r="B178" s="197">
        <v>0</v>
      </c>
      <c r="C178" s="197">
        <v>0</v>
      </c>
      <c r="D178" s="194">
        <v>19</v>
      </c>
      <c r="E178" s="194">
        <v>13</v>
      </c>
      <c r="F178" s="194">
        <v>0</v>
      </c>
      <c r="G178" s="194">
        <v>0</v>
      </c>
      <c r="H178" s="194">
        <v>37</v>
      </c>
      <c r="I178" s="194">
        <v>21</v>
      </c>
      <c r="J178" s="194">
        <v>257</v>
      </c>
      <c r="K178" s="194">
        <v>132</v>
      </c>
      <c r="L178" s="179">
        <f t="shared" si="98"/>
        <v>313</v>
      </c>
      <c r="M178" s="180">
        <f t="shared" si="98"/>
        <v>166</v>
      </c>
      <c r="O178" s="537" t="s">
        <v>19</v>
      </c>
      <c r="P178" s="226"/>
      <c r="Q178" s="241">
        <v>1</v>
      </c>
      <c r="R178" s="241">
        <v>0</v>
      </c>
      <c r="S178" s="241">
        <v>2</v>
      </c>
      <c r="T178" s="241">
        <v>10</v>
      </c>
      <c r="U178" s="797">
        <f t="shared" si="93"/>
        <v>13</v>
      </c>
      <c r="V178" s="559">
        <v>13</v>
      </c>
      <c r="W178" s="511">
        <v>5</v>
      </c>
      <c r="X178" s="215">
        <v>2</v>
      </c>
      <c r="Y178" s="215">
        <v>11</v>
      </c>
      <c r="Z178" s="215">
        <v>0</v>
      </c>
      <c r="AA178" s="180">
        <f t="shared" si="94"/>
        <v>18</v>
      </c>
      <c r="AB178" s="520">
        <v>13</v>
      </c>
    </row>
    <row r="179" spans="1:28">
      <c r="A179" s="89" t="s">
        <v>331</v>
      </c>
      <c r="B179" s="197">
        <v>0</v>
      </c>
      <c r="C179" s="197">
        <v>0</v>
      </c>
      <c r="D179" s="194">
        <v>0</v>
      </c>
      <c r="E179" s="194">
        <v>0</v>
      </c>
      <c r="F179" s="194">
        <v>0</v>
      </c>
      <c r="G179" s="194">
        <v>0</v>
      </c>
      <c r="H179" s="194">
        <v>0</v>
      </c>
      <c r="I179" s="194">
        <v>0</v>
      </c>
      <c r="J179" s="194">
        <v>349</v>
      </c>
      <c r="K179" s="194">
        <v>170</v>
      </c>
      <c r="L179" s="179">
        <f t="shared" si="98"/>
        <v>349</v>
      </c>
      <c r="M179" s="180">
        <f t="shared" si="98"/>
        <v>170</v>
      </c>
      <c r="O179" s="537" t="s">
        <v>331</v>
      </c>
      <c r="P179" s="226"/>
      <c r="Q179" s="241">
        <v>0</v>
      </c>
      <c r="R179" s="241">
        <v>0</v>
      </c>
      <c r="S179" s="241">
        <v>0</v>
      </c>
      <c r="T179" s="241">
        <v>13</v>
      </c>
      <c r="U179" s="797">
        <f t="shared" si="93"/>
        <v>13</v>
      </c>
      <c r="V179" s="559">
        <v>13</v>
      </c>
      <c r="W179" s="511">
        <v>1</v>
      </c>
      <c r="X179" s="215">
        <v>0</v>
      </c>
      <c r="Y179" s="215">
        <v>13</v>
      </c>
      <c r="Z179" s="215">
        <v>0</v>
      </c>
      <c r="AA179" s="180">
        <f t="shared" si="94"/>
        <v>14</v>
      </c>
      <c r="AB179" s="520">
        <v>13</v>
      </c>
    </row>
    <row r="180" spans="1:28">
      <c r="A180" s="88" t="s">
        <v>44</v>
      </c>
      <c r="B180" s="198"/>
      <c r="C180" s="198"/>
      <c r="D180" s="179"/>
      <c r="E180" s="179"/>
      <c r="F180" s="179"/>
      <c r="G180" s="179"/>
      <c r="H180" s="179"/>
      <c r="I180" s="179"/>
      <c r="J180" s="179"/>
      <c r="K180" s="179"/>
      <c r="L180" s="179"/>
      <c r="M180" s="180"/>
      <c r="O180" s="536" t="s">
        <v>44</v>
      </c>
      <c r="P180" s="225"/>
      <c r="Q180" s="242"/>
      <c r="R180" s="242"/>
      <c r="S180" s="242"/>
      <c r="T180" s="242"/>
      <c r="U180" s="797"/>
      <c r="V180" s="559"/>
      <c r="W180" s="511"/>
      <c r="X180" s="215"/>
      <c r="Y180" s="215"/>
      <c r="Z180" s="215"/>
      <c r="AA180" s="180"/>
      <c r="AB180" s="520"/>
    </row>
    <row r="181" spans="1:28">
      <c r="A181" s="89" t="s">
        <v>46</v>
      </c>
      <c r="B181" s="197">
        <v>0</v>
      </c>
      <c r="C181" s="197">
        <v>0</v>
      </c>
      <c r="D181" s="194">
        <v>0</v>
      </c>
      <c r="E181" s="194">
        <v>0</v>
      </c>
      <c r="F181" s="194">
        <v>0</v>
      </c>
      <c r="G181" s="194">
        <v>0</v>
      </c>
      <c r="H181" s="194">
        <v>25</v>
      </c>
      <c r="I181" s="194">
        <v>12</v>
      </c>
      <c r="J181" s="194">
        <v>84</v>
      </c>
      <c r="K181" s="194">
        <v>40</v>
      </c>
      <c r="L181" s="179">
        <f t="shared" ref="L181:M186" si="99">B181+D181+F181+H181+J181</f>
        <v>109</v>
      </c>
      <c r="M181" s="180">
        <f t="shared" si="99"/>
        <v>52</v>
      </c>
      <c r="O181" s="537" t="s">
        <v>46</v>
      </c>
      <c r="P181" s="226"/>
      <c r="Q181" s="241">
        <v>0</v>
      </c>
      <c r="R181" s="241">
        <v>0</v>
      </c>
      <c r="S181" s="241">
        <v>1</v>
      </c>
      <c r="T181" s="241">
        <v>2</v>
      </c>
      <c r="U181" s="797">
        <f t="shared" si="93"/>
        <v>3</v>
      </c>
      <c r="V181" s="559">
        <v>2</v>
      </c>
      <c r="W181" s="511">
        <v>2</v>
      </c>
      <c r="X181" s="215">
        <v>1</v>
      </c>
      <c r="Y181" s="215">
        <v>1</v>
      </c>
      <c r="Z181" s="215">
        <v>0</v>
      </c>
      <c r="AA181" s="180">
        <f t="shared" si="94"/>
        <v>4</v>
      </c>
      <c r="AB181" s="520">
        <v>2</v>
      </c>
    </row>
    <row r="182" spans="1:28">
      <c r="A182" s="89" t="s">
        <v>332</v>
      </c>
      <c r="B182" s="197">
        <v>0</v>
      </c>
      <c r="C182" s="197">
        <v>0</v>
      </c>
      <c r="D182" s="194">
        <v>208</v>
      </c>
      <c r="E182" s="194">
        <v>109</v>
      </c>
      <c r="F182" s="194">
        <v>50</v>
      </c>
      <c r="G182" s="194">
        <v>31</v>
      </c>
      <c r="H182" s="194">
        <v>429</v>
      </c>
      <c r="I182" s="194">
        <v>221</v>
      </c>
      <c r="J182" s="194">
        <v>268</v>
      </c>
      <c r="K182" s="194">
        <v>136</v>
      </c>
      <c r="L182" s="179">
        <f t="shared" si="99"/>
        <v>955</v>
      </c>
      <c r="M182" s="180">
        <f t="shared" si="99"/>
        <v>497</v>
      </c>
      <c r="O182" s="537" t="s">
        <v>332</v>
      </c>
      <c r="P182" s="226"/>
      <c r="Q182" s="241">
        <v>6</v>
      </c>
      <c r="R182" s="241">
        <v>2</v>
      </c>
      <c r="S182" s="241">
        <v>12</v>
      </c>
      <c r="T182" s="241">
        <v>6</v>
      </c>
      <c r="U182" s="797">
        <f t="shared" si="93"/>
        <v>26</v>
      </c>
      <c r="V182" s="559">
        <v>24</v>
      </c>
      <c r="W182" s="511">
        <v>0</v>
      </c>
      <c r="X182" s="215">
        <v>3</v>
      </c>
      <c r="Y182" s="215">
        <v>21</v>
      </c>
      <c r="Z182" s="215">
        <v>0</v>
      </c>
      <c r="AA182" s="180">
        <f t="shared" si="94"/>
        <v>24</v>
      </c>
      <c r="AB182" s="520">
        <v>24</v>
      </c>
    </row>
    <row r="183" spans="1:28">
      <c r="A183" s="89" t="s">
        <v>51</v>
      </c>
      <c r="B183" s="197">
        <v>0</v>
      </c>
      <c r="C183" s="197">
        <v>0</v>
      </c>
      <c r="D183" s="194">
        <v>170</v>
      </c>
      <c r="E183" s="194">
        <v>81</v>
      </c>
      <c r="F183" s="194">
        <v>0</v>
      </c>
      <c r="G183" s="194">
        <v>0</v>
      </c>
      <c r="H183" s="194">
        <v>78</v>
      </c>
      <c r="I183" s="194">
        <v>42</v>
      </c>
      <c r="J183" s="194">
        <v>1531</v>
      </c>
      <c r="K183" s="194">
        <v>767</v>
      </c>
      <c r="L183" s="179">
        <f t="shared" si="99"/>
        <v>1779</v>
      </c>
      <c r="M183" s="180">
        <f t="shared" si="99"/>
        <v>890</v>
      </c>
      <c r="O183" s="537" t="s">
        <v>51</v>
      </c>
      <c r="P183" s="226"/>
      <c r="Q183" s="241">
        <v>5</v>
      </c>
      <c r="R183" s="241">
        <v>0</v>
      </c>
      <c r="S183" s="241">
        <v>3</v>
      </c>
      <c r="T183" s="241">
        <v>46</v>
      </c>
      <c r="U183" s="797">
        <f t="shared" si="93"/>
        <v>54</v>
      </c>
      <c r="V183" s="559">
        <v>51</v>
      </c>
      <c r="W183" s="511">
        <v>0</v>
      </c>
      <c r="X183" s="215">
        <v>1</v>
      </c>
      <c r="Y183" s="215">
        <v>56</v>
      </c>
      <c r="Z183" s="215">
        <v>1</v>
      </c>
      <c r="AA183" s="180">
        <f t="shared" si="94"/>
        <v>58</v>
      </c>
      <c r="AB183" s="520">
        <v>45</v>
      </c>
    </row>
    <row r="184" spans="1:28">
      <c r="A184" s="89" t="s">
        <v>333</v>
      </c>
      <c r="B184" s="197">
        <v>0</v>
      </c>
      <c r="C184" s="197">
        <v>0</v>
      </c>
      <c r="D184" s="194">
        <v>441</v>
      </c>
      <c r="E184" s="194">
        <v>218</v>
      </c>
      <c r="F184" s="194">
        <v>42</v>
      </c>
      <c r="G184" s="194">
        <v>29</v>
      </c>
      <c r="H184" s="194">
        <v>38</v>
      </c>
      <c r="I184" s="194">
        <v>17</v>
      </c>
      <c r="J184" s="194">
        <v>146</v>
      </c>
      <c r="K184" s="194">
        <v>78</v>
      </c>
      <c r="L184" s="179">
        <f t="shared" si="99"/>
        <v>667</v>
      </c>
      <c r="M184" s="180">
        <f t="shared" si="99"/>
        <v>342</v>
      </c>
      <c r="O184" s="537" t="s">
        <v>333</v>
      </c>
      <c r="P184" s="226"/>
      <c r="Q184" s="241">
        <v>11</v>
      </c>
      <c r="R184" s="241">
        <v>1</v>
      </c>
      <c r="S184" s="241">
        <v>2</v>
      </c>
      <c r="T184" s="241">
        <v>4</v>
      </c>
      <c r="U184" s="797">
        <f t="shared" si="93"/>
        <v>18</v>
      </c>
      <c r="V184" s="559">
        <v>17</v>
      </c>
      <c r="W184" s="511">
        <v>6</v>
      </c>
      <c r="X184" s="215">
        <v>0</v>
      </c>
      <c r="Y184" s="215">
        <v>19</v>
      </c>
      <c r="Z184" s="215">
        <v>1</v>
      </c>
      <c r="AA184" s="180">
        <f t="shared" si="94"/>
        <v>26</v>
      </c>
      <c r="AB184" s="520">
        <v>16</v>
      </c>
    </row>
    <row r="185" spans="1:28">
      <c r="A185" s="89" t="s">
        <v>52</v>
      </c>
      <c r="B185" s="197">
        <v>0</v>
      </c>
      <c r="C185" s="197">
        <v>0</v>
      </c>
      <c r="D185" s="194">
        <v>211</v>
      </c>
      <c r="E185" s="194">
        <v>103</v>
      </c>
      <c r="F185" s="194">
        <v>0</v>
      </c>
      <c r="G185" s="194">
        <v>0</v>
      </c>
      <c r="H185" s="194">
        <v>0</v>
      </c>
      <c r="I185" s="194">
        <v>0</v>
      </c>
      <c r="J185" s="194">
        <v>0</v>
      </c>
      <c r="K185" s="194">
        <v>0</v>
      </c>
      <c r="L185" s="179">
        <f t="shared" si="99"/>
        <v>211</v>
      </c>
      <c r="M185" s="180">
        <f t="shared" si="99"/>
        <v>103</v>
      </c>
      <c r="O185" s="537" t="s">
        <v>52</v>
      </c>
      <c r="P185" s="226"/>
      <c r="Q185" s="241">
        <v>5</v>
      </c>
      <c r="R185" s="241">
        <v>0</v>
      </c>
      <c r="S185" s="241">
        <v>0</v>
      </c>
      <c r="T185" s="241">
        <v>0</v>
      </c>
      <c r="U185" s="797">
        <f t="shared" si="93"/>
        <v>5</v>
      </c>
      <c r="V185" s="559">
        <v>5</v>
      </c>
      <c r="W185" s="511">
        <v>0</v>
      </c>
      <c r="X185" s="215">
        <v>3</v>
      </c>
      <c r="Y185" s="215">
        <v>3</v>
      </c>
      <c r="Z185" s="215">
        <v>0</v>
      </c>
      <c r="AA185" s="180">
        <f t="shared" si="94"/>
        <v>6</v>
      </c>
      <c r="AB185" s="520">
        <v>5</v>
      </c>
    </row>
    <row r="186" spans="1:28" ht="13.5" thickBot="1">
      <c r="A186" s="92" t="s">
        <v>334</v>
      </c>
      <c r="B186" s="209">
        <v>0</v>
      </c>
      <c r="C186" s="209">
        <v>0</v>
      </c>
      <c r="D186" s="200">
        <v>679</v>
      </c>
      <c r="E186" s="200">
        <v>357</v>
      </c>
      <c r="F186" s="200">
        <v>0</v>
      </c>
      <c r="G186" s="200">
        <v>0</v>
      </c>
      <c r="H186" s="200">
        <v>0</v>
      </c>
      <c r="I186" s="200">
        <v>0</v>
      </c>
      <c r="J186" s="200">
        <v>274</v>
      </c>
      <c r="K186" s="200">
        <v>141</v>
      </c>
      <c r="L186" s="182">
        <f t="shared" si="99"/>
        <v>953</v>
      </c>
      <c r="M186" s="183">
        <f t="shared" si="99"/>
        <v>498</v>
      </c>
      <c r="O186" s="558" t="s">
        <v>334</v>
      </c>
      <c r="P186" s="401"/>
      <c r="Q186" s="400">
        <v>14</v>
      </c>
      <c r="R186" s="400">
        <v>0</v>
      </c>
      <c r="S186" s="400">
        <v>0</v>
      </c>
      <c r="T186" s="400">
        <v>7</v>
      </c>
      <c r="U186" s="795">
        <f t="shared" si="93"/>
        <v>21</v>
      </c>
      <c r="V186" s="561">
        <v>20</v>
      </c>
      <c r="W186" s="535">
        <v>0</v>
      </c>
      <c r="X186" s="398">
        <v>1</v>
      </c>
      <c r="Y186" s="398">
        <v>22</v>
      </c>
      <c r="Z186" s="398">
        <v>0</v>
      </c>
      <c r="AA186" s="837">
        <f t="shared" si="94"/>
        <v>23</v>
      </c>
      <c r="AB186" s="563">
        <v>19</v>
      </c>
    </row>
  </sheetData>
  <mergeCells count="82">
    <mergeCell ref="AB151:AB152"/>
    <mergeCell ref="L151:M151"/>
    <mergeCell ref="O151:O152"/>
    <mergeCell ref="P151:U151"/>
    <mergeCell ref="V151:V152"/>
    <mergeCell ref="W151:AA151"/>
    <mergeCell ref="A151:A152"/>
    <mergeCell ref="B151:C151"/>
    <mergeCell ref="D151:E151"/>
    <mergeCell ref="F151:G151"/>
    <mergeCell ref="H151:I151"/>
    <mergeCell ref="J151:K151"/>
    <mergeCell ref="AB107:AB108"/>
    <mergeCell ref="A148:M148"/>
    <mergeCell ref="O148:AB148"/>
    <mergeCell ref="A149:M149"/>
    <mergeCell ref="O149:AB149"/>
    <mergeCell ref="J107:K107"/>
    <mergeCell ref="L107:M107"/>
    <mergeCell ref="O107:O108"/>
    <mergeCell ref="P107:U107"/>
    <mergeCell ref="V107:V108"/>
    <mergeCell ref="A107:A108"/>
    <mergeCell ref="B107:C107"/>
    <mergeCell ref="D107:E107"/>
    <mergeCell ref="F107:G107"/>
    <mergeCell ref="H107:I107"/>
    <mergeCell ref="A105:M105"/>
    <mergeCell ref="O105:AB105"/>
    <mergeCell ref="V70:V71"/>
    <mergeCell ref="W70:AA70"/>
    <mergeCell ref="W107:AA107"/>
    <mergeCell ref="L70:M70"/>
    <mergeCell ref="O70:O71"/>
    <mergeCell ref="P70:U70"/>
    <mergeCell ref="A104:M104"/>
    <mergeCell ref="O104:AB104"/>
    <mergeCell ref="A67:M67"/>
    <mergeCell ref="O67:AB67"/>
    <mergeCell ref="A68:M68"/>
    <mergeCell ref="O68:AB68"/>
    <mergeCell ref="A70:A71"/>
    <mergeCell ref="B70:C70"/>
    <mergeCell ref="D70:E70"/>
    <mergeCell ref="F70:G70"/>
    <mergeCell ref="H70:I70"/>
    <mergeCell ref="J70:K70"/>
    <mergeCell ref="AB70:AB71"/>
    <mergeCell ref="AB33:AB34"/>
    <mergeCell ref="A30:M30"/>
    <mergeCell ref="O30:AB30"/>
    <mergeCell ref="A31:M31"/>
    <mergeCell ref="O31:AB31"/>
    <mergeCell ref="A33:A34"/>
    <mergeCell ref="B33:C33"/>
    <mergeCell ref="D33:E33"/>
    <mergeCell ref="F33:G33"/>
    <mergeCell ref="H33:I33"/>
    <mergeCell ref="J33:K33"/>
    <mergeCell ref="L33:M33"/>
    <mergeCell ref="O33:O34"/>
    <mergeCell ref="P33:U33"/>
    <mergeCell ref="V33:V34"/>
    <mergeCell ref="W33:AA33"/>
    <mergeCell ref="AB5:AB6"/>
    <mergeCell ref="A5:A6"/>
    <mergeCell ref="B5:C5"/>
    <mergeCell ref="D5:E5"/>
    <mergeCell ref="F5:G5"/>
    <mergeCell ref="H5:I5"/>
    <mergeCell ref="J5:K5"/>
    <mergeCell ref="L5:M5"/>
    <mergeCell ref="O5:O6"/>
    <mergeCell ref="P5:U5"/>
    <mergeCell ref="V5:V6"/>
    <mergeCell ref="W5:AA5"/>
    <mergeCell ref="A1:M1"/>
    <mergeCell ref="O1:AB1"/>
    <mergeCell ref="A2:M2"/>
    <mergeCell ref="O2:AB2"/>
    <mergeCell ref="A3:M3"/>
    <mergeCell ref="O3:AB3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firstPageNumber="4" orientation="landscape" r:id="rId1"/>
  <headerFooter>
    <oddFooter>Page &amp;P</oddFooter>
  </headerFooter>
  <rowBreaks count="4" manualBreakCount="4">
    <brk id="29" max="16383" man="1"/>
    <brk id="66" max="16383" man="1"/>
    <brk id="103" max="16383" man="1"/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2"/>
  <sheetViews>
    <sheetView showZeros="0" topLeftCell="AD10" workbookViewId="0">
      <selection activeCell="AH7" sqref="AH7:AM29"/>
    </sheetView>
  </sheetViews>
  <sheetFormatPr baseColWidth="10" defaultColWidth="11.453125" defaultRowHeight="17.25" customHeight="1"/>
  <cols>
    <col min="1" max="1" width="26.36328125" style="123" customWidth="1"/>
    <col min="2" max="11" width="8.90625" style="109" customWidth="1"/>
    <col min="12" max="13" width="8.90625" style="105" customWidth="1"/>
    <col min="14" max="15" width="7.36328125" style="109" customWidth="1"/>
    <col min="16" max="16" width="6.08984375" style="109" customWidth="1"/>
    <col min="17" max="18" width="6.90625" style="109" customWidth="1"/>
    <col min="19" max="19" width="6.36328125" style="109" customWidth="1"/>
    <col min="20" max="20" width="2.453125" style="93" customWidth="1"/>
    <col min="21" max="21" width="22.453125" style="125" customWidth="1"/>
    <col min="22" max="22" width="7.90625" style="109" customWidth="1"/>
    <col min="23" max="31" width="8.453125" style="109" customWidth="1"/>
    <col min="32" max="33" width="8.90625" style="105" customWidth="1"/>
    <col min="34" max="35" width="8" style="109" customWidth="1"/>
    <col min="36" max="36" width="7.36328125" style="109" customWidth="1"/>
    <col min="37" max="38" width="7.6328125" style="109" customWidth="1"/>
    <col min="39" max="39" width="6.36328125" style="109" customWidth="1"/>
    <col min="40" max="40" width="2" style="93" customWidth="1"/>
    <col min="41" max="41" width="26.453125" style="100" customWidth="1"/>
    <col min="42" max="42" width="7.453125" style="109" customWidth="1"/>
    <col min="43" max="43" width="7.90625" style="109" customWidth="1"/>
    <col min="44" max="45" width="7.6328125" style="109" customWidth="1"/>
    <col min="46" max="46" width="7.54296875" style="109" customWidth="1"/>
    <col min="47" max="47" width="8.90625" style="105" customWidth="1"/>
    <col min="48" max="49" width="9.6328125" style="109" customWidth="1"/>
    <col min="50" max="50" width="10.6328125" style="109" customWidth="1"/>
    <col min="51" max="51" width="11.36328125" style="109" customWidth="1"/>
    <col min="52" max="52" width="8.453125" style="109" customWidth="1"/>
    <col min="53" max="53" width="7.08984375" style="105" customWidth="1"/>
    <col min="54" max="54" width="10.6328125" style="109" customWidth="1"/>
    <col min="55" max="55" width="13.36328125" style="109" customWidth="1"/>
    <col min="56" max="56" width="1.54296875" style="93" customWidth="1"/>
    <col min="57" max="57" width="27.90625" style="100" customWidth="1"/>
    <col min="58" max="58" width="12.453125" style="109" customWidth="1"/>
    <col min="59" max="60" width="12.36328125" style="109" customWidth="1"/>
    <col min="61" max="61" width="7.08984375" style="109" customWidth="1"/>
    <col min="62" max="62" width="9.90625" style="105" customWidth="1"/>
    <col min="63" max="63" width="7.90625" style="109" customWidth="1"/>
    <col min="64" max="64" width="12.453125" style="109" customWidth="1"/>
    <col min="65" max="66" width="12.36328125" style="109" customWidth="1"/>
    <col min="67" max="67" width="7.54296875" style="105" customWidth="1"/>
    <col min="68" max="68" width="10" style="109" customWidth="1"/>
    <col min="69" max="69" width="11.90625" style="109" customWidth="1"/>
    <col min="70" max="16384" width="11.453125" style="100"/>
  </cols>
  <sheetData>
    <row r="1" spans="1:69" s="97" customFormat="1" ht="37.5" customHeight="1">
      <c r="A1" s="1072" t="s">
        <v>249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93"/>
      <c r="U1" s="1072" t="s">
        <v>250</v>
      </c>
      <c r="V1" s="1072"/>
      <c r="W1" s="1072"/>
      <c r="X1" s="1072"/>
      <c r="Y1" s="1072"/>
      <c r="Z1" s="1072"/>
      <c r="AA1" s="1072"/>
      <c r="AB1" s="1072"/>
      <c r="AC1" s="1072"/>
      <c r="AD1" s="1072"/>
      <c r="AE1" s="1072"/>
      <c r="AF1" s="1072"/>
      <c r="AG1" s="1072"/>
      <c r="AH1" s="1072"/>
      <c r="AI1" s="1072"/>
      <c r="AJ1" s="1072"/>
      <c r="AK1" s="1072"/>
      <c r="AL1" s="1072"/>
      <c r="AM1" s="1072"/>
      <c r="AN1" s="93"/>
      <c r="AO1" s="1072" t="s">
        <v>525</v>
      </c>
      <c r="AP1" s="1072"/>
      <c r="AQ1" s="1072"/>
      <c r="AR1" s="1072"/>
      <c r="AS1" s="1072"/>
      <c r="AT1" s="1072"/>
      <c r="AU1" s="1072"/>
      <c r="AV1" s="1072"/>
      <c r="AW1" s="1072"/>
      <c r="AX1" s="1072"/>
      <c r="AY1" s="1072"/>
      <c r="AZ1" s="1072"/>
      <c r="BA1" s="1072"/>
      <c r="BB1" s="1072"/>
      <c r="BC1" s="1072"/>
      <c r="BD1" s="93"/>
      <c r="BE1" s="1016" t="s">
        <v>251</v>
      </c>
      <c r="BF1" s="1016"/>
      <c r="BG1" s="1016"/>
      <c r="BH1" s="1016"/>
      <c r="BI1" s="1016"/>
      <c r="BJ1" s="1016"/>
      <c r="BK1" s="1016"/>
      <c r="BL1" s="1016"/>
      <c r="BM1" s="1016"/>
      <c r="BN1" s="1016"/>
      <c r="BO1" s="1016"/>
      <c r="BP1" s="1016"/>
      <c r="BQ1" s="1016"/>
    </row>
    <row r="2" spans="1:69" s="99" customFormat="1" ht="17.25" customHeight="1">
      <c r="A2" s="1018" t="s">
        <v>252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93"/>
      <c r="U2" s="1018" t="s">
        <v>253</v>
      </c>
      <c r="V2" s="1018"/>
      <c r="W2" s="1018"/>
      <c r="X2" s="1018"/>
      <c r="Y2" s="1018"/>
      <c r="Z2" s="1018"/>
      <c r="AA2" s="1018"/>
      <c r="AB2" s="1018"/>
      <c r="AC2" s="1018"/>
      <c r="AD2" s="1018"/>
      <c r="AE2" s="1018"/>
      <c r="AF2" s="1018"/>
      <c r="AG2" s="1018"/>
      <c r="AH2" s="1018"/>
      <c r="AI2" s="1018"/>
      <c r="AJ2" s="1018"/>
      <c r="AK2" s="1018"/>
      <c r="AL2" s="1018"/>
      <c r="AM2" s="1018"/>
      <c r="AN2" s="93"/>
      <c r="AO2" s="1018" t="s">
        <v>526</v>
      </c>
      <c r="AP2" s="1018"/>
      <c r="AQ2" s="1018"/>
      <c r="AR2" s="1018"/>
      <c r="AS2" s="1018"/>
      <c r="AT2" s="1018"/>
      <c r="AU2" s="1018"/>
      <c r="AV2" s="1018"/>
      <c r="AW2" s="1018"/>
      <c r="AX2" s="1018"/>
      <c r="AY2" s="1018"/>
      <c r="AZ2" s="1018"/>
      <c r="BA2" s="1018"/>
      <c r="BB2" s="1018"/>
      <c r="BC2" s="1018"/>
      <c r="BD2" s="93"/>
      <c r="BE2" s="1018" t="s">
        <v>254</v>
      </c>
      <c r="BF2" s="1018"/>
      <c r="BG2" s="1018"/>
      <c r="BH2" s="1018"/>
      <c r="BI2" s="1018"/>
      <c r="BJ2" s="1018"/>
      <c r="BK2" s="1018"/>
      <c r="BL2" s="1018"/>
      <c r="BM2" s="1018"/>
      <c r="BN2" s="1018"/>
      <c r="BO2" s="1018"/>
      <c r="BP2" s="1018"/>
      <c r="BQ2" s="1018"/>
    </row>
    <row r="3" spans="1:69" s="99" customFormat="1" ht="17.25" customHeight="1">
      <c r="A3" s="1070" t="s">
        <v>187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070"/>
      <c r="T3" s="93"/>
      <c r="U3" s="1070" t="s">
        <v>187</v>
      </c>
      <c r="V3" s="1070"/>
      <c r="W3" s="1070"/>
      <c r="X3" s="1070"/>
      <c r="Y3" s="1070"/>
      <c r="Z3" s="1070"/>
      <c r="AA3" s="1070"/>
      <c r="AB3" s="1070"/>
      <c r="AC3" s="1070"/>
      <c r="AD3" s="1070"/>
      <c r="AE3" s="1070"/>
      <c r="AF3" s="1070"/>
      <c r="AG3" s="1070"/>
      <c r="AH3" s="1070"/>
      <c r="AI3" s="1070"/>
      <c r="AJ3" s="1070"/>
      <c r="AK3" s="1070"/>
      <c r="AL3" s="1070"/>
      <c r="AM3" s="1070"/>
      <c r="AN3" s="93"/>
      <c r="AO3" s="101" t="s">
        <v>187</v>
      </c>
      <c r="AP3" s="102"/>
      <c r="AQ3" s="102"/>
      <c r="AR3" s="102"/>
      <c r="AS3" s="102"/>
      <c r="AT3" s="102"/>
      <c r="AU3" s="829"/>
      <c r="AV3" s="103"/>
      <c r="AW3" s="103"/>
      <c r="AX3" s="103"/>
      <c r="AY3" s="102"/>
      <c r="AZ3" s="102"/>
      <c r="BA3" s="102"/>
      <c r="BB3" s="102"/>
      <c r="BC3" s="102"/>
      <c r="BD3" s="93"/>
      <c r="BE3" s="1070" t="s">
        <v>187</v>
      </c>
      <c r="BF3" s="1070"/>
      <c r="BG3" s="1070"/>
      <c r="BH3" s="1070"/>
      <c r="BI3" s="1070"/>
      <c r="BJ3" s="1070"/>
      <c r="BK3" s="1070"/>
      <c r="BL3" s="1070"/>
      <c r="BM3" s="1070"/>
      <c r="BN3" s="1070"/>
      <c r="BO3" s="1070"/>
      <c r="BP3" s="1070"/>
      <c r="BQ3" s="1070"/>
    </row>
    <row r="4" spans="1:69" s="108" customFormat="1" ht="11.25" customHeight="1" thickBo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93"/>
      <c r="U4" s="107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93"/>
      <c r="AP4" s="105"/>
      <c r="AQ4" s="105"/>
      <c r="AR4" s="105"/>
      <c r="AS4" s="105"/>
      <c r="AT4" s="105"/>
      <c r="AU4" s="105"/>
      <c r="AV4" s="109"/>
      <c r="AW4" s="109"/>
      <c r="AX4" s="109"/>
      <c r="AY4" s="105"/>
      <c r="AZ4" s="105"/>
      <c r="BA4" s="105"/>
      <c r="BB4" s="105"/>
      <c r="BC4" s="105"/>
      <c r="BD4" s="93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</row>
    <row r="5" spans="1:69" s="108" customFormat="1" ht="30.75" customHeight="1">
      <c r="A5" s="1067" t="s">
        <v>91</v>
      </c>
      <c r="B5" s="1069" t="s">
        <v>255</v>
      </c>
      <c r="C5" s="1063"/>
      <c r="D5" s="1062" t="s">
        <v>256</v>
      </c>
      <c r="E5" s="1063"/>
      <c r="F5" s="1062" t="s">
        <v>257</v>
      </c>
      <c r="G5" s="1063"/>
      <c r="H5" s="1062" t="s">
        <v>258</v>
      </c>
      <c r="I5" s="1063"/>
      <c r="J5" s="1062" t="s">
        <v>259</v>
      </c>
      <c r="K5" s="1063"/>
      <c r="L5" s="1064" t="s">
        <v>260</v>
      </c>
      <c r="M5" s="1055"/>
      <c r="N5" s="1066" t="s">
        <v>261</v>
      </c>
      <c r="O5" s="1066"/>
      <c r="P5" s="1024"/>
      <c r="Q5" s="1023" t="s">
        <v>262</v>
      </c>
      <c r="R5" s="1066"/>
      <c r="S5" s="1055"/>
      <c r="T5" s="93"/>
      <c r="U5" s="1067" t="s">
        <v>91</v>
      </c>
      <c r="V5" s="1069" t="s">
        <v>255</v>
      </c>
      <c r="W5" s="1063"/>
      <c r="X5" s="1062" t="s">
        <v>256</v>
      </c>
      <c r="Y5" s="1063"/>
      <c r="Z5" s="1062" t="s">
        <v>257</v>
      </c>
      <c r="AA5" s="1063"/>
      <c r="AB5" s="1062" t="s">
        <v>258</v>
      </c>
      <c r="AC5" s="1063"/>
      <c r="AD5" s="1062" t="s">
        <v>259</v>
      </c>
      <c r="AE5" s="1063"/>
      <c r="AF5" s="1064" t="s">
        <v>260</v>
      </c>
      <c r="AG5" s="1055"/>
      <c r="AH5" s="1028" t="s">
        <v>261</v>
      </c>
      <c r="AI5" s="1066"/>
      <c r="AJ5" s="1024"/>
      <c r="AK5" s="1064" t="s">
        <v>262</v>
      </c>
      <c r="AL5" s="1066"/>
      <c r="AM5" s="1055"/>
      <c r="AN5" s="93"/>
      <c r="AO5" s="1067" t="s">
        <v>91</v>
      </c>
      <c r="AP5" s="452" t="s">
        <v>96</v>
      </c>
      <c r="AQ5" s="110"/>
      <c r="AR5" s="110"/>
      <c r="AS5" s="110"/>
      <c r="AT5" s="110"/>
      <c r="AU5" s="110"/>
      <c r="AV5" s="111"/>
      <c r="AW5" s="453"/>
      <c r="AX5" s="1050" t="s">
        <v>504</v>
      </c>
      <c r="AY5" s="1052" t="s">
        <v>502</v>
      </c>
      <c r="AZ5" s="1053"/>
      <c r="BA5" s="1054"/>
      <c r="BB5" s="1055" t="s">
        <v>505</v>
      </c>
      <c r="BC5" s="1057" t="s">
        <v>493</v>
      </c>
      <c r="BD5" s="93"/>
      <c r="BE5" s="1028" t="s">
        <v>91</v>
      </c>
      <c r="BF5" s="1059" t="s">
        <v>496</v>
      </c>
      <c r="BG5" s="1060"/>
      <c r="BH5" s="1060"/>
      <c r="BI5" s="1060"/>
      <c r="BJ5" s="1060"/>
      <c r="BK5" s="1061"/>
      <c r="BL5" s="1030" t="s">
        <v>494</v>
      </c>
      <c r="BM5" s="1031"/>
      <c r="BN5" s="1031"/>
      <c r="BO5" s="1032"/>
      <c r="BP5" s="1049" t="s">
        <v>263</v>
      </c>
      <c r="BQ5" s="1027"/>
    </row>
    <row r="6" spans="1:69" s="112" customFormat="1" ht="38.25" customHeight="1">
      <c r="A6" s="1068"/>
      <c r="B6" s="952" t="s">
        <v>99</v>
      </c>
      <c r="C6" s="954" t="s">
        <v>100</v>
      </c>
      <c r="D6" s="954" t="s">
        <v>99</v>
      </c>
      <c r="E6" s="954" t="s">
        <v>100</v>
      </c>
      <c r="F6" s="954" t="s">
        <v>99</v>
      </c>
      <c r="G6" s="954" t="s">
        <v>100</v>
      </c>
      <c r="H6" s="954" t="s">
        <v>99</v>
      </c>
      <c r="I6" s="954" t="s">
        <v>100</v>
      </c>
      <c r="J6" s="954" t="s">
        <v>99</v>
      </c>
      <c r="K6" s="954" t="s">
        <v>100</v>
      </c>
      <c r="L6" s="954" t="s">
        <v>99</v>
      </c>
      <c r="M6" s="269" t="s">
        <v>100</v>
      </c>
      <c r="N6" s="304" t="s">
        <v>99</v>
      </c>
      <c r="O6" s="304"/>
      <c r="P6" s="4" t="s">
        <v>100</v>
      </c>
      <c r="Q6" s="4" t="s">
        <v>99</v>
      </c>
      <c r="R6" s="298"/>
      <c r="S6" s="5" t="s">
        <v>100</v>
      </c>
      <c r="T6" s="93"/>
      <c r="U6" s="1068"/>
      <c r="V6" s="952" t="s">
        <v>99</v>
      </c>
      <c r="W6" s="954" t="s">
        <v>100</v>
      </c>
      <c r="X6" s="954" t="s">
        <v>99</v>
      </c>
      <c r="Y6" s="954" t="s">
        <v>100</v>
      </c>
      <c r="Z6" s="954" t="s">
        <v>99</v>
      </c>
      <c r="AA6" s="954" t="s">
        <v>100</v>
      </c>
      <c r="AB6" s="954" t="s">
        <v>99</v>
      </c>
      <c r="AC6" s="954" t="s">
        <v>100</v>
      </c>
      <c r="AD6" s="954" t="s">
        <v>99</v>
      </c>
      <c r="AE6" s="954" t="s">
        <v>100</v>
      </c>
      <c r="AF6" s="954" t="s">
        <v>99</v>
      </c>
      <c r="AG6" s="269" t="s">
        <v>100</v>
      </c>
      <c r="AH6" s="952" t="s">
        <v>99</v>
      </c>
      <c r="AI6" s="304"/>
      <c r="AJ6" s="954" t="s">
        <v>100</v>
      </c>
      <c r="AK6" s="954" t="s">
        <v>99</v>
      </c>
      <c r="AL6" s="298"/>
      <c r="AM6" s="269" t="s">
        <v>100</v>
      </c>
      <c r="AN6" s="93"/>
      <c r="AO6" s="1068"/>
      <c r="AP6" s="952" t="s">
        <v>255</v>
      </c>
      <c r="AQ6" s="954" t="s">
        <v>256</v>
      </c>
      <c r="AR6" s="954" t="s">
        <v>257</v>
      </c>
      <c r="AS6" s="954" t="s">
        <v>258</v>
      </c>
      <c r="AT6" s="954" t="s">
        <v>259</v>
      </c>
      <c r="AU6" s="954" t="s">
        <v>1</v>
      </c>
      <c r="AV6" s="631" t="s">
        <v>261</v>
      </c>
      <c r="AW6" s="746" t="s">
        <v>262</v>
      </c>
      <c r="AX6" s="1051"/>
      <c r="AY6" s="632" t="s">
        <v>475</v>
      </c>
      <c r="AZ6" s="633" t="s">
        <v>474</v>
      </c>
      <c r="BA6" s="746" t="s">
        <v>1</v>
      </c>
      <c r="BB6" s="1056"/>
      <c r="BC6" s="1058"/>
      <c r="BD6" s="93"/>
      <c r="BE6" s="1029"/>
      <c r="BF6" s="766" t="s">
        <v>103</v>
      </c>
      <c r="BG6" s="954" t="s">
        <v>104</v>
      </c>
      <c r="BH6" s="953" t="s">
        <v>105</v>
      </c>
      <c r="BI6" s="953" t="s">
        <v>106</v>
      </c>
      <c r="BJ6" s="953" t="s">
        <v>1</v>
      </c>
      <c r="BK6" s="444" t="s">
        <v>346</v>
      </c>
      <c r="BL6" s="443" t="s">
        <v>495</v>
      </c>
      <c r="BM6" s="953" t="s">
        <v>104</v>
      </c>
      <c r="BN6" s="953" t="s">
        <v>105</v>
      </c>
      <c r="BO6" s="444" t="s">
        <v>1</v>
      </c>
      <c r="BP6" s="443" t="s">
        <v>265</v>
      </c>
      <c r="BQ6" s="444" t="s">
        <v>266</v>
      </c>
    </row>
    <row r="7" spans="1:69" s="108" customFormat="1" ht="17.25" customHeight="1">
      <c r="A7" s="500" t="s">
        <v>107</v>
      </c>
      <c r="B7" s="955">
        <f>SUM(B35:B39)</f>
        <v>49955</v>
      </c>
      <c r="C7" s="203">
        <f t="shared" ref="C7:M7" si="0">SUM(C35:C39)</f>
        <v>23899</v>
      </c>
      <c r="D7" s="203">
        <f t="shared" si="0"/>
        <v>40644</v>
      </c>
      <c r="E7" s="203">
        <f t="shared" si="0"/>
        <v>19590</v>
      </c>
      <c r="F7" s="203">
        <f t="shared" si="0"/>
        <v>37367</v>
      </c>
      <c r="G7" s="203">
        <f t="shared" si="0"/>
        <v>18317</v>
      </c>
      <c r="H7" s="203">
        <f t="shared" si="0"/>
        <v>29011</v>
      </c>
      <c r="I7" s="203">
        <f t="shared" si="0"/>
        <v>14662</v>
      </c>
      <c r="J7" s="203">
        <f t="shared" si="0"/>
        <v>20604</v>
      </c>
      <c r="K7" s="203">
        <f t="shared" si="0"/>
        <v>10672</v>
      </c>
      <c r="L7" s="203">
        <f t="shared" si="0"/>
        <v>177581</v>
      </c>
      <c r="M7" s="868">
        <f t="shared" si="0"/>
        <v>87140</v>
      </c>
      <c r="N7" s="502">
        <f>SUM(N35:N39)</f>
        <v>10521</v>
      </c>
      <c r="O7" s="502">
        <f>N7-P7</f>
        <v>5157</v>
      </c>
      <c r="P7" s="114">
        <f>SUM(P35:P39)</f>
        <v>5364</v>
      </c>
      <c r="Q7" s="114">
        <f>SUM(Q35:Q39)</f>
        <v>7821</v>
      </c>
      <c r="R7" s="983">
        <f>Q7-S7</f>
        <v>3733</v>
      </c>
      <c r="S7" s="115">
        <f>SUM(S35:S39)</f>
        <v>4088</v>
      </c>
      <c r="T7" s="93"/>
      <c r="U7" s="454" t="s">
        <v>107</v>
      </c>
      <c r="V7" s="955">
        <f>SUM(V35:V39)</f>
        <v>13273</v>
      </c>
      <c r="W7" s="203">
        <f>SUM(W35:W39)</f>
        <v>5931</v>
      </c>
      <c r="X7" s="203">
        <f t="shared" ref="X7:AG7" si="1">SUM(X35:X39)</f>
        <v>11391</v>
      </c>
      <c r="Y7" s="203">
        <f t="shared" si="1"/>
        <v>5025</v>
      </c>
      <c r="Z7" s="203">
        <f t="shared" si="1"/>
        <v>10813</v>
      </c>
      <c r="AA7" s="203">
        <f t="shared" si="1"/>
        <v>4862</v>
      </c>
      <c r="AB7" s="203">
        <f t="shared" si="1"/>
        <v>6767</v>
      </c>
      <c r="AC7" s="203">
        <f t="shared" si="1"/>
        <v>3083</v>
      </c>
      <c r="AD7" s="203">
        <f t="shared" si="1"/>
        <v>3183</v>
      </c>
      <c r="AE7" s="203">
        <f t="shared" si="1"/>
        <v>1592</v>
      </c>
      <c r="AF7" s="203">
        <f t="shared" si="1"/>
        <v>45427</v>
      </c>
      <c r="AG7" s="868">
        <f t="shared" si="1"/>
        <v>20493</v>
      </c>
      <c r="AH7" s="955">
        <f>SUM(AH35:AH39)</f>
        <v>1383</v>
      </c>
      <c r="AI7" s="228">
        <f>AH7-AJ7</f>
        <v>754</v>
      </c>
      <c r="AJ7" s="203">
        <f>SUM(AJ35:AJ39)</f>
        <v>629</v>
      </c>
      <c r="AK7" s="203">
        <f>SUM(AK35:AK39)</f>
        <v>987</v>
      </c>
      <c r="AL7" s="915">
        <f>AK7-AM7</f>
        <v>460</v>
      </c>
      <c r="AM7" s="868">
        <f>SUM(AM35:AM39)</f>
        <v>527</v>
      </c>
      <c r="AN7" s="93"/>
      <c r="AO7" s="454" t="s">
        <v>107</v>
      </c>
      <c r="AP7" s="955">
        <f t="shared" ref="AP7:BC7" si="2">SUM(AP35:AP39)</f>
        <v>1281</v>
      </c>
      <c r="AQ7" s="203">
        <f t="shared" si="2"/>
        <v>1264</v>
      </c>
      <c r="AR7" s="203">
        <f t="shared" si="2"/>
        <v>1240</v>
      </c>
      <c r="AS7" s="203">
        <f t="shared" si="2"/>
        <v>1115</v>
      </c>
      <c r="AT7" s="203">
        <f t="shared" si="2"/>
        <v>1010</v>
      </c>
      <c r="AU7" s="203">
        <f t="shared" si="2"/>
        <v>5910</v>
      </c>
      <c r="AV7" s="203">
        <f t="shared" si="2"/>
        <v>184</v>
      </c>
      <c r="AW7" s="203">
        <f t="shared" si="2"/>
        <v>172</v>
      </c>
      <c r="AX7" s="757">
        <f t="shared" si="2"/>
        <v>4524</v>
      </c>
      <c r="AY7" s="955">
        <f t="shared" si="2"/>
        <v>3623</v>
      </c>
      <c r="AZ7" s="203">
        <f t="shared" si="2"/>
        <v>500</v>
      </c>
      <c r="BA7" s="868">
        <f t="shared" si="2"/>
        <v>4123</v>
      </c>
      <c r="BB7" s="757">
        <f t="shared" si="2"/>
        <v>305</v>
      </c>
      <c r="BC7" s="456">
        <f t="shared" si="2"/>
        <v>1122</v>
      </c>
      <c r="BD7" s="93"/>
      <c r="BE7" s="437" t="s">
        <v>107</v>
      </c>
      <c r="BF7" s="955">
        <f t="shared" ref="BF7:BI7" si="3">SUM(BF35:BF39)</f>
        <v>1598</v>
      </c>
      <c r="BG7" s="203">
        <f t="shared" si="3"/>
        <v>1814</v>
      </c>
      <c r="BH7" s="203">
        <f t="shared" si="3"/>
        <v>1294</v>
      </c>
      <c r="BI7" s="203">
        <f t="shared" si="3"/>
        <v>14</v>
      </c>
      <c r="BJ7" s="203">
        <f>SUM(BJ35:BJ39)</f>
        <v>4720</v>
      </c>
      <c r="BK7" s="868">
        <f>SUM(BK35:BK39)</f>
        <v>2988</v>
      </c>
      <c r="BL7" s="955">
        <f>SUM(BL35:BL39)</f>
        <v>359</v>
      </c>
      <c r="BM7" s="203">
        <f t="shared" ref="BM7:BQ7" si="4">SUM(BM35:BM39)</f>
        <v>1</v>
      </c>
      <c r="BN7" s="203">
        <f t="shared" si="4"/>
        <v>49</v>
      </c>
      <c r="BO7" s="868">
        <f t="shared" si="4"/>
        <v>409</v>
      </c>
      <c r="BP7" s="228">
        <f t="shared" si="4"/>
        <v>232</v>
      </c>
      <c r="BQ7" s="868">
        <f t="shared" si="4"/>
        <v>140</v>
      </c>
    </row>
    <row r="8" spans="1:69" s="108" customFormat="1" ht="17.25" customHeight="1">
      <c r="A8" s="500" t="s">
        <v>39</v>
      </c>
      <c r="B8" s="955">
        <f>SUM(B40:B43)</f>
        <v>44298</v>
      </c>
      <c r="C8" s="203">
        <f t="shared" ref="C8:M8" si="5">SUM(C40:C43)</f>
        <v>21174</v>
      </c>
      <c r="D8" s="203">
        <f t="shared" si="5"/>
        <v>32100</v>
      </c>
      <c r="E8" s="203">
        <f t="shared" si="5"/>
        <v>15256</v>
      </c>
      <c r="F8" s="203">
        <f t="shared" si="5"/>
        <v>29020</v>
      </c>
      <c r="G8" s="203">
        <f t="shared" si="5"/>
        <v>14216</v>
      </c>
      <c r="H8" s="203">
        <f t="shared" si="5"/>
        <v>21278</v>
      </c>
      <c r="I8" s="203">
        <f t="shared" si="5"/>
        <v>10729</v>
      </c>
      <c r="J8" s="203">
        <f t="shared" si="5"/>
        <v>14575</v>
      </c>
      <c r="K8" s="203">
        <f t="shared" si="5"/>
        <v>7564</v>
      </c>
      <c r="L8" s="203">
        <f t="shared" si="5"/>
        <v>141271</v>
      </c>
      <c r="M8" s="868">
        <f t="shared" si="5"/>
        <v>68939</v>
      </c>
      <c r="N8" s="502">
        <f>SUM(N40:N43)</f>
        <v>0</v>
      </c>
      <c r="O8" s="502">
        <f t="shared" ref="O8:O29" si="6">N8-P8</f>
        <v>0</v>
      </c>
      <c r="P8" s="114">
        <f>SUM(P40:P43)</f>
        <v>0</v>
      </c>
      <c r="Q8" s="114">
        <f>SUM(Q40:Q43)</f>
        <v>0</v>
      </c>
      <c r="R8" s="983">
        <f t="shared" ref="R8:R29" si="7">Q8-S8</f>
        <v>0</v>
      </c>
      <c r="S8" s="115">
        <f>SUM(S40:S43)</f>
        <v>0</v>
      </c>
      <c r="T8" s="93"/>
      <c r="U8" s="454" t="s">
        <v>39</v>
      </c>
      <c r="V8" s="955">
        <f>SUM(V40:V43)</f>
        <v>12321</v>
      </c>
      <c r="W8" s="203">
        <f t="shared" ref="W8:AG8" si="8">SUM(W40:W43)</f>
        <v>5608</v>
      </c>
      <c r="X8" s="203">
        <f t="shared" si="8"/>
        <v>9769</v>
      </c>
      <c r="Y8" s="203">
        <f t="shared" si="8"/>
        <v>4242</v>
      </c>
      <c r="Z8" s="203">
        <f t="shared" si="8"/>
        <v>9241</v>
      </c>
      <c r="AA8" s="203">
        <f t="shared" si="8"/>
        <v>4206</v>
      </c>
      <c r="AB8" s="203">
        <f t="shared" si="8"/>
        <v>4889</v>
      </c>
      <c r="AC8" s="203">
        <f t="shared" si="8"/>
        <v>2386</v>
      </c>
      <c r="AD8" s="203">
        <f t="shared" si="8"/>
        <v>2689</v>
      </c>
      <c r="AE8" s="203">
        <f t="shared" si="8"/>
        <v>1428</v>
      </c>
      <c r="AF8" s="203">
        <f t="shared" si="8"/>
        <v>38909</v>
      </c>
      <c r="AG8" s="868">
        <f t="shared" si="8"/>
        <v>17870</v>
      </c>
      <c r="AH8" s="955">
        <f>SUM(AH40:AH43)</f>
        <v>0</v>
      </c>
      <c r="AI8" s="228">
        <f t="shared" ref="AI8:AI29" si="9">AH8-AJ8</f>
        <v>0</v>
      </c>
      <c r="AJ8" s="203">
        <f>SUM(AJ40:AJ43)</f>
        <v>0</v>
      </c>
      <c r="AK8" s="203">
        <f>SUM(AK40:AK43)</f>
        <v>0</v>
      </c>
      <c r="AL8" s="915">
        <f t="shared" ref="AL8:AL29" si="10">AK8-AM8</f>
        <v>0</v>
      </c>
      <c r="AM8" s="868">
        <f>SUM(AM40:AM43)</f>
        <v>0</v>
      </c>
      <c r="AN8" s="93"/>
      <c r="AO8" s="454" t="s">
        <v>39</v>
      </c>
      <c r="AP8" s="955">
        <f t="shared" ref="AP8:BC8" si="11">SUM(AP40:AP43)</f>
        <v>1095</v>
      </c>
      <c r="AQ8" s="203">
        <f t="shared" si="11"/>
        <v>1052</v>
      </c>
      <c r="AR8" s="203">
        <f t="shared" si="11"/>
        <v>1043</v>
      </c>
      <c r="AS8" s="203">
        <f t="shared" si="11"/>
        <v>923</v>
      </c>
      <c r="AT8" s="203">
        <f t="shared" si="11"/>
        <v>844</v>
      </c>
      <c r="AU8" s="203">
        <f t="shared" si="11"/>
        <v>4957</v>
      </c>
      <c r="AV8" s="203">
        <f t="shared" si="11"/>
        <v>0</v>
      </c>
      <c r="AW8" s="203">
        <f t="shared" si="11"/>
        <v>0</v>
      </c>
      <c r="AX8" s="757">
        <f t="shared" si="11"/>
        <v>4322</v>
      </c>
      <c r="AY8" s="955">
        <f t="shared" si="11"/>
        <v>3648</v>
      </c>
      <c r="AZ8" s="203">
        <f t="shared" si="11"/>
        <v>204</v>
      </c>
      <c r="BA8" s="868">
        <f t="shared" si="11"/>
        <v>3852</v>
      </c>
      <c r="BB8" s="757">
        <f t="shared" si="11"/>
        <v>0</v>
      </c>
      <c r="BC8" s="456">
        <f t="shared" si="11"/>
        <v>973</v>
      </c>
      <c r="BD8" s="93"/>
      <c r="BE8" s="437" t="s">
        <v>39</v>
      </c>
      <c r="BF8" s="955">
        <f t="shared" ref="BF8:BQ8" si="12">SUM(BF40:BF43)</f>
        <v>1287</v>
      </c>
      <c r="BG8" s="203">
        <f t="shared" si="12"/>
        <v>1488</v>
      </c>
      <c r="BH8" s="203">
        <f t="shared" si="12"/>
        <v>965</v>
      </c>
      <c r="BI8" s="203">
        <f t="shared" si="12"/>
        <v>3</v>
      </c>
      <c r="BJ8" s="203">
        <f t="shared" si="12"/>
        <v>3743</v>
      </c>
      <c r="BK8" s="868">
        <f t="shared" si="12"/>
        <v>2119</v>
      </c>
      <c r="BL8" s="955">
        <f t="shared" si="12"/>
        <v>0</v>
      </c>
      <c r="BM8" s="203">
        <f t="shared" si="12"/>
        <v>0</v>
      </c>
      <c r="BN8" s="203">
        <f t="shared" si="12"/>
        <v>0</v>
      </c>
      <c r="BO8" s="868">
        <f t="shared" si="12"/>
        <v>0</v>
      </c>
      <c r="BP8" s="228">
        <f t="shared" si="12"/>
        <v>62</v>
      </c>
      <c r="BQ8" s="868">
        <f t="shared" si="12"/>
        <v>27</v>
      </c>
    </row>
    <row r="9" spans="1:69" s="108" customFormat="1" ht="17.25" customHeight="1">
      <c r="A9" s="500" t="s">
        <v>8</v>
      </c>
      <c r="B9" s="955">
        <f>SUM(B44:B51)</f>
        <v>62218</v>
      </c>
      <c r="C9" s="203">
        <f t="shared" ref="C9:M9" si="13">SUM(C44:C51)</f>
        <v>29011</v>
      </c>
      <c r="D9" s="203">
        <f t="shared" si="13"/>
        <v>61707</v>
      </c>
      <c r="E9" s="203">
        <f t="shared" si="13"/>
        <v>28673</v>
      </c>
      <c r="F9" s="203">
        <f t="shared" si="13"/>
        <v>62129</v>
      </c>
      <c r="G9" s="203">
        <f t="shared" si="13"/>
        <v>29475</v>
      </c>
      <c r="H9" s="203">
        <f t="shared" si="13"/>
        <v>52179</v>
      </c>
      <c r="I9" s="203">
        <f t="shared" si="13"/>
        <v>25403</v>
      </c>
      <c r="J9" s="203">
        <f t="shared" si="13"/>
        <v>41335</v>
      </c>
      <c r="K9" s="203">
        <f t="shared" si="13"/>
        <v>21105</v>
      </c>
      <c r="L9" s="203">
        <f t="shared" si="13"/>
        <v>279568</v>
      </c>
      <c r="M9" s="868">
        <f t="shared" si="13"/>
        <v>133667</v>
      </c>
      <c r="N9" s="502">
        <f>SUM(N44:N51)</f>
        <v>0</v>
      </c>
      <c r="O9" s="502">
        <f t="shared" si="6"/>
        <v>0</v>
      </c>
      <c r="P9" s="114">
        <f>SUM(P44:P51)</f>
        <v>0</v>
      </c>
      <c r="Q9" s="114">
        <f>SUM(Q44:Q51)</f>
        <v>0</v>
      </c>
      <c r="R9" s="983">
        <f t="shared" si="7"/>
        <v>0</v>
      </c>
      <c r="S9" s="115">
        <f>SUM(S44:S51)</f>
        <v>0</v>
      </c>
      <c r="T9" s="93"/>
      <c r="U9" s="454" t="s">
        <v>8</v>
      </c>
      <c r="V9" s="955">
        <f>SUM(V44:V51)</f>
        <v>9383</v>
      </c>
      <c r="W9" s="203">
        <f t="shared" ref="W9:AG9" si="14">SUM(W44:W51)</f>
        <v>3824</v>
      </c>
      <c r="X9" s="203">
        <f t="shared" si="14"/>
        <v>13056</v>
      </c>
      <c r="Y9" s="203">
        <f t="shared" si="14"/>
        <v>5223</v>
      </c>
      <c r="Z9" s="203">
        <f t="shared" si="14"/>
        <v>14738</v>
      </c>
      <c r="AA9" s="203">
        <f t="shared" si="14"/>
        <v>6210</v>
      </c>
      <c r="AB9" s="203">
        <f t="shared" si="14"/>
        <v>7968</v>
      </c>
      <c r="AC9" s="203">
        <f t="shared" si="14"/>
        <v>3550</v>
      </c>
      <c r="AD9" s="203">
        <f t="shared" si="14"/>
        <v>5166</v>
      </c>
      <c r="AE9" s="203">
        <f t="shared" si="14"/>
        <v>2608</v>
      </c>
      <c r="AF9" s="203">
        <f t="shared" si="14"/>
        <v>50311</v>
      </c>
      <c r="AG9" s="868">
        <f t="shared" si="14"/>
        <v>21415</v>
      </c>
      <c r="AH9" s="955">
        <f>SUM(AH44:AH51)</f>
        <v>0</v>
      </c>
      <c r="AI9" s="228">
        <f t="shared" si="9"/>
        <v>0</v>
      </c>
      <c r="AJ9" s="203">
        <f>SUM(AJ44:AJ51)</f>
        <v>0</v>
      </c>
      <c r="AK9" s="203">
        <f>SUM(AK44:AK51)</f>
        <v>0</v>
      </c>
      <c r="AL9" s="915">
        <f t="shared" si="10"/>
        <v>0</v>
      </c>
      <c r="AM9" s="868">
        <f>SUM(AM44:AM51)</f>
        <v>0</v>
      </c>
      <c r="AN9" s="93"/>
      <c r="AO9" s="454" t="s">
        <v>8</v>
      </c>
      <c r="AP9" s="955">
        <f t="shared" ref="AP9:BC9" si="15">SUM(AP44:AP51)</f>
        <v>1795</v>
      </c>
      <c r="AQ9" s="203">
        <f t="shared" si="15"/>
        <v>1815</v>
      </c>
      <c r="AR9" s="203">
        <f t="shared" si="15"/>
        <v>1837</v>
      </c>
      <c r="AS9" s="203">
        <f t="shared" si="15"/>
        <v>1754</v>
      </c>
      <c r="AT9" s="203">
        <f t="shared" si="15"/>
        <v>1687</v>
      </c>
      <c r="AU9" s="203">
        <f t="shared" si="15"/>
        <v>8888</v>
      </c>
      <c r="AV9" s="203">
        <f t="shared" si="15"/>
        <v>0</v>
      </c>
      <c r="AW9" s="203">
        <f t="shared" si="15"/>
        <v>0</v>
      </c>
      <c r="AX9" s="757">
        <f t="shared" si="15"/>
        <v>7023</v>
      </c>
      <c r="AY9" s="955">
        <f t="shared" si="15"/>
        <v>6050</v>
      </c>
      <c r="AZ9" s="203">
        <f t="shared" si="15"/>
        <v>240</v>
      </c>
      <c r="BA9" s="868">
        <f t="shared" si="15"/>
        <v>6290</v>
      </c>
      <c r="BB9" s="757">
        <f t="shared" si="15"/>
        <v>0</v>
      </c>
      <c r="BC9" s="456">
        <f t="shared" si="15"/>
        <v>1501</v>
      </c>
      <c r="BD9" s="93"/>
      <c r="BE9" s="437" t="s">
        <v>8</v>
      </c>
      <c r="BF9" s="955">
        <f t="shared" ref="BF9:BQ9" si="16">SUM(BF44:BF51)</f>
        <v>2605</v>
      </c>
      <c r="BG9" s="203">
        <f t="shared" si="16"/>
        <v>2901</v>
      </c>
      <c r="BH9" s="203">
        <f t="shared" si="16"/>
        <v>1536</v>
      </c>
      <c r="BI9" s="203">
        <f t="shared" si="16"/>
        <v>8</v>
      </c>
      <c r="BJ9" s="203">
        <f t="shared" si="16"/>
        <v>7050</v>
      </c>
      <c r="BK9" s="868">
        <f t="shared" si="16"/>
        <v>5087</v>
      </c>
      <c r="BL9" s="955">
        <f t="shared" si="16"/>
        <v>0</v>
      </c>
      <c r="BM9" s="203">
        <f t="shared" si="16"/>
        <v>0</v>
      </c>
      <c r="BN9" s="203">
        <f t="shared" si="16"/>
        <v>0</v>
      </c>
      <c r="BO9" s="868">
        <f t="shared" si="16"/>
        <v>0</v>
      </c>
      <c r="BP9" s="228">
        <f t="shared" si="16"/>
        <v>527</v>
      </c>
      <c r="BQ9" s="868">
        <f t="shared" si="16"/>
        <v>348</v>
      </c>
    </row>
    <row r="10" spans="1:69" s="108" customFormat="1" ht="17.25" customHeight="1">
      <c r="A10" s="500" t="s">
        <v>75</v>
      </c>
      <c r="B10" s="955">
        <f>SUM(B52:B57)</f>
        <v>71026</v>
      </c>
      <c r="C10" s="203">
        <f t="shared" ref="C10:M10" si="17">SUM(C52:C57)</f>
        <v>33657</v>
      </c>
      <c r="D10" s="203">
        <f t="shared" si="17"/>
        <v>54205</v>
      </c>
      <c r="E10" s="203">
        <f t="shared" si="17"/>
        <v>25954</v>
      </c>
      <c r="F10" s="203">
        <f t="shared" si="17"/>
        <v>49089</v>
      </c>
      <c r="G10" s="203">
        <f t="shared" si="17"/>
        <v>23963</v>
      </c>
      <c r="H10" s="203">
        <f t="shared" si="17"/>
        <v>35802</v>
      </c>
      <c r="I10" s="203">
        <f t="shared" si="17"/>
        <v>17872</v>
      </c>
      <c r="J10" s="203">
        <f t="shared" si="17"/>
        <v>29015</v>
      </c>
      <c r="K10" s="203">
        <f t="shared" si="17"/>
        <v>14604</v>
      </c>
      <c r="L10" s="203">
        <f t="shared" si="17"/>
        <v>239137</v>
      </c>
      <c r="M10" s="868">
        <f t="shared" si="17"/>
        <v>116050</v>
      </c>
      <c r="N10" s="502">
        <f>SUM(N52:N57)</f>
        <v>5721</v>
      </c>
      <c r="O10" s="502">
        <f t="shared" si="6"/>
        <v>2899</v>
      </c>
      <c r="P10" s="114">
        <f>SUM(P52:P57)</f>
        <v>2822</v>
      </c>
      <c r="Q10" s="114">
        <f>SUM(Q52:Q57)</f>
        <v>4828</v>
      </c>
      <c r="R10" s="983">
        <f t="shared" si="7"/>
        <v>2459</v>
      </c>
      <c r="S10" s="115">
        <f>SUM(S52:S57)</f>
        <v>2369</v>
      </c>
      <c r="T10" s="93"/>
      <c r="U10" s="454" t="s">
        <v>75</v>
      </c>
      <c r="V10" s="955">
        <f>SUM(V52:V57)</f>
        <v>17628</v>
      </c>
      <c r="W10" s="203">
        <f t="shared" ref="W10:AG10" si="18">SUM(W52:W57)</f>
        <v>7902</v>
      </c>
      <c r="X10" s="203">
        <f t="shared" si="18"/>
        <v>16521</v>
      </c>
      <c r="Y10" s="203">
        <f t="shared" si="18"/>
        <v>7175</v>
      </c>
      <c r="Z10" s="203">
        <f t="shared" si="18"/>
        <v>15600</v>
      </c>
      <c r="AA10" s="203">
        <f t="shared" si="18"/>
        <v>7161</v>
      </c>
      <c r="AB10" s="203">
        <f t="shared" si="18"/>
        <v>6244</v>
      </c>
      <c r="AC10" s="203">
        <f t="shared" si="18"/>
        <v>2973</v>
      </c>
      <c r="AD10" s="203">
        <f t="shared" si="18"/>
        <v>5673</v>
      </c>
      <c r="AE10" s="203">
        <f t="shared" si="18"/>
        <v>2643</v>
      </c>
      <c r="AF10" s="203">
        <f t="shared" si="18"/>
        <v>61666</v>
      </c>
      <c r="AG10" s="868">
        <f t="shared" si="18"/>
        <v>27854</v>
      </c>
      <c r="AH10" s="955">
        <f>SUM(AH52:AH57)</f>
        <v>832</v>
      </c>
      <c r="AI10" s="228">
        <f t="shared" si="9"/>
        <v>467</v>
      </c>
      <c r="AJ10" s="203">
        <f>SUM(AJ52:AJ57)</f>
        <v>365</v>
      </c>
      <c r="AK10" s="203">
        <f>SUM(AK52:AK57)</f>
        <v>504</v>
      </c>
      <c r="AL10" s="915">
        <f t="shared" si="10"/>
        <v>256</v>
      </c>
      <c r="AM10" s="868">
        <f>SUM(AM52:AM57)</f>
        <v>248</v>
      </c>
      <c r="AN10" s="93"/>
      <c r="AO10" s="454" t="s">
        <v>75</v>
      </c>
      <c r="AP10" s="955">
        <f t="shared" ref="AP10:BC10" si="19">SUM(AP52:AP57)</f>
        <v>1519</v>
      </c>
      <c r="AQ10" s="203">
        <f t="shared" si="19"/>
        <v>1452</v>
      </c>
      <c r="AR10" s="203">
        <f t="shared" si="19"/>
        <v>1450</v>
      </c>
      <c r="AS10" s="203">
        <f t="shared" si="19"/>
        <v>1221</v>
      </c>
      <c r="AT10" s="203">
        <f t="shared" si="19"/>
        <v>1147</v>
      </c>
      <c r="AU10" s="203">
        <f t="shared" si="19"/>
        <v>6789</v>
      </c>
      <c r="AV10" s="203">
        <f t="shared" si="19"/>
        <v>78</v>
      </c>
      <c r="AW10" s="203">
        <f t="shared" si="19"/>
        <v>69</v>
      </c>
      <c r="AX10" s="757">
        <f t="shared" si="19"/>
        <v>5175</v>
      </c>
      <c r="AY10" s="955">
        <f t="shared" si="19"/>
        <v>3701</v>
      </c>
      <c r="AZ10" s="203">
        <f t="shared" si="19"/>
        <v>1196</v>
      </c>
      <c r="BA10" s="868">
        <f t="shared" si="19"/>
        <v>4897</v>
      </c>
      <c r="BB10" s="757">
        <f t="shared" si="19"/>
        <v>125</v>
      </c>
      <c r="BC10" s="456">
        <f t="shared" si="19"/>
        <v>1258</v>
      </c>
      <c r="BD10" s="93"/>
      <c r="BE10" s="437" t="s">
        <v>75</v>
      </c>
      <c r="BF10" s="955">
        <f t="shared" ref="BF10:BQ10" si="20">SUM(BF52:BF57)</f>
        <v>1447</v>
      </c>
      <c r="BG10" s="203">
        <f t="shared" si="20"/>
        <v>2893</v>
      </c>
      <c r="BH10" s="203">
        <f t="shared" si="20"/>
        <v>852</v>
      </c>
      <c r="BI10" s="203">
        <f t="shared" si="20"/>
        <v>0</v>
      </c>
      <c r="BJ10" s="203">
        <f t="shared" si="20"/>
        <v>5192</v>
      </c>
      <c r="BK10" s="868">
        <f t="shared" si="20"/>
        <v>2122</v>
      </c>
      <c r="BL10" s="955">
        <f t="shared" si="20"/>
        <v>149</v>
      </c>
      <c r="BM10" s="203">
        <f t="shared" si="20"/>
        <v>4</v>
      </c>
      <c r="BN10" s="203">
        <f t="shared" si="20"/>
        <v>24</v>
      </c>
      <c r="BO10" s="868">
        <f t="shared" si="20"/>
        <v>177</v>
      </c>
      <c r="BP10" s="228">
        <f t="shared" si="20"/>
        <v>118</v>
      </c>
      <c r="BQ10" s="868">
        <f t="shared" si="20"/>
        <v>53</v>
      </c>
    </row>
    <row r="11" spans="1:69" s="108" customFormat="1" ht="17.25" customHeight="1">
      <c r="A11" s="500" t="s">
        <v>38</v>
      </c>
      <c r="B11" s="955">
        <f>SUM(B58:B61)</f>
        <v>59614</v>
      </c>
      <c r="C11" s="203">
        <f t="shared" ref="C11:M11" si="21">SUM(C58:C61)</f>
        <v>31479</v>
      </c>
      <c r="D11" s="203">
        <f t="shared" si="21"/>
        <v>31186</v>
      </c>
      <c r="E11" s="203">
        <f t="shared" si="21"/>
        <v>17139</v>
      </c>
      <c r="F11" s="203">
        <f t="shared" si="21"/>
        <v>20311</v>
      </c>
      <c r="G11" s="203">
        <f t="shared" si="21"/>
        <v>11390</v>
      </c>
      <c r="H11" s="203">
        <f t="shared" si="21"/>
        <v>11930</v>
      </c>
      <c r="I11" s="203">
        <f t="shared" si="21"/>
        <v>6733</v>
      </c>
      <c r="J11" s="203">
        <f t="shared" si="21"/>
        <v>7266</v>
      </c>
      <c r="K11" s="203">
        <f t="shared" si="21"/>
        <v>4120</v>
      </c>
      <c r="L11" s="203">
        <f t="shared" si="21"/>
        <v>130307</v>
      </c>
      <c r="M11" s="868">
        <f t="shared" si="21"/>
        <v>70861</v>
      </c>
      <c r="N11" s="502">
        <f>SUM(N58:N61)</f>
        <v>0</v>
      </c>
      <c r="O11" s="502">
        <f t="shared" si="6"/>
        <v>0</v>
      </c>
      <c r="P11" s="114">
        <f>SUM(P58:P61)</f>
        <v>0</v>
      </c>
      <c r="Q11" s="114">
        <f>SUM(Q58:Q61)</f>
        <v>0</v>
      </c>
      <c r="R11" s="983">
        <f t="shared" si="7"/>
        <v>0</v>
      </c>
      <c r="S11" s="115">
        <f>SUM(S58:S61)</f>
        <v>0</v>
      </c>
      <c r="T11" s="93"/>
      <c r="U11" s="454" t="s">
        <v>38</v>
      </c>
      <c r="V11" s="955">
        <f>SUM(V58:V61)</f>
        <v>12217</v>
      </c>
      <c r="W11" s="203">
        <f t="shared" ref="W11:AG11" si="22">SUM(W58:W61)</f>
        <v>6287</v>
      </c>
      <c r="X11" s="203">
        <f t="shared" si="22"/>
        <v>6645</v>
      </c>
      <c r="Y11" s="203">
        <f t="shared" si="22"/>
        <v>3551</v>
      </c>
      <c r="Z11" s="203">
        <f t="shared" si="22"/>
        <v>4338</v>
      </c>
      <c r="AA11" s="203">
        <f t="shared" si="22"/>
        <v>2406</v>
      </c>
      <c r="AB11" s="203">
        <f t="shared" si="22"/>
        <v>1785</v>
      </c>
      <c r="AC11" s="203">
        <f t="shared" si="22"/>
        <v>956</v>
      </c>
      <c r="AD11" s="203">
        <f t="shared" si="22"/>
        <v>1342</v>
      </c>
      <c r="AE11" s="203">
        <f t="shared" si="22"/>
        <v>744</v>
      </c>
      <c r="AF11" s="203">
        <f t="shared" si="22"/>
        <v>26327</v>
      </c>
      <c r="AG11" s="868">
        <f t="shared" si="22"/>
        <v>13944</v>
      </c>
      <c r="AH11" s="955">
        <f>SUM(AH58:AH61)</f>
        <v>0</v>
      </c>
      <c r="AI11" s="228">
        <f t="shared" si="9"/>
        <v>0</v>
      </c>
      <c r="AJ11" s="203">
        <f>SUM(AJ58:AJ61)</f>
        <v>0</v>
      </c>
      <c r="AK11" s="203">
        <f>SUM(AK58:AK61)</f>
        <v>0</v>
      </c>
      <c r="AL11" s="915">
        <f t="shared" si="10"/>
        <v>0</v>
      </c>
      <c r="AM11" s="868">
        <f>SUM(AM58:AM61)</f>
        <v>0</v>
      </c>
      <c r="AN11" s="93"/>
      <c r="AO11" s="454" t="s">
        <v>38</v>
      </c>
      <c r="AP11" s="955">
        <f t="shared" ref="AP11:BC11" si="23">SUM(AP58:AP61)</f>
        <v>1030</v>
      </c>
      <c r="AQ11" s="203">
        <f t="shared" si="23"/>
        <v>919</v>
      </c>
      <c r="AR11" s="203">
        <f t="shared" si="23"/>
        <v>808</v>
      </c>
      <c r="AS11" s="203">
        <f t="shared" si="23"/>
        <v>602</v>
      </c>
      <c r="AT11" s="203">
        <f t="shared" si="23"/>
        <v>428</v>
      </c>
      <c r="AU11" s="203">
        <f t="shared" si="23"/>
        <v>3787</v>
      </c>
      <c r="AV11" s="203">
        <f t="shared" si="23"/>
        <v>0</v>
      </c>
      <c r="AW11" s="203">
        <f t="shared" si="23"/>
        <v>0</v>
      </c>
      <c r="AX11" s="757">
        <f t="shared" si="23"/>
        <v>1815</v>
      </c>
      <c r="AY11" s="955">
        <f t="shared" si="23"/>
        <v>1449</v>
      </c>
      <c r="AZ11" s="203">
        <f t="shared" si="23"/>
        <v>330</v>
      </c>
      <c r="BA11" s="868">
        <f t="shared" si="23"/>
        <v>1779</v>
      </c>
      <c r="BB11" s="757">
        <f t="shared" si="23"/>
        <v>0</v>
      </c>
      <c r="BC11" s="456">
        <f t="shared" si="23"/>
        <v>934</v>
      </c>
      <c r="BD11" s="93"/>
      <c r="BE11" s="437" t="s">
        <v>38</v>
      </c>
      <c r="BF11" s="955">
        <f t="shared" ref="BF11:BQ11" si="24">SUM(BF58:BF61)</f>
        <v>333</v>
      </c>
      <c r="BG11" s="203">
        <f t="shared" si="24"/>
        <v>1165</v>
      </c>
      <c r="BH11" s="203">
        <f t="shared" si="24"/>
        <v>843</v>
      </c>
      <c r="BI11" s="203">
        <f t="shared" si="24"/>
        <v>14</v>
      </c>
      <c r="BJ11" s="203">
        <f t="shared" si="24"/>
        <v>2355</v>
      </c>
      <c r="BK11" s="868">
        <f t="shared" si="24"/>
        <v>1164</v>
      </c>
      <c r="BL11" s="955">
        <f t="shared" si="24"/>
        <v>0</v>
      </c>
      <c r="BM11" s="203">
        <f t="shared" si="24"/>
        <v>0</v>
      </c>
      <c r="BN11" s="203">
        <f t="shared" si="24"/>
        <v>0</v>
      </c>
      <c r="BO11" s="868">
        <f t="shared" si="24"/>
        <v>0</v>
      </c>
      <c r="BP11" s="228">
        <f t="shared" si="24"/>
        <v>80</v>
      </c>
      <c r="BQ11" s="868">
        <f t="shared" si="24"/>
        <v>46</v>
      </c>
    </row>
    <row r="12" spans="1:69" s="108" customFormat="1" ht="17.25" customHeight="1">
      <c r="A12" s="500" t="s">
        <v>25</v>
      </c>
      <c r="B12" s="955">
        <f>SUM(B62:B64)</f>
        <v>46561</v>
      </c>
      <c r="C12" s="203">
        <f t="shared" ref="C12:M12" si="25">SUM(C62:C64)</f>
        <v>23591</v>
      </c>
      <c r="D12" s="203">
        <f t="shared" si="25"/>
        <v>26734</v>
      </c>
      <c r="E12" s="203">
        <f t="shared" si="25"/>
        <v>13906</v>
      </c>
      <c r="F12" s="203">
        <f t="shared" si="25"/>
        <v>18027</v>
      </c>
      <c r="G12" s="203">
        <f t="shared" si="25"/>
        <v>9373</v>
      </c>
      <c r="H12" s="203">
        <f t="shared" si="25"/>
        <v>10182</v>
      </c>
      <c r="I12" s="203">
        <f t="shared" si="25"/>
        <v>5169</v>
      </c>
      <c r="J12" s="203">
        <f t="shared" si="25"/>
        <v>6228</v>
      </c>
      <c r="K12" s="203">
        <f t="shared" si="25"/>
        <v>3200</v>
      </c>
      <c r="L12" s="203">
        <f t="shared" si="25"/>
        <v>107732</v>
      </c>
      <c r="M12" s="868">
        <f t="shared" si="25"/>
        <v>55239</v>
      </c>
      <c r="N12" s="502">
        <f>SUM(N62:N64)</f>
        <v>0</v>
      </c>
      <c r="O12" s="502">
        <f t="shared" si="6"/>
        <v>0</v>
      </c>
      <c r="P12" s="114">
        <f>SUM(P62:P64)</f>
        <v>0</v>
      </c>
      <c r="Q12" s="114">
        <f>SUM(Q62:Q64)</f>
        <v>0</v>
      </c>
      <c r="R12" s="983">
        <f t="shared" si="7"/>
        <v>0</v>
      </c>
      <c r="S12" s="115">
        <f>SUM(S62:S64)</f>
        <v>0</v>
      </c>
      <c r="T12" s="93"/>
      <c r="U12" s="454" t="s">
        <v>25</v>
      </c>
      <c r="V12" s="955">
        <f>SUM(V62:V64)</f>
        <v>10169</v>
      </c>
      <c r="W12" s="203">
        <f t="shared" ref="W12:AG12" si="26">SUM(W62:W64)</f>
        <v>5095</v>
      </c>
      <c r="X12" s="203">
        <f t="shared" si="26"/>
        <v>5766</v>
      </c>
      <c r="Y12" s="203">
        <f t="shared" si="26"/>
        <v>3034</v>
      </c>
      <c r="Z12" s="203">
        <f t="shared" si="26"/>
        <v>3893</v>
      </c>
      <c r="AA12" s="203">
        <f t="shared" si="26"/>
        <v>1980</v>
      </c>
      <c r="AB12" s="203">
        <f t="shared" si="26"/>
        <v>1605</v>
      </c>
      <c r="AC12" s="203">
        <f t="shared" si="26"/>
        <v>810</v>
      </c>
      <c r="AD12" s="203">
        <f t="shared" si="26"/>
        <v>741</v>
      </c>
      <c r="AE12" s="203">
        <f t="shared" si="26"/>
        <v>392</v>
      </c>
      <c r="AF12" s="203">
        <f t="shared" si="26"/>
        <v>22174</v>
      </c>
      <c r="AG12" s="868">
        <f t="shared" si="26"/>
        <v>11311</v>
      </c>
      <c r="AH12" s="955">
        <f>SUM(AH62:AH64)</f>
        <v>0</v>
      </c>
      <c r="AI12" s="228">
        <f t="shared" si="9"/>
        <v>0</v>
      </c>
      <c r="AJ12" s="203">
        <f>SUM(AJ62:AJ64)</f>
        <v>0</v>
      </c>
      <c r="AK12" s="203">
        <f>SUM(AK62:AK64)</f>
        <v>0</v>
      </c>
      <c r="AL12" s="915">
        <f t="shared" si="10"/>
        <v>0</v>
      </c>
      <c r="AM12" s="868">
        <f>SUM(AM62:AM64)</f>
        <v>0</v>
      </c>
      <c r="AN12" s="93"/>
      <c r="AO12" s="454" t="s">
        <v>25</v>
      </c>
      <c r="AP12" s="955">
        <f t="shared" ref="AP12:BC12" si="27">SUM(AP62:AP64)</f>
        <v>854</v>
      </c>
      <c r="AQ12" s="203">
        <f t="shared" si="27"/>
        <v>748</v>
      </c>
      <c r="AR12" s="203">
        <f t="shared" si="27"/>
        <v>639</v>
      </c>
      <c r="AS12" s="203">
        <f t="shared" si="27"/>
        <v>456</v>
      </c>
      <c r="AT12" s="203">
        <f t="shared" si="27"/>
        <v>347</v>
      </c>
      <c r="AU12" s="203">
        <f t="shared" si="27"/>
        <v>3044</v>
      </c>
      <c r="AV12" s="203">
        <f t="shared" si="27"/>
        <v>0</v>
      </c>
      <c r="AW12" s="203">
        <f t="shared" si="27"/>
        <v>0</v>
      </c>
      <c r="AX12" s="757">
        <f t="shared" si="27"/>
        <v>1656</v>
      </c>
      <c r="AY12" s="955">
        <f t="shared" si="27"/>
        <v>1218</v>
      </c>
      <c r="AZ12" s="203">
        <f t="shared" si="27"/>
        <v>371</v>
      </c>
      <c r="BA12" s="868">
        <f t="shared" si="27"/>
        <v>1589</v>
      </c>
      <c r="BB12" s="757">
        <f t="shared" si="27"/>
        <v>0</v>
      </c>
      <c r="BC12" s="456">
        <f t="shared" si="27"/>
        <v>701</v>
      </c>
      <c r="BD12" s="93"/>
      <c r="BE12" s="437" t="s">
        <v>25</v>
      </c>
      <c r="BF12" s="955">
        <f t="shared" ref="BF12:BQ12" si="28">SUM(BF62:BF64)</f>
        <v>512</v>
      </c>
      <c r="BG12" s="203">
        <f t="shared" si="28"/>
        <v>900</v>
      </c>
      <c r="BH12" s="203">
        <f t="shared" si="28"/>
        <v>545</v>
      </c>
      <c r="BI12" s="203">
        <f t="shared" si="28"/>
        <v>0</v>
      </c>
      <c r="BJ12" s="203">
        <f t="shared" si="28"/>
        <v>1957</v>
      </c>
      <c r="BK12" s="868">
        <f t="shared" si="28"/>
        <v>825</v>
      </c>
      <c r="BL12" s="955">
        <f t="shared" si="28"/>
        <v>0</v>
      </c>
      <c r="BM12" s="203">
        <f t="shared" si="28"/>
        <v>0</v>
      </c>
      <c r="BN12" s="203">
        <f t="shared" si="28"/>
        <v>0</v>
      </c>
      <c r="BO12" s="868">
        <f t="shared" si="28"/>
        <v>0</v>
      </c>
      <c r="BP12" s="228">
        <f t="shared" si="28"/>
        <v>93</v>
      </c>
      <c r="BQ12" s="868">
        <f t="shared" si="28"/>
        <v>56</v>
      </c>
    </row>
    <row r="13" spans="1:69" s="108" customFormat="1" ht="17.25" customHeight="1">
      <c r="A13" s="500" t="s">
        <v>108</v>
      </c>
      <c r="B13" s="955">
        <f>SUM(B65:B73)</f>
        <v>90715</v>
      </c>
      <c r="C13" s="203">
        <f t="shared" ref="C13:M13" si="29">SUM(C65:C73)</f>
        <v>47718</v>
      </c>
      <c r="D13" s="203">
        <f t="shared" si="29"/>
        <v>50495</v>
      </c>
      <c r="E13" s="203">
        <f t="shared" si="29"/>
        <v>26937</v>
      </c>
      <c r="F13" s="203">
        <f t="shared" si="29"/>
        <v>34550</v>
      </c>
      <c r="G13" s="203">
        <f t="shared" si="29"/>
        <v>18533</v>
      </c>
      <c r="H13" s="203">
        <f t="shared" si="29"/>
        <v>21332</v>
      </c>
      <c r="I13" s="203">
        <f t="shared" si="29"/>
        <v>11503</v>
      </c>
      <c r="J13" s="203">
        <f t="shared" si="29"/>
        <v>12920</v>
      </c>
      <c r="K13" s="203">
        <f t="shared" si="29"/>
        <v>6922</v>
      </c>
      <c r="L13" s="203">
        <f t="shared" si="29"/>
        <v>210012</v>
      </c>
      <c r="M13" s="868">
        <f t="shared" si="29"/>
        <v>111613</v>
      </c>
      <c r="N13" s="502">
        <f>SUM(N65:N73)</f>
        <v>496</v>
      </c>
      <c r="O13" s="502">
        <f t="shared" si="6"/>
        <v>262</v>
      </c>
      <c r="P13" s="114">
        <f>SUM(P65:P73)</f>
        <v>234</v>
      </c>
      <c r="Q13" s="114">
        <f>SUM(Q65:Q73)</f>
        <v>13</v>
      </c>
      <c r="R13" s="983">
        <f t="shared" si="7"/>
        <v>7</v>
      </c>
      <c r="S13" s="115">
        <f>SUM(S65:S73)</f>
        <v>6</v>
      </c>
      <c r="T13" s="93"/>
      <c r="U13" s="454" t="s">
        <v>108</v>
      </c>
      <c r="V13" s="955">
        <f>SUM(V65:V73)</f>
        <v>16157</v>
      </c>
      <c r="W13" s="203">
        <f t="shared" ref="W13:AG13" si="30">SUM(W65:W73)</f>
        <v>8293</v>
      </c>
      <c r="X13" s="203">
        <f t="shared" si="30"/>
        <v>8957</v>
      </c>
      <c r="Y13" s="203">
        <f t="shared" si="30"/>
        <v>4624</v>
      </c>
      <c r="Z13" s="203">
        <f t="shared" si="30"/>
        <v>6088</v>
      </c>
      <c r="AA13" s="203">
        <f t="shared" si="30"/>
        <v>3105</v>
      </c>
      <c r="AB13" s="203">
        <f t="shared" si="30"/>
        <v>2733</v>
      </c>
      <c r="AC13" s="203">
        <f t="shared" si="30"/>
        <v>1459</v>
      </c>
      <c r="AD13" s="203">
        <f t="shared" si="30"/>
        <v>1238</v>
      </c>
      <c r="AE13" s="203">
        <f t="shared" si="30"/>
        <v>657</v>
      </c>
      <c r="AF13" s="203">
        <f t="shared" si="30"/>
        <v>35173</v>
      </c>
      <c r="AG13" s="868">
        <f t="shared" si="30"/>
        <v>18138</v>
      </c>
      <c r="AH13" s="955">
        <f>SUM(AH65:AH73)</f>
        <v>1</v>
      </c>
      <c r="AI13" s="228">
        <f t="shared" si="9"/>
        <v>1</v>
      </c>
      <c r="AJ13" s="203">
        <f>SUM(AJ65:AJ73)</f>
        <v>0</v>
      </c>
      <c r="AK13" s="203">
        <f>SUM(AK65:AK73)</f>
        <v>0</v>
      </c>
      <c r="AL13" s="915">
        <f t="shared" si="10"/>
        <v>0</v>
      </c>
      <c r="AM13" s="868">
        <f>SUM(AM65:AM73)</f>
        <v>0</v>
      </c>
      <c r="AN13" s="93"/>
      <c r="AO13" s="454" t="s">
        <v>108</v>
      </c>
      <c r="AP13" s="955">
        <f t="shared" ref="AP13:BC13" si="31">SUM(AP65:AP73)</f>
        <v>1679</v>
      </c>
      <c r="AQ13" s="203">
        <f t="shared" si="31"/>
        <v>1437</v>
      </c>
      <c r="AR13" s="203">
        <f t="shared" si="31"/>
        <v>1219</v>
      </c>
      <c r="AS13" s="203">
        <f t="shared" si="31"/>
        <v>906</v>
      </c>
      <c r="AT13" s="203">
        <f t="shared" si="31"/>
        <v>663</v>
      </c>
      <c r="AU13" s="203">
        <f t="shared" si="31"/>
        <v>5904</v>
      </c>
      <c r="AV13" s="203">
        <f t="shared" si="31"/>
        <v>11</v>
      </c>
      <c r="AW13" s="203">
        <f t="shared" si="31"/>
        <v>1</v>
      </c>
      <c r="AX13" s="757">
        <f t="shared" si="31"/>
        <v>3051</v>
      </c>
      <c r="AY13" s="955">
        <f t="shared" si="31"/>
        <v>2477</v>
      </c>
      <c r="AZ13" s="203">
        <f t="shared" si="31"/>
        <v>477</v>
      </c>
      <c r="BA13" s="868">
        <f t="shared" si="31"/>
        <v>2954</v>
      </c>
      <c r="BB13" s="757">
        <f t="shared" si="31"/>
        <v>14</v>
      </c>
      <c r="BC13" s="456">
        <f t="shared" si="31"/>
        <v>1328</v>
      </c>
      <c r="BD13" s="93"/>
      <c r="BE13" s="437" t="s">
        <v>108</v>
      </c>
      <c r="BF13" s="955">
        <f t="shared" ref="BF13:BQ13" si="32">SUM(BF65:BF73)</f>
        <v>838</v>
      </c>
      <c r="BG13" s="203">
        <f t="shared" si="32"/>
        <v>1725</v>
      </c>
      <c r="BH13" s="203">
        <f t="shared" si="32"/>
        <v>1482</v>
      </c>
      <c r="BI13" s="203">
        <f t="shared" si="32"/>
        <v>0</v>
      </c>
      <c r="BJ13" s="203">
        <f t="shared" si="32"/>
        <v>4045</v>
      </c>
      <c r="BK13" s="868">
        <f t="shared" si="32"/>
        <v>1931</v>
      </c>
      <c r="BL13" s="955">
        <f t="shared" si="32"/>
        <v>20</v>
      </c>
      <c r="BM13" s="203">
        <f t="shared" si="32"/>
        <v>0</v>
      </c>
      <c r="BN13" s="203">
        <f t="shared" si="32"/>
        <v>3</v>
      </c>
      <c r="BO13" s="868">
        <f t="shared" si="32"/>
        <v>23</v>
      </c>
      <c r="BP13" s="228">
        <f t="shared" si="32"/>
        <v>363</v>
      </c>
      <c r="BQ13" s="868">
        <f t="shared" si="32"/>
        <v>222</v>
      </c>
    </row>
    <row r="14" spans="1:69" s="108" customFormat="1" ht="17.25" customHeight="1">
      <c r="A14" s="500" t="s">
        <v>109</v>
      </c>
      <c r="B14" s="955">
        <f>SUM(B74:B78)</f>
        <v>73561</v>
      </c>
      <c r="C14" s="203">
        <f t="shared" ref="C14:M14" si="33">SUM(C74:C78)</f>
        <v>36442</v>
      </c>
      <c r="D14" s="203">
        <f t="shared" si="33"/>
        <v>45160</v>
      </c>
      <c r="E14" s="203">
        <f t="shared" si="33"/>
        <v>22007</v>
      </c>
      <c r="F14" s="203">
        <f t="shared" si="33"/>
        <v>32452</v>
      </c>
      <c r="G14" s="203">
        <f t="shared" si="33"/>
        <v>15494</v>
      </c>
      <c r="H14" s="203">
        <f t="shared" si="33"/>
        <v>19224</v>
      </c>
      <c r="I14" s="203">
        <f t="shared" si="33"/>
        <v>8863</v>
      </c>
      <c r="J14" s="203">
        <f t="shared" si="33"/>
        <v>13939</v>
      </c>
      <c r="K14" s="203">
        <f t="shared" si="33"/>
        <v>6255</v>
      </c>
      <c r="L14" s="203">
        <f t="shared" si="33"/>
        <v>184336</v>
      </c>
      <c r="M14" s="868">
        <f t="shared" si="33"/>
        <v>89061</v>
      </c>
      <c r="N14" s="502">
        <f>SUM(N74:N78)</f>
        <v>0</v>
      </c>
      <c r="O14" s="502">
        <f t="shared" si="6"/>
        <v>0</v>
      </c>
      <c r="P14" s="114">
        <f>SUM(P74:P78)</f>
        <v>0</v>
      </c>
      <c r="Q14" s="114">
        <f>SUM(Q74:Q78)</f>
        <v>0</v>
      </c>
      <c r="R14" s="983">
        <f t="shared" si="7"/>
        <v>0</v>
      </c>
      <c r="S14" s="115">
        <f>SUM(S74:S78)</f>
        <v>0</v>
      </c>
      <c r="T14" s="93"/>
      <c r="U14" s="454" t="s">
        <v>109</v>
      </c>
      <c r="V14" s="955">
        <f>SUM(V74:V78)</f>
        <v>11174</v>
      </c>
      <c r="W14" s="203">
        <f t="shared" ref="W14:AG14" si="34">SUM(W74:W78)</f>
        <v>5376</v>
      </c>
      <c r="X14" s="203">
        <f t="shared" si="34"/>
        <v>12219</v>
      </c>
      <c r="Y14" s="203">
        <f t="shared" si="34"/>
        <v>5819</v>
      </c>
      <c r="Z14" s="203">
        <f t="shared" si="34"/>
        <v>8368</v>
      </c>
      <c r="AA14" s="203">
        <f t="shared" si="34"/>
        <v>3995</v>
      </c>
      <c r="AB14" s="203">
        <f t="shared" si="34"/>
        <v>2072</v>
      </c>
      <c r="AC14" s="203">
        <f t="shared" si="34"/>
        <v>900</v>
      </c>
      <c r="AD14" s="203">
        <f t="shared" si="34"/>
        <v>2959</v>
      </c>
      <c r="AE14" s="203">
        <f t="shared" si="34"/>
        <v>1367</v>
      </c>
      <c r="AF14" s="203">
        <f t="shared" si="34"/>
        <v>36792</v>
      </c>
      <c r="AG14" s="868">
        <f t="shared" si="34"/>
        <v>17457</v>
      </c>
      <c r="AH14" s="955">
        <f>SUM(AH74:AH78)</f>
        <v>0</v>
      </c>
      <c r="AI14" s="228">
        <f t="shared" si="9"/>
        <v>0</v>
      </c>
      <c r="AJ14" s="203">
        <f>SUM(AJ74:AJ78)</f>
        <v>0</v>
      </c>
      <c r="AK14" s="203">
        <f>SUM(AK74:AK78)</f>
        <v>0</v>
      </c>
      <c r="AL14" s="915">
        <f t="shared" si="10"/>
        <v>0</v>
      </c>
      <c r="AM14" s="868">
        <f>SUM(AM74:AM78)</f>
        <v>0</v>
      </c>
      <c r="AN14" s="93"/>
      <c r="AO14" s="454" t="s">
        <v>109</v>
      </c>
      <c r="AP14" s="955">
        <f t="shared" ref="AP14:BC14" si="35">SUM(AP74:AP78)</f>
        <v>1265</v>
      </c>
      <c r="AQ14" s="203">
        <f t="shared" si="35"/>
        <v>1163</v>
      </c>
      <c r="AR14" s="203">
        <f t="shared" si="35"/>
        <v>1056</v>
      </c>
      <c r="AS14" s="203">
        <f t="shared" si="35"/>
        <v>834</v>
      </c>
      <c r="AT14" s="203">
        <f t="shared" si="35"/>
        <v>682</v>
      </c>
      <c r="AU14" s="203">
        <f t="shared" si="35"/>
        <v>5000</v>
      </c>
      <c r="AV14" s="203">
        <f t="shared" si="35"/>
        <v>0</v>
      </c>
      <c r="AW14" s="203">
        <f t="shared" si="35"/>
        <v>0</v>
      </c>
      <c r="AX14" s="757">
        <f t="shared" si="35"/>
        <v>3270</v>
      </c>
      <c r="AY14" s="955">
        <f t="shared" si="35"/>
        <v>2652</v>
      </c>
      <c r="AZ14" s="203">
        <f t="shared" si="35"/>
        <v>556</v>
      </c>
      <c r="BA14" s="868">
        <f t="shared" si="35"/>
        <v>3208</v>
      </c>
      <c r="BB14" s="757">
        <f t="shared" si="35"/>
        <v>0</v>
      </c>
      <c r="BC14" s="456">
        <f t="shared" si="35"/>
        <v>1086</v>
      </c>
      <c r="BD14" s="93"/>
      <c r="BE14" s="437" t="s">
        <v>109</v>
      </c>
      <c r="BF14" s="955">
        <f t="shared" ref="BF14:BQ14" si="36">SUM(BF74:BF78)</f>
        <v>792</v>
      </c>
      <c r="BG14" s="203">
        <f t="shared" si="36"/>
        <v>2043</v>
      </c>
      <c r="BH14" s="203">
        <f t="shared" si="36"/>
        <v>780</v>
      </c>
      <c r="BI14" s="203">
        <f t="shared" si="36"/>
        <v>1</v>
      </c>
      <c r="BJ14" s="203">
        <f t="shared" si="36"/>
        <v>3616</v>
      </c>
      <c r="BK14" s="868">
        <f t="shared" si="36"/>
        <v>1510</v>
      </c>
      <c r="BL14" s="955">
        <f t="shared" si="36"/>
        <v>0</v>
      </c>
      <c r="BM14" s="203">
        <f t="shared" si="36"/>
        <v>0</v>
      </c>
      <c r="BN14" s="203">
        <f t="shared" si="36"/>
        <v>0</v>
      </c>
      <c r="BO14" s="868">
        <f t="shared" si="36"/>
        <v>0</v>
      </c>
      <c r="BP14" s="228">
        <f t="shared" si="36"/>
        <v>31</v>
      </c>
      <c r="BQ14" s="868">
        <f t="shared" si="36"/>
        <v>11</v>
      </c>
    </row>
    <row r="15" spans="1:69" s="108" customFormat="1" ht="17.25" customHeight="1">
      <c r="A15" s="500" t="s">
        <v>73</v>
      </c>
      <c r="B15" s="955">
        <f>SUM(B79:B85)</f>
        <v>78725</v>
      </c>
      <c r="C15" s="203">
        <f t="shared" ref="C15:M15" si="37">SUM(C79:C85)</f>
        <v>38568</v>
      </c>
      <c r="D15" s="203">
        <f t="shared" si="37"/>
        <v>59146</v>
      </c>
      <c r="E15" s="203">
        <f t="shared" si="37"/>
        <v>28624</v>
      </c>
      <c r="F15" s="203">
        <f t="shared" si="37"/>
        <v>49433</v>
      </c>
      <c r="G15" s="203">
        <f t="shared" si="37"/>
        <v>24389</v>
      </c>
      <c r="H15" s="203">
        <f t="shared" si="37"/>
        <v>29879</v>
      </c>
      <c r="I15" s="203">
        <f t="shared" si="37"/>
        <v>15079</v>
      </c>
      <c r="J15" s="203">
        <f t="shared" si="37"/>
        <v>22978</v>
      </c>
      <c r="K15" s="203">
        <f t="shared" si="37"/>
        <v>11691</v>
      </c>
      <c r="L15" s="203">
        <f t="shared" si="37"/>
        <v>240161</v>
      </c>
      <c r="M15" s="868">
        <f t="shared" si="37"/>
        <v>118351</v>
      </c>
      <c r="N15" s="502">
        <f>SUM(N79:N85)</f>
        <v>1450</v>
      </c>
      <c r="O15" s="502">
        <f t="shared" si="6"/>
        <v>690</v>
      </c>
      <c r="P15" s="114">
        <f>SUM(P79:P85)</f>
        <v>760</v>
      </c>
      <c r="Q15" s="114">
        <f>SUM(Q79:Q85)</f>
        <v>648</v>
      </c>
      <c r="R15" s="983">
        <f t="shared" si="7"/>
        <v>316</v>
      </c>
      <c r="S15" s="115">
        <f>SUM(S79:S85)</f>
        <v>332</v>
      </c>
      <c r="T15" s="93"/>
      <c r="U15" s="454" t="s">
        <v>73</v>
      </c>
      <c r="V15" s="955">
        <f>SUM(V79:V85)</f>
        <v>18113</v>
      </c>
      <c r="W15" s="203">
        <f t="shared" ref="W15:AG15" si="38">SUM(W79:W85)</f>
        <v>8629</v>
      </c>
      <c r="X15" s="203">
        <f t="shared" si="38"/>
        <v>19822</v>
      </c>
      <c r="Y15" s="203">
        <f t="shared" si="38"/>
        <v>9134</v>
      </c>
      <c r="Z15" s="203">
        <f t="shared" si="38"/>
        <v>16219</v>
      </c>
      <c r="AA15" s="203">
        <f t="shared" si="38"/>
        <v>7640</v>
      </c>
      <c r="AB15" s="203">
        <f t="shared" si="38"/>
        <v>4634</v>
      </c>
      <c r="AC15" s="203">
        <f t="shared" si="38"/>
        <v>2191</v>
      </c>
      <c r="AD15" s="203">
        <f t="shared" si="38"/>
        <v>4622</v>
      </c>
      <c r="AE15" s="203">
        <f t="shared" si="38"/>
        <v>2275</v>
      </c>
      <c r="AF15" s="203">
        <f t="shared" si="38"/>
        <v>63410</v>
      </c>
      <c r="AG15" s="868">
        <f t="shared" si="38"/>
        <v>29869</v>
      </c>
      <c r="AH15" s="955">
        <f>SUM(AH79:AH85)</f>
        <v>316</v>
      </c>
      <c r="AI15" s="228">
        <f t="shared" si="9"/>
        <v>148</v>
      </c>
      <c r="AJ15" s="203">
        <f>SUM(AJ79:AJ85)</f>
        <v>168</v>
      </c>
      <c r="AK15" s="203">
        <f>SUM(AK79:AK85)</f>
        <v>95</v>
      </c>
      <c r="AL15" s="915">
        <f t="shared" si="10"/>
        <v>45</v>
      </c>
      <c r="AM15" s="868">
        <f>SUM(AM79:AM85)</f>
        <v>50</v>
      </c>
      <c r="AN15" s="93"/>
      <c r="AO15" s="454" t="s">
        <v>73</v>
      </c>
      <c r="AP15" s="955">
        <f t="shared" ref="AP15:BC15" si="39">SUM(AP79:AP85)</f>
        <v>1758</v>
      </c>
      <c r="AQ15" s="203">
        <f t="shared" si="39"/>
        <v>1734</v>
      </c>
      <c r="AR15" s="203">
        <f t="shared" si="39"/>
        <v>1631</v>
      </c>
      <c r="AS15" s="203">
        <f t="shared" si="39"/>
        <v>1182</v>
      </c>
      <c r="AT15" s="203">
        <f t="shared" si="39"/>
        <v>1069</v>
      </c>
      <c r="AU15" s="203">
        <f t="shared" si="39"/>
        <v>7374</v>
      </c>
      <c r="AV15" s="203">
        <f t="shared" si="39"/>
        <v>22</v>
      </c>
      <c r="AW15" s="203">
        <f t="shared" si="39"/>
        <v>16</v>
      </c>
      <c r="AX15" s="757">
        <f t="shared" si="39"/>
        <v>5496</v>
      </c>
      <c r="AY15" s="955">
        <f t="shared" si="39"/>
        <v>4897</v>
      </c>
      <c r="AZ15" s="203">
        <f t="shared" si="39"/>
        <v>380</v>
      </c>
      <c r="BA15" s="868">
        <f t="shared" si="39"/>
        <v>5277</v>
      </c>
      <c r="BB15" s="757">
        <f t="shared" si="39"/>
        <v>45</v>
      </c>
      <c r="BC15" s="456">
        <f t="shared" si="39"/>
        <v>1568</v>
      </c>
      <c r="BD15" s="93"/>
      <c r="BE15" s="437" t="s">
        <v>73</v>
      </c>
      <c r="BF15" s="955">
        <f t="shared" ref="BF15:BQ15" si="40">SUM(BF79:BF85)</f>
        <v>1632</v>
      </c>
      <c r="BG15" s="203">
        <f t="shared" si="40"/>
        <v>2833</v>
      </c>
      <c r="BH15" s="203">
        <f t="shared" si="40"/>
        <v>760</v>
      </c>
      <c r="BI15" s="203">
        <f t="shared" si="40"/>
        <v>1</v>
      </c>
      <c r="BJ15" s="203">
        <f t="shared" si="40"/>
        <v>5226</v>
      </c>
      <c r="BK15" s="868">
        <f t="shared" si="40"/>
        <v>2780</v>
      </c>
      <c r="BL15" s="955">
        <f t="shared" si="40"/>
        <v>33</v>
      </c>
      <c r="BM15" s="203">
        <f t="shared" si="40"/>
        <v>1</v>
      </c>
      <c r="BN15" s="203">
        <f t="shared" si="40"/>
        <v>11</v>
      </c>
      <c r="BO15" s="868">
        <f t="shared" si="40"/>
        <v>45</v>
      </c>
      <c r="BP15" s="228">
        <f t="shared" si="40"/>
        <v>136</v>
      </c>
      <c r="BQ15" s="868">
        <f t="shared" si="40"/>
        <v>93</v>
      </c>
    </row>
    <row r="16" spans="1:69" s="108" customFormat="1" ht="17.25" customHeight="1">
      <c r="A16" s="500" t="s">
        <v>66</v>
      </c>
      <c r="B16" s="955">
        <f>SUM(B86:B88)</f>
        <v>16858</v>
      </c>
      <c r="C16" s="203">
        <f t="shared" ref="C16:M16" si="41">SUM(C86:C88)</f>
        <v>8243</v>
      </c>
      <c r="D16" s="203">
        <f t="shared" si="41"/>
        <v>11936</v>
      </c>
      <c r="E16" s="203">
        <f t="shared" si="41"/>
        <v>5879</v>
      </c>
      <c r="F16" s="203">
        <f t="shared" si="41"/>
        <v>10375</v>
      </c>
      <c r="G16" s="203">
        <f t="shared" si="41"/>
        <v>5166</v>
      </c>
      <c r="H16" s="203">
        <f t="shared" si="41"/>
        <v>6855</v>
      </c>
      <c r="I16" s="203">
        <f t="shared" si="41"/>
        <v>3455</v>
      </c>
      <c r="J16" s="203">
        <f t="shared" si="41"/>
        <v>4241</v>
      </c>
      <c r="K16" s="203">
        <f t="shared" si="41"/>
        <v>2174</v>
      </c>
      <c r="L16" s="203">
        <f t="shared" si="41"/>
        <v>50265</v>
      </c>
      <c r="M16" s="868">
        <f t="shared" si="41"/>
        <v>24917</v>
      </c>
      <c r="N16" s="502">
        <f>SUM(N86:N88)</f>
        <v>0</v>
      </c>
      <c r="O16" s="502">
        <f t="shared" si="6"/>
        <v>0</v>
      </c>
      <c r="P16" s="114">
        <f>SUM(P86:P88)</f>
        <v>0</v>
      </c>
      <c r="Q16" s="114">
        <f>SUM(Q86:Q88)</f>
        <v>0</v>
      </c>
      <c r="R16" s="983">
        <f t="shared" si="7"/>
        <v>0</v>
      </c>
      <c r="S16" s="115">
        <f>SUM(S86:S88)</f>
        <v>0</v>
      </c>
      <c r="T16" s="93"/>
      <c r="U16" s="454" t="s">
        <v>66</v>
      </c>
      <c r="V16" s="955">
        <f>SUM(V86:V88)</f>
        <v>3850</v>
      </c>
      <c r="W16" s="203">
        <f t="shared" ref="W16:AG16" si="42">SUM(W86:W88)</f>
        <v>1803</v>
      </c>
      <c r="X16" s="203">
        <f t="shared" si="42"/>
        <v>2977</v>
      </c>
      <c r="Y16" s="203">
        <f t="shared" si="42"/>
        <v>1390</v>
      </c>
      <c r="Z16" s="203">
        <f t="shared" si="42"/>
        <v>2880</v>
      </c>
      <c r="AA16" s="203">
        <f t="shared" si="42"/>
        <v>1357</v>
      </c>
      <c r="AB16" s="203">
        <f t="shared" si="42"/>
        <v>1587</v>
      </c>
      <c r="AC16" s="203">
        <f t="shared" si="42"/>
        <v>793</v>
      </c>
      <c r="AD16" s="203">
        <f t="shared" si="42"/>
        <v>700</v>
      </c>
      <c r="AE16" s="203">
        <f t="shared" si="42"/>
        <v>378</v>
      </c>
      <c r="AF16" s="203">
        <f t="shared" si="42"/>
        <v>11994</v>
      </c>
      <c r="AG16" s="868">
        <f t="shared" si="42"/>
        <v>5721</v>
      </c>
      <c r="AH16" s="955">
        <f>SUM(AH86:AH88)</f>
        <v>0</v>
      </c>
      <c r="AI16" s="228">
        <f t="shared" si="9"/>
        <v>0</v>
      </c>
      <c r="AJ16" s="203">
        <f>SUM(AJ86:AJ88)</f>
        <v>0</v>
      </c>
      <c r="AK16" s="203">
        <f>SUM(AK86:AK88)</f>
        <v>0</v>
      </c>
      <c r="AL16" s="915">
        <f t="shared" si="10"/>
        <v>0</v>
      </c>
      <c r="AM16" s="868">
        <f>SUM(AM86:AM88)</f>
        <v>0</v>
      </c>
      <c r="AN16" s="93"/>
      <c r="AO16" s="454" t="s">
        <v>66</v>
      </c>
      <c r="AP16" s="955">
        <f t="shared" ref="AP16:BC16" si="43">SUM(AP86:AP88)</f>
        <v>473</v>
      </c>
      <c r="AQ16" s="203">
        <f t="shared" si="43"/>
        <v>443</v>
      </c>
      <c r="AR16" s="203">
        <f t="shared" si="43"/>
        <v>421</v>
      </c>
      <c r="AS16" s="203">
        <f t="shared" si="43"/>
        <v>345</v>
      </c>
      <c r="AT16" s="203">
        <f t="shared" si="43"/>
        <v>265</v>
      </c>
      <c r="AU16" s="203">
        <f t="shared" si="43"/>
        <v>1947</v>
      </c>
      <c r="AV16" s="203">
        <f t="shared" si="43"/>
        <v>0</v>
      </c>
      <c r="AW16" s="203">
        <f t="shared" si="43"/>
        <v>0</v>
      </c>
      <c r="AX16" s="757">
        <f t="shared" si="43"/>
        <v>1074</v>
      </c>
      <c r="AY16" s="955">
        <f t="shared" si="43"/>
        <v>929</v>
      </c>
      <c r="AZ16" s="203">
        <f t="shared" si="43"/>
        <v>103</v>
      </c>
      <c r="BA16" s="868">
        <f t="shared" si="43"/>
        <v>1032</v>
      </c>
      <c r="BB16" s="757">
        <f t="shared" si="43"/>
        <v>0</v>
      </c>
      <c r="BC16" s="456">
        <f t="shared" si="43"/>
        <v>416</v>
      </c>
      <c r="BD16" s="93"/>
      <c r="BE16" s="437" t="s">
        <v>66</v>
      </c>
      <c r="BF16" s="955">
        <f t="shared" ref="BF16:BQ16" si="44">SUM(BF86:BF88)</f>
        <v>244</v>
      </c>
      <c r="BG16" s="203">
        <f t="shared" si="44"/>
        <v>612</v>
      </c>
      <c r="BH16" s="203">
        <f t="shared" si="44"/>
        <v>349</v>
      </c>
      <c r="BI16" s="203">
        <f t="shared" si="44"/>
        <v>0</v>
      </c>
      <c r="BJ16" s="203">
        <f t="shared" si="44"/>
        <v>1205</v>
      </c>
      <c r="BK16" s="868">
        <f t="shared" si="44"/>
        <v>599</v>
      </c>
      <c r="BL16" s="955">
        <f t="shared" si="44"/>
        <v>0</v>
      </c>
      <c r="BM16" s="203">
        <f t="shared" si="44"/>
        <v>0</v>
      </c>
      <c r="BN16" s="203">
        <f t="shared" si="44"/>
        <v>0</v>
      </c>
      <c r="BO16" s="868">
        <f t="shared" si="44"/>
        <v>0</v>
      </c>
      <c r="BP16" s="228">
        <f t="shared" si="44"/>
        <v>33</v>
      </c>
      <c r="BQ16" s="868">
        <f t="shared" si="44"/>
        <v>22</v>
      </c>
    </row>
    <row r="17" spans="1:69" s="108" customFormat="1" ht="17.25" customHeight="1">
      <c r="A17" s="500" t="s">
        <v>56</v>
      </c>
      <c r="B17" s="955">
        <f>SUM(B89:B94)</f>
        <v>32294</v>
      </c>
      <c r="C17" s="203">
        <f t="shared" ref="C17:M17" si="45">SUM(C89:C94)</f>
        <v>15844</v>
      </c>
      <c r="D17" s="203">
        <f t="shared" si="45"/>
        <v>22299</v>
      </c>
      <c r="E17" s="203">
        <f t="shared" si="45"/>
        <v>11008</v>
      </c>
      <c r="F17" s="203">
        <f t="shared" si="45"/>
        <v>19022</v>
      </c>
      <c r="G17" s="203">
        <f t="shared" si="45"/>
        <v>9565</v>
      </c>
      <c r="H17" s="203">
        <f t="shared" si="45"/>
        <v>13025</v>
      </c>
      <c r="I17" s="203">
        <f t="shared" si="45"/>
        <v>6542</v>
      </c>
      <c r="J17" s="203">
        <f t="shared" si="45"/>
        <v>9137</v>
      </c>
      <c r="K17" s="203">
        <f t="shared" si="45"/>
        <v>4696</v>
      </c>
      <c r="L17" s="203">
        <f t="shared" si="45"/>
        <v>95777</v>
      </c>
      <c r="M17" s="868">
        <f t="shared" si="45"/>
        <v>47655</v>
      </c>
      <c r="N17" s="502">
        <f>SUM(N89:N94)</f>
        <v>2248</v>
      </c>
      <c r="O17" s="502">
        <f t="shared" si="6"/>
        <v>1102</v>
      </c>
      <c r="P17" s="114">
        <f>SUM(P89:P94)</f>
        <v>1146</v>
      </c>
      <c r="Q17" s="114">
        <f>SUM(Q89:Q94)</f>
        <v>1880</v>
      </c>
      <c r="R17" s="983">
        <f t="shared" si="7"/>
        <v>1013</v>
      </c>
      <c r="S17" s="115">
        <f>SUM(S89:S94)</f>
        <v>867</v>
      </c>
      <c r="T17" s="93"/>
      <c r="U17" s="454" t="s">
        <v>56</v>
      </c>
      <c r="V17" s="955">
        <f>SUM(V89:V94)</f>
        <v>5509</v>
      </c>
      <c r="W17" s="203">
        <f t="shared" ref="W17:AG17" si="46">SUM(W89:W94)</f>
        <v>2636</v>
      </c>
      <c r="X17" s="203">
        <f t="shared" si="46"/>
        <v>5162</v>
      </c>
      <c r="Y17" s="203">
        <f t="shared" si="46"/>
        <v>2381</v>
      </c>
      <c r="Z17" s="203">
        <f t="shared" si="46"/>
        <v>4873</v>
      </c>
      <c r="AA17" s="203">
        <f t="shared" si="46"/>
        <v>2408</v>
      </c>
      <c r="AB17" s="203">
        <f t="shared" si="46"/>
        <v>1863</v>
      </c>
      <c r="AC17" s="203">
        <f t="shared" si="46"/>
        <v>904</v>
      </c>
      <c r="AD17" s="203">
        <f t="shared" si="46"/>
        <v>1044</v>
      </c>
      <c r="AE17" s="203">
        <f t="shared" si="46"/>
        <v>521</v>
      </c>
      <c r="AF17" s="203">
        <f t="shared" si="46"/>
        <v>18451</v>
      </c>
      <c r="AG17" s="868">
        <f t="shared" si="46"/>
        <v>8850</v>
      </c>
      <c r="AH17" s="955">
        <f>SUM(AH89:AH94)</f>
        <v>315</v>
      </c>
      <c r="AI17" s="228">
        <f t="shared" si="9"/>
        <v>147</v>
      </c>
      <c r="AJ17" s="203">
        <f>SUM(AJ89:AJ94)</f>
        <v>168</v>
      </c>
      <c r="AK17" s="203">
        <f>SUM(AK89:AK94)</f>
        <v>159</v>
      </c>
      <c r="AL17" s="915">
        <f t="shared" si="10"/>
        <v>90</v>
      </c>
      <c r="AM17" s="868">
        <f>SUM(AM89:AM94)</f>
        <v>69</v>
      </c>
      <c r="AN17" s="93"/>
      <c r="AO17" s="454" t="s">
        <v>56</v>
      </c>
      <c r="AP17" s="955">
        <f t="shared" ref="AP17:BC17" si="47">SUM(AP89:AP94)</f>
        <v>750</v>
      </c>
      <c r="AQ17" s="203">
        <f t="shared" si="47"/>
        <v>716</v>
      </c>
      <c r="AR17" s="203">
        <f t="shared" si="47"/>
        <v>676</v>
      </c>
      <c r="AS17" s="203">
        <f t="shared" si="47"/>
        <v>558</v>
      </c>
      <c r="AT17" s="203">
        <f t="shared" si="47"/>
        <v>440</v>
      </c>
      <c r="AU17" s="203">
        <f t="shared" si="47"/>
        <v>3140</v>
      </c>
      <c r="AV17" s="203">
        <f t="shared" si="47"/>
        <v>40</v>
      </c>
      <c r="AW17" s="203">
        <f t="shared" si="47"/>
        <v>38</v>
      </c>
      <c r="AX17" s="757">
        <f t="shared" si="47"/>
        <v>1867</v>
      </c>
      <c r="AY17" s="955">
        <f t="shared" si="47"/>
        <v>1528</v>
      </c>
      <c r="AZ17" s="203">
        <f t="shared" si="47"/>
        <v>176</v>
      </c>
      <c r="BA17" s="868">
        <f t="shared" si="47"/>
        <v>1704</v>
      </c>
      <c r="BB17" s="757">
        <f t="shared" si="47"/>
        <v>57</v>
      </c>
      <c r="BC17" s="456">
        <f t="shared" si="47"/>
        <v>618</v>
      </c>
      <c r="BD17" s="93"/>
      <c r="BE17" s="437" t="s">
        <v>56</v>
      </c>
      <c r="BF17" s="955">
        <f t="shared" ref="BF17:BQ17" si="48">SUM(BF89:BF94)</f>
        <v>540</v>
      </c>
      <c r="BG17" s="203">
        <f t="shared" si="48"/>
        <v>1080</v>
      </c>
      <c r="BH17" s="203">
        <f t="shared" si="48"/>
        <v>491</v>
      </c>
      <c r="BI17" s="203">
        <f t="shared" si="48"/>
        <v>0</v>
      </c>
      <c r="BJ17" s="203">
        <f t="shared" si="48"/>
        <v>2111</v>
      </c>
      <c r="BK17" s="868">
        <f t="shared" si="48"/>
        <v>1055</v>
      </c>
      <c r="BL17" s="955">
        <f t="shared" si="48"/>
        <v>57</v>
      </c>
      <c r="BM17" s="203">
        <f t="shared" si="48"/>
        <v>1</v>
      </c>
      <c r="BN17" s="203">
        <f t="shared" si="48"/>
        <v>8</v>
      </c>
      <c r="BO17" s="868">
        <f t="shared" si="48"/>
        <v>66</v>
      </c>
      <c r="BP17" s="228">
        <f t="shared" si="48"/>
        <v>100</v>
      </c>
      <c r="BQ17" s="868">
        <f t="shared" si="48"/>
        <v>59</v>
      </c>
    </row>
    <row r="18" spans="1:69" s="108" customFormat="1" ht="17.25" customHeight="1">
      <c r="A18" s="500" t="s">
        <v>20</v>
      </c>
      <c r="B18" s="955">
        <f>SUM(B95:B96)</f>
        <v>22568</v>
      </c>
      <c r="C18" s="203">
        <f t="shared" ref="C18:M18" si="49">SUM(C95:C96)</f>
        <v>10938</v>
      </c>
      <c r="D18" s="203">
        <f t="shared" si="49"/>
        <v>17313</v>
      </c>
      <c r="E18" s="203">
        <f t="shared" si="49"/>
        <v>8460</v>
      </c>
      <c r="F18" s="203">
        <f t="shared" si="49"/>
        <v>15253</v>
      </c>
      <c r="G18" s="203">
        <f t="shared" si="49"/>
        <v>7464</v>
      </c>
      <c r="H18" s="203">
        <f t="shared" si="49"/>
        <v>11296</v>
      </c>
      <c r="I18" s="203">
        <f t="shared" si="49"/>
        <v>5537</v>
      </c>
      <c r="J18" s="203">
        <f t="shared" si="49"/>
        <v>7264</v>
      </c>
      <c r="K18" s="203">
        <f t="shared" si="49"/>
        <v>3635</v>
      </c>
      <c r="L18" s="203">
        <f t="shared" si="49"/>
        <v>73694</v>
      </c>
      <c r="M18" s="868">
        <f t="shared" si="49"/>
        <v>36034</v>
      </c>
      <c r="N18" s="502">
        <f>SUM(N95:N96)</f>
        <v>0</v>
      </c>
      <c r="O18" s="502">
        <f t="shared" si="6"/>
        <v>0</v>
      </c>
      <c r="P18" s="114">
        <f>SUM(P95:P96)</f>
        <v>0</v>
      </c>
      <c r="Q18" s="114">
        <f>SUM(Q95:Q96)</f>
        <v>0</v>
      </c>
      <c r="R18" s="983">
        <f t="shared" si="7"/>
        <v>0</v>
      </c>
      <c r="S18" s="115">
        <f>SUM(S95:S96)</f>
        <v>0</v>
      </c>
      <c r="T18" s="93"/>
      <c r="U18" s="454" t="s">
        <v>20</v>
      </c>
      <c r="V18" s="955">
        <f>SUM(V95:V96)</f>
        <v>5150</v>
      </c>
      <c r="W18" s="203">
        <f t="shared" ref="W18:AG18" si="50">SUM(W95:W96)</f>
        <v>2365</v>
      </c>
      <c r="X18" s="203">
        <f t="shared" si="50"/>
        <v>3765</v>
      </c>
      <c r="Y18" s="203">
        <f t="shared" si="50"/>
        <v>1742</v>
      </c>
      <c r="Z18" s="203">
        <f t="shared" si="50"/>
        <v>3384</v>
      </c>
      <c r="AA18" s="203">
        <f t="shared" si="50"/>
        <v>1526</v>
      </c>
      <c r="AB18" s="203">
        <f t="shared" si="50"/>
        <v>2253</v>
      </c>
      <c r="AC18" s="203">
        <f t="shared" si="50"/>
        <v>1055</v>
      </c>
      <c r="AD18" s="203">
        <f t="shared" si="50"/>
        <v>532</v>
      </c>
      <c r="AE18" s="203">
        <f t="shared" si="50"/>
        <v>256</v>
      </c>
      <c r="AF18" s="203">
        <f t="shared" si="50"/>
        <v>15084</v>
      </c>
      <c r="AG18" s="868">
        <f t="shared" si="50"/>
        <v>6944</v>
      </c>
      <c r="AH18" s="955">
        <f>SUM(AH95:AH96)</f>
        <v>0</v>
      </c>
      <c r="AI18" s="228">
        <f t="shared" si="9"/>
        <v>0</v>
      </c>
      <c r="AJ18" s="203">
        <f>SUM(AJ95:AJ96)</f>
        <v>0</v>
      </c>
      <c r="AK18" s="203">
        <f>SUM(AK95:AK96)</f>
        <v>0</v>
      </c>
      <c r="AL18" s="915">
        <f t="shared" si="10"/>
        <v>0</v>
      </c>
      <c r="AM18" s="868">
        <f>SUM(AM95:AM96)</f>
        <v>0</v>
      </c>
      <c r="AN18" s="93"/>
      <c r="AO18" s="454" t="s">
        <v>20</v>
      </c>
      <c r="AP18" s="955">
        <f t="shared" ref="AP18:BC18" si="51">SUM(AP95:AP96)</f>
        <v>571</v>
      </c>
      <c r="AQ18" s="203">
        <f t="shared" si="51"/>
        <v>537</v>
      </c>
      <c r="AR18" s="203">
        <f t="shared" si="51"/>
        <v>528</v>
      </c>
      <c r="AS18" s="203">
        <f t="shared" si="51"/>
        <v>476</v>
      </c>
      <c r="AT18" s="203">
        <f t="shared" si="51"/>
        <v>422</v>
      </c>
      <c r="AU18" s="203">
        <f t="shared" si="51"/>
        <v>2534</v>
      </c>
      <c r="AV18" s="203">
        <f t="shared" si="51"/>
        <v>0</v>
      </c>
      <c r="AW18" s="203">
        <f t="shared" si="51"/>
        <v>0</v>
      </c>
      <c r="AX18" s="757">
        <f t="shared" si="51"/>
        <v>1494</v>
      </c>
      <c r="AY18" s="955">
        <f t="shared" si="51"/>
        <v>1324</v>
      </c>
      <c r="AZ18" s="203">
        <f t="shared" si="51"/>
        <v>124</v>
      </c>
      <c r="BA18" s="868">
        <f t="shared" si="51"/>
        <v>1448</v>
      </c>
      <c r="BB18" s="757">
        <f t="shared" si="51"/>
        <v>0</v>
      </c>
      <c r="BC18" s="456">
        <f t="shared" si="51"/>
        <v>493</v>
      </c>
      <c r="BD18" s="93"/>
      <c r="BE18" s="437" t="s">
        <v>20</v>
      </c>
      <c r="BF18" s="955">
        <f t="shared" ref="BF18:BQ18" si="52">SUM(BF95:BF96)</f>
        <v>304</v>
      </c>
      <c r="BG18" s="203">
        <f t="shared" si="52"/>
        <v>927</v>
      </c>
      <c r="BH18" s="203">
        <f t="shared" si="52"/>
        <v>394</v>
      </c>
      <c r="BI18" s="203">
        <f t="shared" si="52"/>
        <v>2</v>
      </c>
      <c r="BJ18" s="203">
        <f t="shared" si="52"/>
        <v>1627</v>
      </c>
      <c r="BK18" s="868">
        <f t="shared" si="52"/>
        <v>863</v>
      </c>
      <c r="BL18" s="955">
        <f t="shared" si="52"/>
        <v>0</v>
      </c>
      <c r="BM18" s="203">
        <f t="shared" si="52"/>
        <v>0</v>
      </c>
      <c r="BN18" s="203">
        <f t="shared" si="52"/>
        <v>0</v>
      </c>
      <c r="BO18" s="868">
        <f t="shared" si="52"/>
        <v>0</v>
      </c>
      <c r="BP18" s="228">
        <f t="shared" si="52"/>
        <v>14</v>
      </c>
      <c r="BQ18" s="868">
        <f t="shared" si="52"/>
        <v>9</v>
      </c>
    </row>
    <row r="19" spans="1:69" s="108" customFormat="1" ht="17.25" customHeight="1">
      <c r="A19" s="500" t="s">
        <v>26</v>
      </c>
      <c r="B19" s="955">
        <f>SUM(B97:B101)</f>
        <v>29683</v>
      </c>
      <c r="C19" s="203">
        <f t="shared" ref="C19:M19" si="53">SUM(C97:C101)</f>
        <v>14448</v>
      </c>
      <c r="D19" s="203">
        <f t="shared" si="53"/>
        <v>22159</v>
      </c>
      <c r="E19" s="203">
        <f t="shared" si="53"/>
        <v>10888</v>
      </c>
      <c r="F19" s="203">
        <f t="shared" si="53"/>
        <v>20521</v>
      </c>
      <c r="G19" s="203">
        <f t="shared" si="53"/>
        <v>10273</v>
      </c>
      <c r="H19" s="203">
        <f t="shared" si="53"/>
        <v>15449</v>
      </c>
      <c r="I19" s="203">
        <f t="shared" si="53"/>
        <v>8027</v>
      </c>
      <c r="J19" s="203">
        <f t="shared" si="53"/>
        <v>11959</v>
      </c>
      <c r="K19" s="203">
        <f t="shared" si="53"/>
        <v>6423</v>
      </c>
      <c r="L19" s="203">
        <f t="shared" si="53"/>
        <v>99771</v>
      </c>
      <c r="M19" s="868">
        <f t="shared" si="53"/>
        <v>50059</v>
      </c>
      <c r="N19" s="502">
        <f>SUM(N97:N101)</f>
        <v>1115</v>
      </c>
      <c r="O19" s="502">
        <f t="shared" si="6"/>
        <v>524</v>
      </c>
      <c r="P19" s="114">
        <f>SUM(P97:P101)</f>
        <v>591</v>
      </c>
      <c r="Q19" s="114">
        <f>SUM(Q97:Q101)</f>
        <v>1095</v>
      </c>
      <c r="R19" s="983">
        <f t="shared" si="7"/>
        <v>522</v>
      </c>
      <c r="S19" s="115">
        <f>SUM(S97:S101)</f>
        <v>573</v>
      </c>
      <c r="T19" s="93"/>
      <c r="U19" s="454" t="s">
        <v>26</v>
      </c>
      <c r="V19" s="955">
        <f>SUM(V97:V101)</f>
        <v>6768</v>
      </c>
      <c r="W19" s="203">
        <f t="shared" ref="W19:AG19" si="54">SUM(W97:W101)</f>
        <v>3114</v>
      </c>
      <c r="X19" s="203">
        <f t="shared" si="54"/>
        <v>5642</v>
      </c>
      <c r="Y19" s="203">
        <f t="shared" si="54"/>
        <v>2517</v>
      </c>
      <c r="Z19" s="203">
        <f t="shared" si="54"/>
        <v>5162</v>
      </c>
      <c r="AA19" s="203">
        <f t="shared" si="54"/>
        <v>2415</v>
      </c>
      <c r="AB19" s="203">
        <f t="shared" si="54"/>
        <v>3037</v>
      </c>
      <c r="AC19" s="203">
        <f t="shared" si="54"/>
        <v>1504</v>
      </c>
      <c r="AD19" s="203">
        <f t="shared" si="54"/>
        <v>2033</v>
      </c>
      <c r="AE19" s="203">
        <f t="shared" si="54"/>
        <v>1074</v>
      </c>
      <c r="AF19" s="203">
        <f t="shared" si="54"/>
        <v>22642</v>
      </c>
      <c r="AG19" s="868">
        <f t="shared" si="54"/>
        <v>10624</v>
      </c>
      <c r="AH19" s="955">
        <f>SUM(AH97:AH101)</f>
        <v>189</v>
      </c>
      <c r="AI19" s="228">
        <f t="shared" si="9"/>
        <v>101</v>
      </c>
      <c r="AJ19" s="203">
        <f>SUM(AJ97:AJ101)</f>
        <v>88</v>
      </c>
      <c r="AK19" s="203">
        <f>SUM(AK97:AK101)</f>
        <v>116</v>
      </c>
      <c r="AL19" s="915">
        <f t="shared" si="10"/>
        <v>54</v>
      </c>
      <c r="AM19" s="868">
        <f>SUM(AM97:AM101)</f>
        <v>62</v>
      </c>
      <c r="AN19" s="93"/>
      <c r="AO19" s="454" t="s">
        <v>26</v>
      </c>
      <c r="AP19" s="955">
        <f t="shared" ref="AP19:BC19" si="55">SUM(AP97:AP101)</f>
        <v>721</v>
      </c>
      <c r="AQ19" s="203">
        <f t="shared" si="55"/>
        <v>708</v>
      </c>
      <c r="AR19" s="203">
        <f t="shared" si="55"/>
        <v>686</v>
      </c>
      <c r="AS19" s="203">
        <f t="shared" si="55"/>
        <v>618</v>
      </c>
      <c r="AT19" s="203">
        <f t="shared" si="55"/>
        <v>536</v>
      </c>
      <c r="AU19" s="203">
        <f t="shared" si="55"/>
        <v>3269</v>
      </c>
      <c r="AV19" s="203">
        <f t="shared" si="55"/>
        <v>18</v>
      </c>
      <c r="AW19" s="203">
        <f t="shared" si="55"/>
        <v>18</v>
      </c>
      <c r="AX19" s="757">
        <f t="shared" si="55"/>
        <v>2256</v>
      </c>
      <c r="AY19" s="955">
        <f t="shared" si="55"/>
        <v>1762</v>
      </c>
      <c r="AZ19" s="203">
        <f t="shared" si="55"/>
        <v>299</v>
      </c>
      <c r="BA19" s="868">
        <f t="shared" si="55"/>
        <v>2061</v>
      </c>
      <c r="BB19" s="757">
        <f t="shared" si="55"/>
        <v>34</v>
      </c>
      <c r="BC19" s="456">
        <f t="shared" si="55"/>
        <v>648</v>
      </c>
      <c r="BD19" s="93"/>
      <c r="BE19" s="437" t="s">
        <v>26</v>
      </c>
      <c r="BF19" s="955">
        <f t="shared" ref="BF19:BQ19" si="56">SUM(BF97:BF101)</f>
        <v>640</v>
      </c>
      <c r="BG19" s="203">
        <f t="shared" si="56"/>
        <v>1057</v>
      </c>
      <c r="BH19" s="203">
        <f t="shared" si="56"/>
        <v>500</v>
      </c>
      <c r="BI19" s="203">
        <f t="shared" si="56"/>
        <v>5</v>
      </c>
      <c r="BJ19" s="203">
        <f t="shared" si="56"/>
        <v>2202</v>
      </c>
      <c r="BK19" s="868">
        <f t="shared" si="56"/>
        <v>1077</v>
      </c>
      <c r="BL19" s="955">
        <f t="shared" si="56"/>
        <v>48</v>
      </c>
      <c r="BM19" s="203">
        <f t="shared" si="56"/>
        <v>1</v>
      </c>
      <c r="BN19" s="203">
        <f t="shared" si="56"/>
        <v>0</v>
      </c>
      <c r="BO19" s="868">
        <f t="shared" si="56"/>
        <v>49</v>
      </c>
      <c r="BP19" s="228">
        <f t="shared" si="56"/>
        <v>93</v>
      </c>
      <c r="BQ19" s="868">
        <f t="shared" si="56"/>
        <v>52</v>
      </c>
    </row>
    <row r="20" spans="1:69" s="108" customFormat="1" ht="17.25" customHeight="1">
      <c r="A20" s="500" t="s">
        <v>36</v>
      </c>
      <c r="B20" s="955">
        <f t="shared" ref="B20:M20" si="57">SUM(B102:B108)</f>
        <v>60098</v>
      </c>
      <c r="C20" s="203">
        <f t="shared" si="57"/>
        <v>28636</v>
      </c>
      <c r="D20" s="203">
        <f t="shared" si="57"/>
        <v>51044</v>
      </c>
      <c r="E20" s="203">
        <f t="shared" si="57"/>
        <v>24503</v>
      </c>
      <c r="F20" s="203">
        <f t="shared" si="57"/>
        <v>44438</v>
      </c>
      <c r="G20" s="203">
        <f t="shared" si="57"/>
        <v>22162</v>
      </c>
      <c r="H20" s="203">
        <f t="shared" si="57"/>
        <v>31568</v>
      </c>
      <c r="I20" s="203">
        <f t="shared" si="57"/>
        <v>16331</v>
      </c>
      <c r="J20" s="203">
        <f t="shared" si="57"/>
        <v>21799</v>
      </c>
      <c r="K20" s="203">
        <f t="shared" si="57"/>
        <v>11709</v>
      </c>
      <c r="L20" s="203">
        <f t="shared" si="57"/>
        <v>208947</v>
      </c>
      <c r="M20" s="868">
        <f t="shared" si="57"/>
        <v>103341</v>
      </c>
      <c r="N20" s="502">
        <f>SUM(N102:N108)</f>
        <v>4768</v>
      </c>
      <c r="O20" s="502">
        <f t="shared" si="6"/>
        <v>2151</v>
      </c>
      <c r="P20" s="114">
        <f>SUM(P102:P108)</f>
        <v>2617</v>
      </c>
      <c r="Q20" s="114">
        <f>SUM(Q102:Q108)</f>
        <v>3622</v>
      </c>
      <c r="R20" s="983">
        <f t="shared" si="7"/>
        <v>1677</v>
      </c>
      <c r="S20" s="115">
        <f>SUM(S102:S108)</f>
        <v>1945</v>
      </c>
      <c r="T20" s="93"/>
      <c r="U20" s="454" t="s">
        <v>36</v>
      </c>
      <c r="V20" s="955">
        <f t="shared" ref="V20:AG20" si="58">SUM(V102:V108)</f>
        <v>11837</v>
      </c>
      <c r="W20" s="203">
        <f t="shared" si="58"/>
        <v>5232</v>
      </c>
      <c r="X20" s="203">
        <f t="shared" si="58"/>
        <v>14820</v>
      </c>
      <c r="Y20" s="203">
        <f t="shared" si="58"/>
        <v>6403</v>
      </c>
      <c r="Z20" s="203">
        <f t="shared" si="58"/>
        <v>12976</v>
      </c>
      <c r="AA20" s="203">
        <f t="shared" si="58"/>
        <v>6015</v>
      </c>
      <c r="AB20" s="203">
        <f t="shared" si="58"/>
        <v>5838</v>
      </c>
      <c r="AC20" s="203">
        <f t="shared" si="58"/>
        <v>2810</v>
      </c>
      <c r="AD20" s="203">
        <f t="shared" si="58"/>
        <v>3420</v>
      </c>
      <c r="AE20" s="203">
        <f t="shared" si="58"/>
        <v>1807</v>
      </c>
      <c r="AF20" s="203">
        <f t="shared" si="58"/>
        <v>48891</v>
      </c>
      <c r="AG20" s="868">
        <f t="shared" si="58"/>
        <v>22267</v>
      </c>
      <c r="AH20" s="955">
        <f>SUM(AH102:AH108)</f>
        <v>713</v>
      </c>
      <c r="AI20" s="228">
        <f t="shared" si="9"/>
        <v>337</v>
      </c>
      <c r="AJ20" s="203">
        <f>SUM(AJ102:AJ108)</f>
        <v>376</v>
      </c>
      <c r="AK20" s="203">
        <f>SUM(AK102:AK108)</f>
        <v>521</v>
      </c>
      <c r="AL20" s="915">
        <f t="shared" si="10"/>
        <v>271</v>
      </c>
      <c r="AM20" s="868">
        <f>SUM(AM102:AM108)</f>
        <v>250</v>
      </c>
      <c r="AN20" s="93"/>
      <c r="AO20" s="454" t="s">
        <v>36</v>
      </c>
      <c r="AP20" s="955">
        <f t="shared" ref="AP20:BC20" si="59">SUM(AP102:AP108)</f>
        <v>1283</v>
      </c>
      <c r="AQ20" s="203">
        <f t="shared" si="59"/>
        <v>1270</v>
      </c>
      <c r="AR20" s="203">
        <f t="shared" si="59"/>
        <v>1230</v>
      </c>
      <c r="AS20" s="203">
        <f t="shared" si="59"/>
        <v>1079</v>
      </c>
      <c r="AT20" s="203">
        <f t="shared" si="59"/>
        <v>970</v>
      </c>
      <c r="AU20" s="203">
        <f t="shared" si="59"/>
        <v>5832</v>
      </c>
      <c r="AV20" s="203">
        <f t="shared" si="59"/>
        <v>79</v>
      </c>
      <c r="AW20" s="203">
        <f t="shared" si="59"/>
        <v>68</v>
      </c>
      <c r="AX20" s="757">
        <f t="shared" si="59"/>
        <v>4818</v>
      </c>
      <c r="AY20" s="955">
        <f t="shared" si="59"/>
        <v>4148</v>
      </c>
      <c r="AZ20" s="203">
        <f t="shared" si="59"/>
        <v>370</v>
      </c>
      <c r="BA20" s="868">
        <f t="shared" si="59"/>
        <v>4518</v>
      </c>
      <c r="BB20" s="757">
        <f t="shared" si="59"/>
        <v>152</v>
      </c>
      <c r="BC20" s="456">
        <f t="shared" si="59"/>
        <v>1046</v>
      </c>
      <c r="BD20" s="93"/>
      <c r="BE20" s="437" t="s">
        <v>36</v>
      </c>
      <c r="BF20" s="955">
        <f t="shared" ref="BF20:BQ20" si="60">SUM(BF102:BF108)</f>
        <v>1464</v>
      </c>
      <c r="BG20" s="203">
        <f t="shared" si="60"/>
        <v>1916</v>
      </c>
      <c r="BH20" s="203">
        <f t="shared" si="60"/>
        <v>1534</v>
      </c>
      <c r="BI20" s="203">
        <f t="shared" si="60"/>
        <v>3</v>
      </c>
      <c r="BJ20" s="203">
        <f t="shared" si="60"/>
        <v>4917</v>
      </c>
      <c r="BK20" s="868">
        <f t="shared" si="60"/>
        <v>3033</v>
      </c>
      <c r="BL20" s="955">
        <f t="shared" si="60"/>
        <v>144</v>
      </c>
      <c r="BM20" s="203">
        <f t="shared" si="60"/>
        <v>1</v>
      </c>
      <c r="BN20" s="203">
        <f t="shared" si="60"/>
        <v>120</v>
      </c>
      <c r="BO20" s="868">
        <f t="shared" si="60"/>
        <v>265</v>
      </c>
      <c r="BP20" s="228">
        <f t="shared" si="60"/>
        <v>222</v>
      </c>
      <c r="BQ20" s="868">
        <f t="shared" si="60"/>
        <v>152</v>
      </c>
    </row>
    <row r="21" spans="1:69" s="108" customFormat="1" ht="17.25" customHeight="1">
      <c r="A21" s="500" t="s">
        <v>43</v>
      </c>
      <c r="B21" s="955">
        <f>SUM(B109:B111)</f>
        <v>21335</v>
      </c>
      <c r="C21" s="203">
        <f t="shared" ref="C21:M21" si="61">SUM(C109:C111)</f>
        <v>10430</v>
      </c>
      <c r="D21" s="203">
        <f t="shared" si="61"/>
        <v>12438</v>
      </c>
      <c r="E21" s="203">
        <f t="shared" si="61"/>
        <v>6073</v>
      </c>
      <c r="F21" s="203">
        <f t="shared" si="61"/>
        <v>9007</v>
      </c>
      <c r="G21" s="203">
        <f t="shared" si="61"/>
        <v>4267</v>
      </c>
      <c r="H21" s="203">
        <f t="shared" si="61"/>
        <v>5031</v>
      </c>
      <c r="I21" s="203">
        <f t="shared" si="61"/>
        <v>2390</v>
      </c>
      <c r="J21" s="203">
        <f t="shared" si="61"/>
        <v>2939</v>
      </c>
      <c r="K21" s="203">
        <f t="shared" si="61"/>
        <v>1345</v>
      </c>
      <c r="L21" s="203">
        <f t="shared" si="61"/>
        <v>50750</v>
      </c>
      <c r="M21" s="868">
        <f t="shared" si="61"/>
        <v>24505</v>
      </c>
      <c r="N21" s="502">
        <f>SUM(N109:N111)</f>
        <v>0</v>
      </c>
      <c r="O21" s="502">
        <f t="shared" si="6"/>
        <v>0</v>
      </c>
      <c r="P21" s="114">
        <f>SUM(P109:P111)</f>
        <v>0</v>
      </c>
      <c r="Q21" s="114">
        <f>SUM(Q109:Q111)</f>
        <v>0</v>
      </c>
      <c r="R21" s="983">
        <f t="shared" si="7"/>
        <v>0</v>
      </c>
      <c r="S21" s="115">
        <f>SUM(S109:S111)</f>
        <v>0</v>
      </c>
      <c r="T21" s="93"/>
      <c r="U21" s="454" t="s">
        <v>43</v>
      </c>
      <c r="V21" s="955">
        <f>SUM(V109:V111)</f>
        <v>5855</v>
      </c>
      <c r="W21" s="203">
        <f t="shared" ref="W21:AG21" si="62">SUM(W109:W111)</f>
        <v>2793</v>
      </c>
      <c r="X21" s="203">
        <f t="shared" si="62"/>
        <v>3331</v>
      </c>
      <c r="Y21" s="203">
        <f t="shared" si="62"/>
        <v>1601</v>
      </c>
      <c r="Z21" s="203">
        <f t="shared" si="62"/>
        <v>2497</v>
      </c>
      <c r="AA21" s="203">
        <f t="shared" si="62"/>
        <v>1171</v>
      </c>
      <c r="AB21" s="203">
        <f t="shared" si="62"/>
        <v>1045</v>
      </c>
      <c r="AC21" s="203">
        <f t="shared" si="62"/>
        <v>443</v>
      </c>
      <c r="AD21" s="203">
        <f t="shared" si="62"/>
        <v>535</v>
      </c>
      <c r="AE21" s="203">
        <f t="shared" si="62"/>
        <v>230</v>
      </c>
      <c r="AF21" s="203">
        <f t="shared" si="62"/>
        <v>13263</v>
      </c>
      <c r="AG21" s="868">
        <f t="shared" si="62"/>
        <v>6238</v>
      </c>
      <c r="AH21" s="955">
        <f>SUM(AH109:AH111)</f>
        <v>0</v>
      </c>
      <c r="AI21" s="228">
        <f t="shared" si="9"/>
        <v>0</v>
      </c>
      <c r="AJ21" s="203">
        <f>SUM(AJ109:AJ111)</f>
        <v>0</v>
      </c>
      <c r="AK21" s="203">
        <f>SUM(AK109:AK111)</f>
        <v>0</v>
      </c>
      <c r="AL21" s="915">
        <f t="shared" si="10"/>
        <v>0</v>
      </c>
      <c r="AM21" s="868">
        <f>SUM(AM109:AM111)</f>
        <v>0</v>
      </c>
      <c r="AN21" s="93"/>
      <c r="AO21" s="454" t="s">
        <v>43</v>
      </c>
      <c r="AP21" s="955">
        <f t="shared" ref="AP21:BC21" si="63">SUM(AP109:AP111)</f>
        <v>551</v>
      </c>
      <c r="AQ21" s="203">
        <f t="shared" si="63"/>
        <v>512</v>
      </c>
      <c r="AR21" s="203">
        <f t="shared" si="63"/>
        <v>459</v>
      </c>
      <c r="AS21" s="203">
        <f t="shared" si="63"/>
        <v>307</v>
      </c>
      <c r="AT21" s="203">
        <f t="shared" si="63"/>
        <v>216</v>
      </c>
      <c r="AU21" s="203">
        <f t="shared" si="63"/>
        <v>2045</v>
      </c>
      <c r="AV21" s="203">
        <f t="shared" si="63"/>
        <v>0</v>
      </c>
      <c r="AW21" s="203">
        <f t="shared" si="63"/>
        <v>0</v>
      </c>
      <c r="AX21" s="757">
        <f t="shared" si="63"/>
        <v>1122</v>
      </c>
      <c r="AY21" s="955">
        <f t="shared" si="63"/>
        <v>930</v>
      </c>
      <c r="AZ21" s="203">
        <f t="shared" si="63"/>
        <v>141</v>
      </c>
      <c r="BA21" s="868">
        <f t="shared" si="63"/>
        <v>1071</v>
      </c>
      <c r="BB21" s="757">
        <f t="shared" si="63"/>
        <v>0</v>
      </c>
      <c r="BC21" s="456">
        <f t="shared" si="63"/>
        <v>505</v>
      </c>
      <c r="BD21" s="93"/>
      <c r="BE21" s="437" t="s">
        <v>43</v>
      </c>
      <c r="BF21" s="955">
        <f t="shared" ref="BF21:BQ21" si="64">SUM(BF109:BF111)</f>
        <v>332</v>
      </c>
      <c r="BG21" s="203">
        <f t="shared" si="64"/>
        <v>488</v>
      </c>
      <c r="BH21" s="203">
        <f t="shared" si="64"/>
        <v>320</v>
      </c>
      <c r="BI21" s="203">
        <f t="shared" si="64"/>
        <v>1</v>
      </c>
      <c r="BJ21" s="203">
        <f t="shared" si="64"/>
        <v>1141</v>
      </c>
      <c r="BK21" s="868">
        <f t="shared" si="64"/>
        <v>620</v>
      </c>
      <c r="BL21" s="955">
        <f t="shared" si="64"/>
        <v>0</v>
      </c>
      <c r="BM21" s="203">
        <f t="shared" si="64"/>
        <v>0</v>
      </c>
      <c r="BN21" s="203">
        <f t="shared" si="64"/>
        <v>0</v>
      </c>
      <c r="BO21" s="868">
        <f t="shared" si="64"/>
        <v>0</v>
      </c>
      <c r="BP21" s="228">
        <f t="shared" si="64"/>
        <v>16</v>
      </c>
      <c r="BQ21" s="868">
        <f t="shared" si="64"/>
        <v>14</v>
      </c>
    </row>
    <row r="22" spans="1:69" s="108" customFormat="1" ht="17.25" customHeight="1">
      <c r="A22" s="500" t="s">
        <v>16</v>
      </c>
      <c r="B22" s="955">
        <f>SUM(B112:B114)</f>
        <v>29033</v>
      </c>
      <c r="C22" s="203">
        <f t="shared" ref="C22:M22" si="65">SUM(C112:C114)</f>
        <v>13736</v>
      </c>
      <c r="D22" s="203">
        <f t="shared" si="65"/>
        <v>25619</v>
      </c>
      <c r="E22" s="203">
        <f t="shared" si="65"/>
        <v>12240</v>
      </c>
      <c r="F22" s="203">
        <f t="shared" si="65"/>
        <v>23479</v>
      </c>
      <c r="G22" s="203">
        <f t="shared" si="65"/>
        <v>11417</v>
      </c>
      <c r="H22" s="203">
        <f t="shared" si="65"/>
        <v>18263</v>
      </c>
      <c r="I22" s="203">
        <f t="shared" si="65"/>
        <v>8987</v>
      </c>
      <c r="J22" s="203">
        <f t="shared" si="65"/>
        <v>12713</v>
      </c>
      <c r="K22" s="203">
        <f t="shared" si="65"/>
        <v>6560</v>
      </c>
      <c r="L22" s="203">
        <f t="shared" si="65"/>
        <v>109107</v>
      </c>
      <c r="M22" s="868">
        <f t="shared" si="65"/>
        <v>52940</v>
      </c>
      <c r="N22" s="502">
        <f>SUM(N112:N114)</f>
        <v>0</v>
      </c>
      <c r="O22" s="502">
        <f t="shared" si="6"/>
        <v>0</v>
      </c>
      <c r="P22" s="114">
        <f>SUM(P112:P114)</f>
        <v>0</v>
      </c>
      <c r="Q22" s="114">
        <f>SUM(Q112:Q114)</f>
        <v>0</v>
      </c>
      <c r="R22" s="983">
        <f t="shared" si="7"/>
        <v>0</v>
      </c>
      <c r="S22" s="115">
        <f>SUM(S112:S114)</f>
        <v>0</v>
      </c>
      <c r="T22" s="93"/>
      <c r="U22" s="454" t="s">
        <v>16</v>
      </c>
      <c r="V22" s="955">
        <f>SUM(V112:V114)</f>
        <v>6872</v>
      </c>
      <c r="W22" s="203">
        <f t="shared" ref="W22:AG22" si="66">SUM(W112:W114)</f>
        <v>2997</v>
      </c>
      <c r="X22" s="203">
        <f t="shared" si="66"/>
        <v>6085</v>
      </c>
      <c r="Y22" s="203">
        <f t="shared" si="66"/>
        <v>2611</v>
      </c>
      <c r="Z22" s="203">
        <f t="shared" si="66"/>
        <v>5826</v>
      </c>
      <c r="AA22" s="203">
        <f t="shared" si="66"/>
        <v>2518</v>
      </c>
      <c r="AB22" s="203">
        <f t="shared" si="66"/>
        <v>3890</v>
      </c>
      <c r="AC22" s="203">
        <f t="shared" si="66"/>
        <v>1705</v>
      </c>
      <c r="AD22" s="203">
        <f t="shared" si="66"/>
        <v>1468</v>
      </c>
      <c r="AE22" s="203">
        <f t="shared" si="66"/>
        <v>748</v>
      </c>
      <c r="AF22" s="203">
        <f t="shared" si="66"/>
        <v>24141</v>
      </c>
      <c r="AG22" s="868">
        <f t="shared" si="66"/>
        <v>10579</v>
      </c>
      <c r="AH22" s="955">
        <f>SUM(AH112:AH114)</f>
        <v>0</v>
      </c>
      <c r="AI22" s="228">
        <f t="shared" si="9"/>
        <v>0</v>
      </c>
      <c r="AJ22" s="203">
        <f>SUM(AJ112:AJ114)</f>
        <v>0</v>
      </c>
      <c r="AK22" s="203">
        <f>SUM(AK112:AK114)</f>
        <v>0</v>
      </c>
      <c r="AL22" s="915">
        <f t="shared" si="10"/>
        <v>0</v>
      </c>
      <c r="AM22" s="868">
        <f>SUM(AM112:AM114)</f>
        <v>0</v>
      </c>
      <c r="AN22" s="93"/>
      <c r="AO22" s="454" t="s">
        <v>16</v>
      </c>
      <c r="AP22" s="955">
        <f t="shared" ref="AP22:BC22" si="67">SUM(AP112:AP114)</f>
        <v>694</v>
      </c>
      <c r="AQ22" s="203">
        <f t="shared" si="67"/>
        <v>686</v>
      </c>
      <c r="AR22" s="203">
        <f t="shared" si="67"/>
        <v>680</v>
      </c>
      <c r="AS22" s="203">
        <f t="shared" si="67"/>
        <v>654</v>
      </c>
      <c r="AT22" s="203">
        <f t="shared" si="67"/>
        <v>631</v>
      </c>
      <c r="AU22" s="203">
        <f t="shared" si="67"/>
        <v>3345</v>
      </c>
      <c r="AV22" s="203">
        <f t="shared" si="67"/>
        <v>0</v>
      </c>
      <c r="AW22" s="203">
        <f t="shared" si="67"/>
        <v>0</v>
      </c>
      <c r="AX22" s="757">
        <f t="shared" si="67"/>
        <v>2378</v>
      </c>
      <c r="AY22" s="955">
        <f t="shared" si="67"/>
        <v>2077</v>
      </c>
      <c r="AZ22" s="203">
        <f t="shared" si="67"/>
        <v>177</v>
      </c>
      <c r="BA22" s="868">
        <f t="shared" si="67"/>
        <v>2254</v>
      </c>
      <c r="BB22" s="757">
        <f t="shared" si="67"/>
        <v>0</v>
      </c>
      <c r="BC22" s="456">
        <f t="shared" si="67"/>
        <v>598</v>
      </c>
      <c r="BD22" s="93"/>
      <c r="BE22" s="437" t="s">
        <v>16</v>
      </c>
      <c r="BF22" s="955">
        <f t="shared" ref="BF22:BQ22" si="68">SUM(BF112:BF114)</f>
        <v>657</v>
      </c>
      <c r="BG22" s="203">
        <f t="shared" si="68"/>
        <v>1295</v>
      </c>
      <c r="BH22" s="203">
        <f t="shared" si="68"/>
        <v>596</v>
      </c>
      <c r="BI22" s="203">
        <f t="shared" si="68"/>
        <v>4</v>
      </c>
      <c r="BJ22" s="203">
        <f t="shared" si="68"/>
        <v>2552</v>
      </c>
      <c r="BK22" s="868">
        <f t="shared" si="68"/>
        <v>1605</v>
      </c>
      <c r="BL22" s="955">
        <f t="shared" si="68"/>
        <v>0</v>
      </c>
      <c r="BM22" s="203">
        <f t="shared" si="68"/>
        <v>0</v>
      </c>
      <c r="BN22" s="203">
        <f t="shared" si="68"/>
        <v>0</v>
      </c>
      <c r="BO22" s="868">
        <f t="shared" si="68"/>
        <v>0</v>
      </c>
      <c r="BP22" s="228">
        <f t="shared" si="68"/>
        <v>41</v>
      </c>
      <c r="BQ22" s="868">
        <f t="shared" si="68"/>
        <v>22</v>
      </c>
    </row>
    <row r="23" spans="1:69" s="108" customFormat="1" ht="17.25" customHeight="1">
      <c r="A23" s="500" t="s">
        <v>60</v>
      </c>
      <c r="B23" s="955">
        <f>SUM(B115:B119)</f>
        <v>17408</v>
      </c>
      <c r="C23" s="203">
        <f t="shared" ref="C23:M23" si="69">SUM(C115:C119)</f>
        <v>8691</v>
      </c>
      <c r="D23" s="203">
        <f t="shared" si="69"/>
        <v>8942</v>
      </c>
      <c r="E23" s="203">
        <f t="shared" si="69"/>
        <v>4432</v>
      </c>
      <c r="F23" s="203">
        <f t="shared" si="69"/>
        <v>5861</v>
      </c>
      <c r="G23" s="203">
        <f t="shared" si="69"/>
        <v>2899</v>
      </c>
      <c r="H23" s="203">
        <f t="shared" si="69"/>
        <v>3233</v>
      </c>
      <c r="I23" s="203">
        <f t="shared" si="69"/>
        <v>1585</v>
      </c>
      <c r="J23" s="203">
        <f t="shared" si="69"/>
        <v>2042</v>
      </c>
      <c r="K23" s="203">
        <f t="shared" si="69"/>
        <v>1011</v>
      </c>
      <c r="L23" s="203">
        <f t="shared" si="69"/>
        <v>37486</v>
      </c>
      <c r="M23" s="868">
        <f t="shared" si="69"/>
        <v>18618</v>
      </c>
      <c r="N23" s="502">
        <f>SUM(N115:N119)</f>
        <v>0</v>
      </c>
      <c r="O23" s="502">
        <f t="shared" si="6"/>
        <v>0</v>
      </c>
      <c r="P23" s="114">
        <f>SUM(P115:P119)</f>
        <v>0</v>
      </c>
      <c r="Q23" s="114">
        <f>SUM(Q115:Q119)</f>
        <v>0</v>
      </c>
      <c r="R23" s="983">
        <f t="shared" si="7"/>
        <v>0</v>
      </c>
      <c r="S23" s="115">
        <f>SUM(S115:S119)</f>
        <v>0</v>
      </c>
      <c r="T23" s="93"/>
      <c r="U23" s="454" t="s">
        <v>60</v>
      </c>
      <c r="V23" s="955">
        <f>SUM(V115:V119)</f>
        <v>3593</v>
      </c>
      <c r="W23" s="203">
        <f t="shared" ref="W23:AG23" si="70">SUM(W115:W119)</f>
        <v>1719</v>
      </c>
      <c r="X23" s="203">
        <f t="shared" si="70"/>
        <v>1950</v>
      </c>
      <c r="Y23" s="203">
        <f t="shared" si="70"/>
        <v>966</v>
      </c>
      <c r="Z23" s="203">
        <f t="shared" si="70"/>
        <v>1358</v>
      </c>
      <c r="AA23" s="203">
        <f t="shared" si="70"/>
        <v>698</v>
      </c>
      <c r="AB23" s="203">
        <f t="shared" si="70"/>
        <v>451</v>
      </c>
      <c r="AC23" s="203">
        <f t="shared" si="70"/>
        <v>244</v>
      </c>
      <c r="AD23" s="203">
        <f t="shared" si="70"/>
        <v>213</v>
      </c>
      <c r="AE23" s="203">
        <f t="shared" si="70"/>
        <v>107</v>
      </c>
      <c r="AF23" s="203">
        <f t="shared" si="70"/>
        <v>7565</v>
      </c>
      <c r="AG23" s="868">
        <f t="shared" si="70"/>
        <v>3734</v>
      </c>
      <c r="AH23" s="955">
        <f>SUM(AH115:AH119)</f>
        <v>0</v>
      </c>
      <c r="AI23" s="228">
        <f t="shared" si="9"/>
        <v>0</v>
      </c>
      <c r="AJ23" s="203">
        <f>SUM(AJ115:AJ119)</f>
        <v>0</v>
      </c>
      <c r="AK23" s="203">
        <f>SUM(AK115:AK119)</f>
        <v>0</v>
      </c>
      <c r="AL23" s="915">
        <f t="shared" si="10"/>
        <v>0</v>
      </c>
      <c r="AM23" s="868">
        <f>SUM(AM115:AM119)</f>
        <v>0</v>
      </c>
      <c r="AN23" s="93"/>
      <c r="AO23" s="454" t="s">
        <v>60</v>
      </c>
      <c r="AP23" s="955">
        <f t="shared" ref="AP23:BC23" si="71">SUM(AP115:AP119)</f>
        <v>344</v>
      </c>
      <c r="AQ23" s="203">
        <f t="shared" si="71"/>
        <v>312</v>
      </c>
      <c r="AR23" s="203">
        <f t="shared" si="71"/>
        <v>268</v>
      </c>
      <c r="AS23" s="203">
        <f t="shared" si="71"/>
        <v>199</v>
      </c>
      <c r="AT23" s="203">
        <f t="shared" si="71"/>
        <v>139</v>
      </c>
      <c r="AU23" s="203">
        <f t="shared" si="71"/>
        <v>1262</v>
      </c>
      <c r="AV23" s="203">
        <f t="shared" si="71"/>
        <v>0</v>
      </c>
      <c r="AW23" s="203">
        <f t="shared" si="71"/>
        <v>0</v>
      </c>
      <c r="AX23" s="757">
        <f t="shared" si="71"/>
        <v>603</v>
      </c>
      <c r="AY23" s="955">
        <f t="shared" si="71"/>
        <v>444</v>
      </c>
      <c r="AZ23" s="203">
        <f t="shared" si="71"/>
        <v>144</v>
      </c>
      <c r="BA23" s="868">
        <f t="shared" si="71"/>
        <v>588</v>
      </c>
      <c r="BB23" s="757">
        <f t="shared" si="71"/>
        <v>0</v>
      </c>
      <c r="BC23" s="456">
        <f t="shared" si="71"/>
        <v>306</v>
      </c>
      <c r="BD23" s="93"/>
      <c r="BE23" s="437" t="s">
        <v>60</v>
      </c>
      <c r="BF23" s="955">
        <f t="shared" ref="BF23:BQ23" si="72">SUM(BF115:BF119)</f>
        <v>167</v>
      </c>
      <c r="BG23" s="203">
        <f t="shared" si="72"/>
        <v>362</v>
      </c>
      <c r="BH23" s="203">
        <f t="shared" si="72"/>
        <v>148</v>
      </c>
      <c r="BI23" s="203">
        <f t="shared" si="72"/>
        <v>0</v>
      </c>
      <c r="BJ23" s="203">
        <f t="shared" si="72"/>
        <v>677</v>
      </c>
      <c r="BK23" s="868">
        <f t="shared" si="72"/>
        <v>286</v>
      </c>
      <c r="BL23" s="955">
        <f t="shared" si="72"/>
        <v>0</v>
      </c>
      <c r="BM23" s="203">
        <f t="shared" si="72"/>
        <v>0</v>
      </c>
      <c r="BN23" s="203">
        <f t="shared" si="72"/>
        <v>0</v>
      </c>
      <c r="BO23" s="868">
        <f t="shared" si="72"/>
        <v>0</v>
      </c>
      <c r="BP23" s="228">
        <f t="shared" si="72"/>
        <v>22</v>
      </c>
      <c r="BQ23" s="868">
        <f t="shared" si="72"/>
        <v>14</v>
      </c>
    </row>
    <row r="24" spans="1:69" s="108" customFormat="1" ht="17.25" customHeight="1">
      <c r="A24" s="500" t="s">
        <v>77</v>
      </c>
      <c r="B24" s="955">
        <f>SUM(B120:B124)</f>
        <v>31874</v>
      </c>
      <c r="C24" s="203">
        <f t="shared" ref="C24:M24" si="73">SUM(C120:C124)</f>
        <v>16062</v>
      </c>
      <c r="D24" s="203">
        <f t="shared" si="73"/>
        <v>20101</v>
      </c>
      <c r="E24" s="203">
        <f t="shared" si="73"/>
        <v>10328</v>
      </c>
      <c r="F24" s="203">
        <f t="shared" si="73"/>
        <v>14333</v>
      </c>
      <c r="G24" s="203">
        <f t="shared" si="73"/>
        <v>7337</v>
      </c>
      <c r="H24" s="203">
        <f t="shared" si="73"/>
        <v>8509</v>
      </c>
      <c r="I24" s="203">
        <f t="shared" si="73"/>
        <v>4470</v>
      </c>
      <c r="J24" s="203">
        <f t="shared" si="73"/>
        <v>5881</v>
      </c>
      <c r="K24" s="203">
        <f t="shared" si="73"/>
        <v>2963</v>
      </c>
      <c r="L24" s="203">
        <f t="shared" si="73"/>
        <v>80698</v>
      </c>
      <c r="M24" s="868">
        <f t="shared" si="73"/>
        <v>41160</v>
      </c>
      <c r="N24" s="502">
        <f>SUM(N120:N124)</f>
        <v>0</v>
      </c>
      <c r="O24" s="502">
        <f t="shared" si="6"/>
        <v>0</v>
      </c>
      <c r="P24" s="114">
        <f>SUM(P120:P124)</f>
        <v>0</v>
      </c>
      <c r="Q24" s="114">
        <f>SUM(Q120:Q124)</f>
        <v>0</v>
      </c>
      <c r="R24" s="983">
        <f t="shared" si="7"/>
        <v>0</v>
      </c>
      <c r="S24" s="115">
        <f>SUM(S120:S124)</f>
        <v>0</v>
      </c>
      <c r="T24" s="93"/>
      <c r="U24" s="454" t="s">
        <v>77</v>
      </c>
      <c r="V24" s="955">
        <f>SUM(V120:V124)</f>
        <v>6863</v>
      </c>
      <c r="W24" s="203">
        <f t="shared" ref="W24:AG24" si="74">SUM(W120:W124)</f>
        <v>3367</v>
      </c>
      <c r="X24" s="203">
        <f t="shared" si="74"/>
        <v>4691</v>
      </c>
      <c r="Y24" s="203">
        <f t="shared" si="74"/>
        <v>2387</v>
      </c>
      <c r="Z24" s="203">
        <f t="shared" si="74"/>
        <v>3459</v>
      </c>
      <c r="AA24" s="203">
        <f t="shared" si="74"/>
        <v>1740</v>
      </c>
      <c r="AB24" s="203">
        <f t="shared" si="74"/>
        <v>1309</v>
      </c>
      <c r="AC24" s="203">
        <f t="shared" si="74"/>
        <v>643</v>
      </c>
      <c r="AD24" s="203">
        <f t="shared" si="74"/>
        <v>910</v>
      </c>
      <c r="AE24" s="203">
        <f t="shared" si="74"/>
        <v>482</v>
      </c>
      <c r="AF24" s="203">
        <f t="shared" si="74"/>
        <v>17232</v>
      </c>
      <c r="AG24" s="868">
        <f t="shared" si="74"/>
        <v>8619</v>
      </c>
      <c r="AH24" s="955">
        <f>SUM(AH120:AH124)</f>
        <v>0</v>
      </c>
      <c r="AI24" s="228">
        <f t="shared" si="9"/>
        <v>0</v>
      </c>
      <c r="AJ24" s="203">
        <f>SUM(AJ120:AJ124)</f>
        <v>0</v>
      </c>
      <c r="AK24" s="203">
        <f>SUM(AK120:AK124)</f>
        <v>0</v>
      </c>
      <c r="AL24" s="915">
        <f t="shared" si="10"/>
        <v>0</v>
      </c>
      <c r="AM24" s="868">
        <f>SUM(AM120:AM124)</f>
        <v>0</v>
      </c>
      <c r="AN24" s="93"/>
      <c r="AO24" s="454" t="s">
        <v>77</v>
      </c>
      <c r="AP24" s="955">
        <f t="shared" ref="AP24:BC24" si="75">SUM(AP120:AP124)</f>
        <v>692</v>
      </c>
      <c r="AQ24" s="203">
        <f t="shared" si="75"/>
        <v>630</v>
      </c>
      <c r="AR24" s="203">
        <f t="shared" si="75"/>
        <v>557</v>
      </c>
      <c r="AS24" s="203">
        <f t="shared" si="75"/>
        <v>401</v>
      </c>
      <c r="AT24" s="203">
        <f t="shared" si="75"/>
        <v>312</v>
      </c>
      <c r="AU24" s="203">
        <f t="shared" si="75"/>
        <v>2592</v>
      </c>
      <c r="AV24" s="203">
        <f t="shared" si="75"/>
        <v>0</v>
      </c>
      <c r="AW24" s="203">
        <f t="shared" si="75"/>
        <v>0</v>
      </c>
      <c r="AX24" s="757">
        <f t="shared" si="75"/>
        <v>1399</v>
      </c>
      <c r="AY24" s="955">
        <f t="shared" si="75"/>
        <v>1137</v>
      </c>
      <c r="AZ24" s="203">
        <f t="shared" si="75"/>
        <v>194</v>
      </c>
      <c r="BA24" s="868">
        <f t="shared" si="75"/>
        <v>1331</v>
      </c>
      <c r="BB24" s="757">
        <f t="shared" si="75"/>
        <v>0</v>
      </c>
      <c r="BC24" s="456">
        <f t="shared" si="75"/>
        <v>565</v>
      </c>
      <c r="BD24" s="93"/>
      <c r="BE24" s="437" t="s">
        <v>77</v>
      </c>
      <c r="BF24" s="955">
        <f t="shared" ref="BF24:BQ24" si="76">SUM(BF120:BF124)</f>
        <v>441</v>
      </c>
      <c r="BG24" s="203">
        <f t="shared" si="76"/>
        <v>955</v>
      </c>
      <c r="BH24" s="203">
        <f t="shared" si="76"/>
        <v>384</v>
      </c>
      <c r="BI24" s="203">
        <f t="shared" si="76"/>
        <v>3</v>
      </c>
      <c r="BJ24" s="203">
        <f t="shared" si="76"/>
        <v>1783</v>
      </c>
      <c r="BK24" s="868">
        <f t="shared" si="76"/>
        <v>955</v>
      </c>
      <c r="BL24" s="955">
        <f t="shared" si="76"/>
        <v>0</v>
      </c>
      <c r="BM24" s="203">
        <f t="shared" si="76"/>
        <v>0</v>
      </c>
      <c r="BN24" s="203">
        <f t="shared" si="76"/>
        <v>0</v>
      </c>
      <c r="BO24" s="868">
        <f t="shared" si="76"/>
        <v>0</v>
      </c>
      <c r="BP24" s="228">
        <f t="shared" si="76"/>
        <v>108</v>
      </c>
      <c r="BQ24" s="868">
        <f t="shared" si="76"/>
        <v>71</v>
      </c>
    </row>
    <row r="25" spans="1:69" s="108" customFormat="1" ht="17.25" customHeight="1">
      <c r="A25" s="500" t="s">
        <v>30</v>
      </c>
      <c r="B25" s="955">
        <f>SUM(B125:B128)</f>
        <v>71477</v>
      </c>
      <c r="C25" s="203">
        <f t="shared" ref="C25:M25" si="77">SUM(C125:C128)</f>
        <v>34717</v>
      </c>
      <c r="D25" s="203">
        <f t="shared" si="77"/>
        <v>51088</v>
      </c>
      <c r="E25" s="203">
        <f t="shared" si="77"/>
        <v>24870</v>
      </c>
      <c r="F25" s="203">
        <f t="shared" si="77"/>
        <v>48234</v>
      </c>
      <c r="G25" s="203">
        <f t="shared" si="77"/>
        <v>23677</v>
      </c>
      <c r="H25" s="203">
        <f t="shared" si="77"/>
        <v>37021</v>
      </c>
      <c r="I25" s="203">
        <f t="shared" si="77"/>
        <v>18599</v>
      </c>
      <c r="J25" s="203">
        <f t="shared" si="77"/>
        <v>32163</v>
      </c>
      <c r="K25" s="203">
        <f t="shared" si="77"/>
        <v>15844</v>
      </c>
      <c r="L25" s="203">
        <f t="shared" si="77"/>
        <v>239983</v>
      </c>
      <c r="M25" s="868">
        <f t="shared" si="77"/>
        <v>117707</v>
      </c>
      <c r="N25" s="502">
        <f>SUM(N125:N128)</f>
        <v>6028</v>
      </c>
      <c r="O25" s="502">
        <f t="shared" si="6"/>
        <v>3132</v>
      </c>
      <c r="P25" s="114">
        <f>SUM(P125:P128)</f>
        <v>2896</v>
      </c>
      <c r="Q25" s="114">
        <f>SUM(Q125:Q128)</f>
        <v>5465</v>
      </c>
      <c r="R25" s="983">
        <f t="shared" si="7"/>
        <v>2984</v>
      </c>
      <c r="S25" s="115">
        <f>SUM(S125:S128)</f>
        <v>2481</v>
      </c>
      <c r="T25" s="93"/>
      <c r="U25" s="454" t="s">
        <v>30</v>
      </c>
      <c r="V25" s="955">
        <f>SUM(V125:V128)</f>
        <v>18529</v>
      </c>
      <c r="W25" s="203">
        <f t="shared" ref="W25:AG25" si="78">SUM(W125:W128)</f>
        <v>8598</v>
      </c>
      <c r="X25" s="203">
        <f t="shared" si="78"/>
        <v>13006</v>
      </c>
      <c r="Y25" s="203">
        <f t="shared" si="78"/>
        <v>5924</v>
      </c>
      <c r="Z25" s="203">
        <f t="shared" si="78"/>
        <v>13517</v>
      </c>
      <c r="AA25" s="203">
        <f t="shared" si="78"/>
        <v>6308</v>
      </c>
      <c r="AB25" s="203">
        <f t="shared" si="78"/>
        <v>8291</v>
      </c>
      <c r="AC25" s="203">
        <f t="shared" si="78"/>
        <v>3977</v>
      </c>
      <c r="AD25" s="203">
        <f t="shared" si="78"/>
        <v>9329</v>
      </c>
      <c r="AE25" s="203">
        <f t="shared" si="78"/>
        <v>4451</v>
      </c>
      <c r="AF25" s="203">
        <f t="shared" si="78"/>
        <v>62672</v>
      </c>
      <c r="AG25" s="868">
        <f t="shared" si="78"/>
        <v>29258</v>
      </c>
      <c r="AH25" s="955">
        <f>SUM(AH125:AH128)</f>
        <v>1169</v>
      </c>
      <c r="AI25" s="228">
        <f t="shared" si="9"/>
        <v>587</v>
      </c>
      <c r="AJ25" s="203">
        <f>SUM(AJ125:AJ128)</f>
        <v>582</v>
      </c>
      <c r="AK25" s="203">
        <f>SUM(AK125:AK128)</f>
        <v>415</v>
      </c>
      <c r="AL25" s="915">
        <f t="shared" si="10"/>
        <v>224</v>
      </c>
      <c r="AM25" s="868">
        <f>SUM(AM125:AM128)</f>
        <v>191</v>
      </c>
      <c r="AN25" s="93"/>
      <c r="AO25" s="454" t="s">
        <v>30</v>
      </c>
      <c r="AP25" s="955">
        <f t="shared" ref="AP25:BC25" si="79">SUM(AP125:AP128)</f>
        <v>1399</v>
      </c>
      <c r="AQ25" s="203">
        <f t="shared" si="79"/>
        <v>1330</v>
      </c>
      <c r="AR25" s="203">
        <f t="shared" si="79"/>
        <v>1335</v>
      </c>
      <c r="AS25" s="203">
        <f t="shared" si="79"/>
        <v>1218</v>
      </c>
      <c r="AT25" s="203">
        <f t="shared" si="79"/>
        <v>1169</v>
      </c>
      <c r="AU25" s="203">
        <f t="shared" si="79"/>
        <v>6451</v>
      </c>
      <c r="AV25" s="203">
        <f t="shared" si="79"/>
        <v>93</v>
      </c>
      <c r="AW25" s="203">
        <f t="shared" si="79"/>
        <v>85</v>
      </c>
      <c r="AX25" s="757">
        <f t="shared" si="79"/>
        <v>4717</v>
      </c>
      <c r="AY25" s="955">
        <f t="shared" si="79"/>
        <v>3763</v>
      </c>
      <c r="AZ25" s="203">
        <f t="shared" si="79"/>
        <v>639</v>
      </c>
      <c r="BA25" s="868">
        <f t="shared" si="79"/>
        <v>4402</v>
      </c>
      <c r="BB25" s="757">
        <f t="shared" si="79"/>
        <v>159</v>
      </c>
      <c r="BC25" s="456">
        <f t="shared" si="79"/>
        <v>1195</v>
      </c>
      <c r="BD25" s="93"/>
      <c r="BE25" s="437" t="s">
        <v>30</v>
      </c>
      <c r="BF25" s="955">
        <f t="shared" ref="BF25:BQ25" si="80">SUM(BF125:BF128)</f>
        <v>1004</v>
      </c>
      <c r="BG25" s="203">
        <f t="shared" si="80"/>
        <v>2716</v>
      </c>
      <c r="BH25" s="203">
        <f t="shared" si="80"/>
        <v>769</v>
      </c>
      <c r="BI25" s="203">
        <f t="shared" si="80"/>
        <v>2</v>
      </c>
      <c r="BJ25" s="203">
        <f t="shared" si="80"/>
        <v>4491</v>
      </c>
      <c r="BK25" s="868">
        <f t="shared" si="80"/>
        <v>1292</v>
      </c>
      <c r="BL25" s="955">
        <f t="shared" si="80"/>
        <v>222</v>
      </c>
      <c r="BM25" s="203">
        <f t="shared" si="80"/>
        <v>0</v>
      </c>
      <c r="BN25" s="203">
        <f t="shared" si="80"/>
        <v>0</v>
      </c>
      <c r="BO25" s="868">
        <f t="shared" si="80"/>
        <v>222</v>
      </c>
      <c r="BP25" s="228">
        <f t="shared" si="80"/>
        <v>106</v>
      </c>
      <c r="BQ25" s="868">
        <f t="shared" si="80"/>
        <v>40</v>
      </c>
    </row>
    <row r="26" spans="1:69" s="108" customFormat="1" ht="17.25" customHeight="1">
      <c r="A26" s="500" t="s">
        <v>61</v>
      </c>
      <c r="B26" s="955">
        <f>SUM(B129:B135)</f>
        <v>88398</v>
      </c>
      <c r="C26" s="203">
        <f t="shared" ref="C26:M26" si="81">SUM(C129:C135)</f>
        <v>43113</v>
      </c>
      <c r="D26" s="203">
        <f t="shared" si="81"/>
        <v>62488</v>
      </c>
      <c r="E26" s="203">
        <f t="shared" si="81"/>
        <v>30852</v>
      </c>
      <c r="F26" s="203">
        <f t="shared" si="81"/>
        <v>58354</v>
      </c>
      <c r="G26" s="203">
        <f t="shared" si="81"/>
        <v>28856</v>
      </c>
      <c r="H26" s="203">
        <f t="shared" si="81"/>
        <v>43083</v>
      </c>
      <c r="I26" s="203">
        <f t="shared" si="81"/>
        <v>21442</v>
      </c>
      <c r="J26" s="203">
        <f t="shared" si="81"/>
        <v>31007</v>
      </c>
      <c r="K26" s="203">
        <f t="shared" si="81"/>
        <v>15374</v>
      </c>
      <c r="L26" s="203">
        <f t="shared" si="81"/>
        <v>283330</v>
      </c>
      <c r="M26" s="868">
        <f t="shared" si="81"/>
        <v>139637</v>
      </c>
      <c r="N26" s="502">
        <f>SUM(N129:N135)</f>
        <v>2422</v>
      </c>
      <c r="O26" s="502">
        <f t="shared" si="6"/>
        <v>1331</v>
      </c>
      <c r="P26" s="114">
        <f>SUM(P129:P135)</f>
        <v>1091</v>
      </c>
      <c r="Q26" s="114">
        <f>SUM(Q129:Q135)</f>
        <v>1616</v>
      </c>
      <c r="R26" s="983">
        <f t="shared" si="7"/>
        <v>941</v>
      </c>
      <c r="S26" s="115">
        <f>SUM(S129:S135)</f>
        <v>675</v>
      </c>
      <c r="T26" s="93"/>
      <c r="U26" s="454" t="s">
        <v>61</v>
      </c>
      <c r="V26" s="955">
        <f>SUM(V129:V135)</f>
        <v>22236</v>
      </c>
      <c r="W26" s="203">
        <f t="shared" ref="W26:AG26" si="82">SUM(W129:W135)</f>
        <v>10396</v>
      </c>
      <c r="X26" s="203">
        <f t="shared" si="82"/>
        <v>17269</v>
      </c>
      <c r="Y26" s="203">
        <f t="shared" si="82"/>
        <v>8160</v>
      </c>
      <c r="Z26" s="203">
        <f t="shared" si="82"/>
        <v>17184</v>
      </c>
      <c r="AA26" s="203">
        <f t="shared" si="82"/>
        <v>8222</v>
      </c>
      <c r="AB26" s="203">
        <f t="shared" si="82"/>
        <v>8396</v>
      </c>
      <c r="AC26" s="203">
        <f t="shared" si="82"/>
        <v>4046</v>
      </c>
      <c r="AD26" s="203">
        <f t="shared" si="82"/>
        <v>3876</v>
      </c>
      <c r="AE26" s="203">
        <f t="shared" si="82"/>
        <v>2019</v>
      </c>
      <c r="AF26" s="203">
        <f t="shared" si="82"/>
        <v>68961</v>
      </c>
      <c r="AG26" s="868">
        <f t="shared" si="82"/>
        <v>32843</v>
      </c>
      <c r="AH26" s="955">
        <f>SUM(AH129:AH135)</f>
        <v>292</v>
      </c>
      <c r="AI26" s="228">
        <f t="shared" si="9"/>
        <v>173</v>
      </c>
      <c r="AJ26" s="203">
        <f>SUM(AJ129:AJ135)</f>
        <v>119</v>
      </c>
      <c r="AK26" s="203">
        <f>SUM(AK129:AK135)</f>
        <v>228</v>
      </c>
      <c r="AL26" s="915">
        <f t="shared" si="10"/>
        <v>125</v>
      </c>
      <c r="AM26" s="868">
        <f>SUM(AM129:AM135)</f>
        <v>103</v>
      </c>
      <c r="AN26" s="93"/>
      <c r="AO26" s="454" t="s">
        <v>61</v>
      </c>
      <c r="AP26" s="955">
        <f t="shared" ref="AP26:BC26" si="83">SUM(AP129:AP135)</f>
        <v>2202</v>
      </c>
      <c r="AQ26" s="203">
        <f t="shared" si="83"/>
        <v>2120</v>
      </c>
      <c r="AR26" s="203">
        <f t="shared" si="83"/>
        <v>2098</v>
      </c>
      <c r="AS26" s="203">
        <f t="shared" si="83"/>
        <v>1959</v>
      </c>
      <c r="AT26" s="203">
        <f t="shared" si="83"/>
        <v>1781</v>
      </c>
      <c r="AU26" s="203">
        <f t="shared" si="83"/>
        <v>10160</v>
      </c>
      <c r="AV26" s="203">
        <f t="shared" si="83"/>
        <v>44</v>
      </c>
      <c r="AW26" s="203">
        <f t="shared" si="83"/>
        <v>38</v>
      </c>
      <c r="AX26" s="757">
        <f t="shared" si="83"/>
        <v>6241</v>
      </c>
      <c r="AY26" s="955">
        <f t="shared" si="83"/>
        <v>5273</v>
      </c>
      <c r="AZ26" s="203">
        <f t="shared" si="83"/>
        <v>624</v>
      </c>
      <c r="BA26" s="868">
        <f t="shared" si="83"/>
        <v>5897</v>
      </c>
      <c r="BB26" s="757">
        <f t="shared" si="83"/>
        <v>61</v>
      </c>
      <c r="BC26" s="456">
        <f t="shared" si="83"/>
        <v>1972</v>
      </c>
      <c r="BD26" s="93"/>
      <c r="BE26" s="437" t="s">
        <v>61</v>
      </c>
      <c r="BF26" s="955">
        <f t="shared" ref="BF26:BQ26" si="84">SUM(BF129:BF135)</f>
        <v>1486</v>
      </c>
      <c r="BG26" s="203">
        <f t="shared" si="84"/>
        <v>3339</v>
      </c>
      <c r="BH26" s="203">
        <f t="shared" si="84"/>
        <v>1658</v>
      </c>
      <c r="BI26" s="203">
        <f t="shared" si="84"/>
        <v>7</v>
      </c>
      <c r="BJ26" s="203">
        <f t="shared" si="84"/>
        <v>6490</v>
      </c>
      <c r="BK26" s="868">
        <f t="shared" si="84"/>
        <v>1508</v>
      </c>
      <c r="BL26" s="955">
        <f t="shared" si="84"/>
        <v>81</v>
      </c>
      <c r="BM26" s="203">
        <f t="shared" si="84"/>
        <v>2</v>
      </c>
      <c r="BN26" s="203">
        <f t="shared" si="84"/>
        <v>4</v>
      </c>
      <c r="BO26" s="868">
        <f t="shared" si="84"/>
        <v>87</v>
      </c>
      <c r="BP26" s="228">
        <f t="shared" si="84"/>
        <v>129</v>
      </c>
      <c r="BQ26" s="868">
        <f t="shared" si="84"/>
        <v>63</v>
      </c>
    </row>
    <row r="27" spans="1:69" s="108" customFormat="1" ht="17.25" customHeight="1">
      <c r="A27" s="500" t="s">
        <v>110</v>
      </c>
      <c r="B27" s="955">
        <f>SUM(B136:B142)</f>
        <v>65248</v>
      </c>
      <c r="C27" s="203">
        <f t="shared" ref="C27:M27" si="85">SUM(C136:C142)</f>
        <v>30972</v>
      </c>
      <c r="D27" s="203">
        <f t="shared" si="85"/>
        <v>56996</v>
      </c>
      <c r="E27" s="203">
        <f t="shared" si="85"/>
        <v>27298</v>
      </c>
      <c r="F27" s="203">
        <f t="shared" si="85"/>
        <v>51568</v>
      </c>
      <c r="G27" s="203">
        <f t="shared" si="85"/>
        <v>24740</v>
      </c>
      <c r="H27" s="203">
        <f t="shared" si="85"/>
        <v>39527</v>
      </c>
      <c r="I27" s="203">
        <f t="shared" si="85"/>
        <v>19415</v>
      </c>
      <c r="J27" s="203">
        <f t="shared" si="85"/>
        <v>28477</v>
      </c>
      <c r="K27" s="203">
        <f t="shared" si="85"/>
        <v>14309</v>
      </c>
      <c r="L27" s="203">
        <f t="shared" si="85"/>
        <v>241816</v>
      </c>
      <c r="M27" s="868">
        <f t="shared" si="85"/>
        <v>116734</v>
      </c>
      <c r="N27" s="502">
        <f>SUM(N136:N142)</f>
        <v>1004</v>
      </c>
      <c r="O27" s="502">
        <f t="shared" si="6"/>
        <v>474</v>
      </c>
      <c r="P27" s="114">
        <f>SUM(P136:P142)</f>
        <v>530</v>
      </c>
      <c r="Q27" s="114">
        <f>SUM(Q136:Q142)</f>
        <v>844</v>
      </c>
      <c r="R27" s="983">
        <f t="shared" si="7"/>
        <v>421</v>
      </c>
      <c r="S27" s="115">
        <f>SUM(S136:S142)</f>
        <v>423</v>
      </c>
      <c r="T27" s="93"/>
      <c r="U27" s="454" t="s">
        <v>110</v>
      </c>
      <c r="V27" s="955">
        <f>SUM(V136:V142)</f>
        <v>13336</v>
      </c>
      <c r="W27" s="203">
        <f t="shared" ref="W27:AG27" si="86">SUM(W136:W142)</f>
        <v>5822</v>
      </c>
      <c r="X27" s="203">
        <f t="shared" si="86"/>
        <v>12158</v>
      </c>
      <c r="Y27" s="203">
        <f t="shared" si="86"/>
        <v>5165</v>
      </c>
      <c r="Z27" s="203">
        <f t="shared" si="86"/>
        <v>11690</v>
      </c>
      <c r="AA27" s="203">
        <f t="shared" si="86"/>
        <v>5011</v>
      </c>
      <c r="AB27" s="203">
        <f t="shared" si="86"/>
        <v>6574</v>
      </c>
      <c r="AC27" s="203">
        <f t="shared" si="86"/>
        <v>3059</v>
      </c>
      <c r="AD27" s="203">
        <f t="shared" si="86"/>
        <v>3844</v>
      </c>
      <c r="AE27" s="203">
        <f t="shared" si="86"/>
        <v>1892</v>
      </c>
      <c r="AF27" s="203">
        <f t="shared" si="86"/>
        <v>47602</v>
      </c>
      <c r="AG27" s="868">
        <f t="shared" si="86"/>
        <v>20949</v>
      </c>
      <c r="AH27" s="955">
        <f>SUM(AH136:AH142)</f>
        <v>23</v>
      </c>
      <c r="AI27" s="228">
        <f t="shared" si="9"/>
        <v>11</v>
      </c>
      <c r="AJ27" s="203">
        <f>SUM(AJ136:AJ142)</f>
        <v>12</v>
      </c>
      <c r="AK27" s="203">
        <f>SUM(AK136:AK142)</f>
        <v>77</v>
      </c>
      <c r="AL27" s="915">
        <f t="shared" si="10"/>
        <v>48</v>
      </c>
      <c r="AM27" s="868">
        <f>SUM(AM136:AM142)</f>
        <v>29</v>
      </c>
      <c r="AN27" s="93"/>
      <c r="AO27" s="454" t="s">
        <v>110</v>
      </c>
      <c r="AP27" s="955">
        <f t="shared" ref="AP27:BC27" si="87">SUM(AP136:AP142)</f>
        <v>1448</v>
      </c>
      <c r="AQ27" s="203">
        <f t="shared" si="87"/>
        <v>1412</v>
      </c>
      <c r="AR27" s="203">
        <f t="shared" si="87"/>
        <v>1411</v>
      </c>
      <c r="AS27" s="203">
        <f t="shared" si="87"/>
        <v>1322</v>
      </c>
      <c r="AT27" s="203">
        <f t="shared" si="87"/>
        <v>1291</v>
      </c>
      <c r="AU27" s="203">
        <f t="shared" si="87"/>
        <v>6884</v>
      </c>
      <c r="AV27" s="203">
        <f t="shared" si="87"/>
        <v>23</v>
      </c>
      <c r="AW27" s="203">
        <f t="shared" si="87"/>
        <v>20</v>
      </c>
      <c r="AX27" s="757">
        <f t="shared" si="87"/>
        <v>5192</v>
      </c>
      <c r="AY27" s="955">
        <f t="shared" si="87"/>
        <v>4312</v>
      </c>
      <c r="AZ27" s="203">
        <f t="shared" si="87"/>
        <v>581</v>
      </c>
      <c r="BA27" s="868">
        <f t="shared" si="87"/>
        <v>4893</v>
      </c>
      <c r="BB27" s="757">
        <f t="shared" si="87"/>
        <v>43</v>
      </c>
      <c r="BC27" s="456">
        <f t="shared" si="87"/>
        <v>1231</v>
      </c>
      <c r="BD27" s="93"/>
      <c r="BE27" s="437" t="s">
        <v>110</v>
      </c>
      <c r="BF27" s="955">
        <f t="shared" ref="BF27:BQ27" si="88">SUM(BF136:BF142)</f>
        <v>1542</v>
      </c>
      <c r="BG27" s="203">
        <f t="shared" si="88"/>
        <v>2695</v>
      </c>
      <c r="BH27" s="203">
        <f t="shared" si="88"/>
        <v>1053</v>
      </c>
      <c r="BI27" s="203">
        <f t="shared" si="88"/>
        <v>4</v>
      </c>
      <c r="BJ27" s="203">
        <f t="shared" si="88"/>
        <v>5294</v>
      </c>
      <c r="BK27" s="868">
        <f t="shared" si="88"/>
        <v>2976</v>
      </c>
      <c r="BL27" s="955">
        <f t="shared" si="88"/>
        <v>50</v>
      </c>
      <c r="BM27" s="203">
        <f t="shared" si="88"/>
        <v>2</v>
      </c>
      <c r="BN27" s="203">
        <f t="shared" si="88"/>
        <v>11</v>
      </c>
      <c r="BO27" s="868">
        <f t="shared" si="88"/>
        <v>63</v>
      </c>
      <c r="BP27" s="228">
        <f t="shared" si="88"/>
        <v>137</v>
      </c>
      <c r="BQ27" s="868">
        <f t="shared" si="88"/>
        <v>93</v>
      </c>
    </row>
    <row r="28" spans="1:69" s="106" customFormat="1" ht="17.25" customHeight="1">
      <c r="A28" s="500" t="s">
        <v>44</v>
      </c>
      <c r="B28" s="955">
        <f>SUM(B143:B148)</f>
        <v>129976</v>
      </c>
      <c r="C28" s="203">
        <f t="shared" ref="C28:M28" si="89">SUM(C143:C148)</f>
        <v>63630</v>
      </c>
      <c r="D28" s="203">
        <f t="shared" si="89"/>
        <v>77052</v>
      </c>
      <c r="E28" s="203">
        <f t="shared" si="89"/>
        <v>37530</v>
      </c>
      <c r="F28" s="203">
        <f t="shared" si="89"/>
        <v>57041</v>
      </c>
      <c r="G28" s="203">
        <f t="shared" si="89"/>
        <v>27741</v>
      </c>
      <c r="H28" s="203">
        <f t="shared" si="89"/>
        <v>35579</v>
      </c>
      <c r="I28" s="203">
        <f t="shared" si="89"/>
        <v>17175</v>
      </c>
      <c r="J28" s="203">
        <f t="shared" si="89"/>
        <v>23891</v>
      </c>
      <c r="K28" s="203">
        <f t="shared" si="89"/>
        <v>11308</v>
      </c>
      <c r="L28" s="203">
        <f t="shared" si="89"/>
        <v>323539</v>
      </c>
      <c r="M28" s="868">
        <f t="shared" si="89"/>
        <v>157384</v>
      </c>
      <c r="N28" s="502">
        <f>SUM(N143:N148)</f>
        <v>2736</v>
      </c>
      <c r="O28" s="502">
        <f t="shared" si="6"/>
        <v>1462</v>
      </c>
      <c r="P28" s="114">
        <f>SUM(P143:P148)</f>
        <v>1274</v>
      </c>
      <c r="Q28" s="114">
        <f>SUM(Q143:Q148)</f>
        <v>2022</v>
      </c>
      <c r="R28" s="983">
        <f t="shared" si="7"/>
        <v>1147</v>
      </c>
      <c r="S28" s="115">
        <f>SUM(S143:S148)</f>
        <v>875</v>
      </c>
      <c r="T28" s="93"/>
      <c r="U28" s="454" t="s">
        <v>44</v>
      </c>
      <c r="V28" s="955">
        <f>SUM(V143:V148)</f>
        <v>34898</v>
      </c>
      <c r="W28" s="203">
        <f t="shared" ref="W28:AG28" si="90">SUM(W143:W148)</f>
        <v>16874</v>
      </c>
      <c r="X28" s="203">
        <f t="shared" si="90"/>
        <v>22688</v>
      </c>
      <c r="Y28" s="203">
        <f t="shared" si="90"/>
        <v>10984</v>
      </c>
      <c r="Z28" s="203">
        <f t="shared" si="90"/>
        <v>16628</v>
      </c>
      <c r="AA28" s="203">
        <f t="shared" si="90"/>
        <v>7829</v>
      </c>
      <c r="AB28" s="203">
        <f t="shared" si="90"/>
        <v>6882</v>
      </c>
      <c r="AC28" s="203">
        <f t="shared" si="90"/>
        <v>3187</v>
      </c>
      <c r="AD28" s="203">
        <f t="shared" si="90"/>
        <v>5639</v>
      </c>
      <c r="AE28" s="203">
        <f t="shared" si="90"/>
        <v>2645</v>
      </c>
      <c r="AF28" s="203">
        <f t="shared" si="90"/>
        <v>86735</v>
      </c>
      <c r="AG28" s="868">
        <f t="shared" si="90"/>
        <v>41519</v>
      </c>
      <c r="AH28" s="955">
        <f>SUM(AH143:AH148)</f>
        <v>564</v>
      </c>
      <c r="AI28" s="228">
        <f t="shared" si="9"/>
        <v>289</v>
      </c>
      <c r="AJ28" s="203">
        <f>SUM(AJ143:AJ148)</f>
        <v>275</v>
      </c>
      <c r="AK28" s="203">
        <f>SUM(AK143:AK148)</f>
        <v>292</v>
      </c>
      <c r="AL28" s="915">
        <f t="shared" si="10"/>
        <v>159</v>
      </c>
      <c r="AM28" s="868">
        <f>SUM(AM143:AM148)</f>
        <v>133</v>
      </c>
      <c r="AN28" s="93"/>
      <c r="AO28" s="454" t="s">
        <v>44</v>
      </c>
      <c r="AP28" s="955">
        <f t="shared" ref="AP28:BC28" si="91">SUM(AP143:AP148)</f>
        <v>2441</v>
      </c>
      <c r="AQ28" s="203">
        <f t="shared" si="91"/>
        <v>2286</v>
      </c>
      <c r="AR28" s="203">
        <f t="shared" si="91"/>
        <v>2066</v>
      </c>
      <c r="AS28" s="203">
        <f t="shared" si="91"/>
        <v>1646</v>
      </c>
      <c r="AT28" s="203">
        <f t="shared" si="91"/>
        <v>1344</v>
      </c>
      <c r="AU28" s="203">
        <f t="shared" si="91"/>
        <v>9783</v>
      </c>
      <c r="AV28" s="203">
        <f t="shared" si="91"/>
        <v>51</v>
      </c>
      <c r="AW28" s="203">
        <f t="shared" si="91"/>
        <v>48</v>
      </c>
      <c r="AX28" s="757">
        <f t="shared" si="91"/>
        <v>6708</v>
      </c>
      <c r="AY28" s="955">
        <f t="shared" si="91"/>
        <v>5671</v>
      </c>
      <c r="AZ28" s="203">
        <f t="shared" si="91"/>
        <v>775</v>
      </c>
      <c r="BA28" s="868">
        <f t="shared" si="91"/>
        <v>6446</v>
      </c>
      <c r="BB28" s="757">
        <f t="shared" si="91"/>
        <v>86</v>
      </c>
      <c r="BC28" s="456">
        <f t="shared" si="91"/>
        <v>2174</v>
      </c>
      <c r="BD28" s="93"/>
      <c r="BE28" s="437" t="s">
        <v>44</v>
      </c>
      <c r="BF28" s="955">
        <f t="shared" ref="BF28:BQ28" si="92">SUM(BF143:BF148)</f>
        <v>1745</v>
      </c>
      <c r="BG28" s="203">
        <f t="shared" si="92"/>
        <v>3419</v>
      </c>
      <c r="BH28" s="203">
        <f t="shared" si="92"/>
        <v>1576</v>
      </c>
      <c r="BI28" s="203">
        <f t="shared" si="92"/>
        <v>6</v>
      </c>
      <c r="BJ28" s="203">
        <f t="shared" si="92"/>
        <v>6746</v>
      </c>
      <c r="BK28" s="868">
        <f t="shared" si="92"/>
        <v>2423</v>
      </c>
      <c r="BL28" s="955">
        <f t="shared" si="92"/>
        <v>100</v>
      </c>
      <c r="BM28" s="203">
        <f t="shared" si="92"/>
        <v>6</v>
      </c>
      <c r="BN28" s="203">
        <f t="shared" si="92"/>
        <v>31</v>
      </c>
      <c r="BO28" s="868">
        <f t="shared" si="92"/>
        <v>137</v>
      </c>
      <c r="BP28" s="228">
        <f t="shared" si="92"/>
        <v>94</v>
      </c>
      <c r="BQ28" s="868">
        <f t="shared" si="92"/>
        <v>54</v>
      </c>
    </row>
    <row r="29" spans="1:69" s="108" customFormat="1" ht="21.75" customHeight="1" thickBot="1">
      <c r="A29" s="501" t="s">
        <v>3</v>
      </c>
      <c r="B29" s="450">
        <f t="shared" ref="B29:M29" si="93">SUM(B7:B28)</f>
        <v>1192923</v>
      </c>
      <c r="C29" s="187">
        <f t="shared" si="93"/>
        <v>584999</v>
      </c>
      <c r="D29" s="187">
        <f t="shared" si="93"/>
        <v>840852</v>
      </c>
      <c r="E29" s="187">
        <f t="shared" si="93"/>
        <v>412447</v>
      </c>
      <c r="F29" s="187">
        <f t="shared" si="93"/>
        <v>709864</v>
      </c>
      <c r="G29" s="187">
        <f t="shared" si="93"/>
        <v>350714</v>
      </c>
      <c r="H29" s="187">
        <f t="shared" si="93"/>
        <v>499256</v>
      </c>
      <c r="I29" s="187">
        <f t="shared" si="93"/>
        <v>249968</v>
      </c>
      <c r="J29" s="187">
        <f t="shared" si="93"/>
        <v>362373</v>
      </c>
      <c r="K29" s="187">
        <f t="shared" si="93"/>
        <v>183484</v>
      </c>
      <c r="L29" s="187">
        <f t="shared" si="93"/>
        <v>3605268</v>
      </c>
      <c r="M29" s="188">
        <f t="shared" si="93"/>
        <v>1781612</v>
      </c>
      <c r="N29" s="503">
        <f>SUM(N7:N28)</f>
        <v>38509</v>
      </c>
      <c r="O29" s="502">
        <f t="shared" si="6"/>
        <v>19184</v>
      </c>
      <c r="P29" s="118">
        <f>SUM(P7:P28)</f>
        <v>19325</v>
      </c>
      <c r="Q29" s="118">
        <f>SUM(Q7:Q28)</f>
        <v>29854</v>
      </c>
      <c r="R29" s="984">
        <f t="shared" si="7"/>
        <v>15220</v>
      </c>
      <c r="S29" s="119">
        <f>SUM(S7:S28)</f>
        <v>14634</v>
      </c>
      <c r="T29" s="93"/>
      <c r="U29" s="245" t="s">
        <v>3</v>
      </c>
      <c r="V29" s="450">
        <f t="shared" ref="V29:AG29" si="94">SUM(V7:V28)</f>
        <v>265731</v>
      </c>
      <c r="W29" s="187">
        <f t="shared" si="94"/>
        <v>124661</v>
      </c>
      <c r="X29" s="187">
        <f t="shared" si="94"/>
        <v>217690</v>
      </c>
      <c r="Y29" s="187">
        <f t="shared" si="94"/>
        <v>100058</v>
      </c>
      <c r="Z29" s="187">
        <f t="shared" si="94"/>
        <v>190732</v>
      </c>
      <c r="AA29" s="187">
        <f t="shared" si="94"/>
        <v>88783</v>
      </c>
      <c r="AB29" s="187">
        <f t="shared" si="94"/>
        <v>90113</v>
      </c>
      <c r="AC29" s="187">
        <f t="shared" si="94"/>
        <v>42678</v>
      </c>
      <c r="AD29" s="187">
        <f t="shared" si="94"/>
        <v>61156</v>
      </c>
      <c r="AE29" s="187">
        <f t="shared" si="94"/>
        <v>30316</v>
      </c>
      <c r="AF29" s="187">
        <f>SUM(AF7:AF28)</f>
        <v>825422</v>
      </c>
      <c r="AG29" s="188">
        <f t="shared" si="94"/>
        <v>386496</v>
      </c>
      <c r="AH29" s="450">
        <f>SUM(AH7:AH28)</f>
        <v>5797</v>
      </c>
      <c r="AI29" s="228">
        <f t="shared" si="9"/>
        <v>3015</v>
      </c>
      <c r="AJ29" s="187">
        <f>SUM(AJ7:AJ28)</f>
        <v>2782</v>
      </c>
      <c r="AK29" s="187">
        <f>SUM(AK7:AK28)</f>
        <v>3394</v>
      </c>
      <c r="AL29" s="708">
        <f t="shared" si="10"/>
        <v>1732</v>
      </c>
      <c r="AM29" s="188">
        <f>SUM(AM7:AM28)</f>
        <v>1662</v>
      </c>
      <c r="AN29" s="93"/>
      <c r="AO29" s="245" t="s">
        <v>3</v>
      </c>
      <c r="AP29" s="450">
        <f t="shared" ref="AP29:BB29" si="95">SUM(AP7:AP28)</f>
        <v>25845</v>
      </c>
      <c r="AQ29" s="187">
        <f t="shared" si="95"/>
        <v>24546</v>
      </c>
      <c r="AR29" s="187">
        <f t="shared" si="95"/>
        <v>23338</v>
      </c>
      <c r="AS29" s="187">
        <f t="shared" si="95"/>
        <v>19775</v>
      </c>
      <c r="AT29" s="187">
        <f t="shared" si="95"/>
        <v>17393</v>
      </c>
      <c r="AU29" s="187">
        <f t="shared" si="95"/>
        <v>110897</v>
      </c>
      <c r="AV29" s="187">
        <f t="shared" si="95"/>
        <v>643</v>
      </c>
      <c r="AW29" s="187">
        <f t="shared" si="95"/>
        <v>573</v>
      </c>
      <c r="AX29" s="598">
        <f t="shared" si="95"/>
        <v>76201</v>
      </c>
      <c r="AY29" s="450">
        <f t="shared" si="95"/>
        <v>63013</v>
      </c>
      <c r="AZ29" s="187">
        <f t="shared" si="95"/>
        <v>8601</v>
      </c>
      <c r="BA29" s="188">
        <f t="shared" si="95"/>
        <v>71614</v>
      </c>
      <c r="BB29" s="598">
        <f t="shared" si="95"/>
        <v>1081</v>
      </c>
      <c r="BC29" s="457">
        <f>SUM(BC7:BC28)</f>
        <v>22238</v>
      </c>
      <c r="BD29" s="93"/>
      <c r="BE29" s="245" t="s">
        <v>3</v>
      </c>
      <c r="BF29" s="450">
        <f t="shared" ref="BF29:BQ29" si="96">SUM(BF7:BF28)</f>
        <v>21610</v>
      </c>
      <c r="BG29" s="187">
        <f t="shared" si="96"/>
        <v>38623</v>
      </c>
      <c r="BH29" s="187">
        <f t="shared" si="96"/>
        <v>18829</v>
      </c>
      <c r="BI29" s="187">
        <f t="shared" si="96"/>
        <v>78</v>
      </c>
      <c r="BJ29" s="187">
        <f t="shared" si="96"/>
        <v>79140</v>
      </c>
      <c r="BK29" s="188">
        <f t="shared" si="96"/>
        <v>38818</v>
      </c>
      <c r="BL29" s="450">
        <f t="shared" si="96"/>
        <v>1263</v>
      </c>
      <c r="BM29" s="187">
        <f t="shared" si="96"/>
        <v>19</v>
      </c>
      <c r="BN29" s="187">
        <f t="shared" si="96"/>
        <v>261</v>
      </c>
      <c r="BO29" s="188">
        <f t="shared" si="96"/>
        <v>1543</v>
      </c>
      <c r="BP29" s="449">
        <f t="shared" si="96"/>
        <v>2757</v>
      </c>
      <c r="BQ29" s="188">
        <f t="shared" si="96"/>
        <v>1661</v>
      </c>
    </row>
    <row r="30" spans="1:69" s="122" customFormat="1" ht="17.25" customHeight="1">
      <c r="A30" s="1071" t="s">
        <v>267</v>
      </c>
      <c r="B30" s="1071"/>
      <c r="C30" s="1071"/>
      <c r="D30" s="1071"/>
      <c r="E30" s="1071"/>
      <c r="F30" s="1071"/>
      <c r="G30" s="1071"/>
      <c r="H30" s="1071"/>
      <c r="I30" s="1071"/>
      <c r="J30" s="1071"/>
      <c r="K30" s="1071"/>
      <c r="L30" s="1071"/>
      <c r="M30" s="1071"/>
      <c r="N30" s="1071"/>
      <c r="O30" s="1071"/>
      <c r="P30" s="1071"/>
      <c r="Q30" s="1071"/>
      <c r="R30" s="1071"/>
      <c r="S30" s="1071"/>
      <c r="T30" s="93"/>
      <c r="U30" s="1071" t="s">
        <v>268</v>
      </c>
      <c r="V30" s="1071"/>
      <c r="W30" s="1071"/>
      <c r="X30" s="1071"/>
      <c r="Y30" s="1071"/>
      <c r="Z30" s="1071"/>
      <c r="AA30" s="1071"/>
      <c r="AB30" s="1071"/>
      <c r="AC30" s="1071"/>
      <c r="AD30" s="1071"/>
      <c r="AE30" s="1071"/>
      <c r="AF30" s="1071"/>
      <c r="AG30" s="1071"/>
      <c r="AH30" s="1071"/>
      <c r="AI30" s="1071"/>
      <c r="AJ30" s="1071"/>
      <c r="AK30" s="1071"/>
      <c r="AL30" s="1071"/>
      <c r="AM30" s="1071"/>
      <c r="AN30" s="93"/>
      <c r="AO30" s="1018" t="s">
        <v>527</v>
      </c>
      <c r="AP30" s="1018"/>
      <c r="AQ30" s="1018"/>
      <c r="AR30" s="1018"/>
      <c r="AS30" s="1018"/>
      <c r="AT30" s="1018"/>
      <c r="AU30" s="1018"/>
      <c r="AV30" s="1018"/>
      <c r="AW30" s="1018"/>
      <c r="AX30" s="1018"/>
      <c r="AY30" s="1018"/>
      <c r="AZ30" s="1018"/>
      <c r="BA30" s="1018"/>
      <c r="BB30" s="1018"/>
      <c r="BC30" s="1018"/>
      <c r="BD30" s="93"/>
      <c r="BE30" s="1071" t="s">
        <v>269</v>
      </c>
      <c r="BF30" s="1071"/>
      <c r="BG30" s="1071"/>
      <c r="BH30" s="1071"/>
      <c r="BI30" s="1071"/>
      <c r="BJ30" s="1071"/>
      <c r="BK30" s="1071"/>
      <c r="BL30" s="1071"/>
      <c r="BM30" s="1071"/>
      <c r="BN30" s="1071"/>
      <c r="BO30" s="1071"/>
      <c r="BP30" s="1071"/>
      <c r="BQ30" s="1071"/>
    </row>
    <row r="31" spans="1:69" s="122" customFormat="1" ht="17.25" customHeight="1">
      <c r="A31" s="1070" t="s">
        <v>187</v>
      </c>
      <c r="B31" s="1070"/>
      <c r="C31" s="1070"/>
      <c r="D31" s="1070"/>
      <c r="E31" s="1070"/>
      <c r="F31" s="1070"/>
      <c r="G31" s="1070"/>
      <c r="H31" s="1070"/>
      <c r="I31" s="1070"/>
      <c r="J31" s="1070"/>
      <c r="K31" s="1070"/>
      <c r="L31" s="1070"/>
      <c r="M31" s="1070"/>
      <c r="N31" s="1070"/>
      <c r="O31" s="1070"/>
      <c r="P31" s="1070"/>
      <c r="Q31" s="1070"/>
      <c r="R31" s="1070"/>
      <c r="S31" s="1070"/>
      <c r="T31" s="93"/>
      <c r="U31" s="1070" t="s">
        <v>187</v>
      </c>
      <c r="V31" s="1070"/>
      <c r="W31" s="1070"/>
      <c r="X31" s="1070"/>
      <c r="Y31" s="1070"/>
      <c r="Z31" s="1070"/>
      <c r="AA31" s="1070"/>
      <c r="AB31" s="1070"/>
      <c r="AC31" s="1070"/>
      <c r="AD31" s="1070"/>
      <c r="AE31" s="1070"/>
      <c r="AF31" s="1070"/>
      <c r="AG31" s="1070"/>
      <c r="AH31" s="1070"/>
      <c r="AI31" s="1070"/>
      <c r="AJ31" s="1070"/>
      <c r="AK31" s="1070"/>
      <c r="AL31" s="1070"/>
      <c r="AM31" s="1070"/>
      <c r="AN31" s="93"/>
      <c r="AO31" s="101" t="s">
        <v>187</v>
      </c>
      <c r="AP31" s="102"/>
      <c r="AQ31" s="102"/>
      <c r="AR31" s="102"/>
      <c r="AS31" s="102"/>
      <c r="AT31" s="102"/>
      <c r="AU31" s="829"/>
      <c r="AV31" s="103"/>
      <c r="AW31" s="103"/>
      <c r="AX31" s="103"/>
      <c r="AY31" s="102"/>
      <c r="AZ31" s="102"/>
      <c r="BA31" s="102"/>
      <c r="BB31" s="102"/>
      <c r="BC31" s="102"/>
      <c r="BD31" s="93"/>
      <c r="BE31" s="1070" t="s">
        <v>187</v>
      </c>
      <c r="BF31" s="1070"/>
      <c r="BG31" s="1070"/>
      <c r="BH31" s="1070"/>
      <c r="BI31" s="1070"/>
      <c r="BJ31" s="1070"/>
      <c r="BK31" s="1070"/>
      <c r="BL31" s="1070"/>
      <c r="BM31" s="1070"/>
      <c r="BN31" s="1070"/>
      <c r="BO31" s="1070"/>
      <c r="BP31" s="1070"/>
      <c r="BQ31" s="1070"/>
    </row>
    <row r="32" spans="1:69" ht="9" customHeight="1" thickBot="1">
      <c r="AQ32" s="122"/>
      <c r="AR32" s="122"/>
      <c r="AS32" s="122"/>
      <c r="AT32" s="122"/>
      <c r="AU32" s="99"/>
      <c r="AV32" s="122"/>
      <c r="AW32" s="122"/>
      <c r="AX32" s="122"/>
    </row>
    <row r="33" spans="1:69" s="108" customFormat="1" ht="28.5" customHeight="1">
      <c r="A33" s="1067" t="s">
        <v>7</v>
      </c>
      <c r="B33" s="1069" t="s">
        <v>255</v>
      </c>
      <c r="C33" s="1063"/>
      <c r="D33" s="1062" t="s">
        <v>256</v>
      </c>
      <c r="E33" s="1063"/>
      <c r="F33" s="1062" t="s">
        <v>257</v>
      </c>
      <c r="G33" s="1063"/>
      <c r="H33" s="1062" t="s">
        <v>258</v>
      </c>
      <c r="I33" s="1063"/>
      <c r="J33" s="1062" t="s">
        <v>259</v>
      </c>
      <c r="K33" s="1063"/>
      <c r="L33" s="1064" t="s">
        <v>260</v>
      </c>
      <c r="M33" s="1055"/>
      <c r="N33" s="1066" t="s">
        <v>261</v>
      </c>
      <c r="O33" s="1066"/>
      <c r="P33" s="1024"/>
      <c r="Q33" s="1023" t="s">
        <v>262</v>
      </c>
      <c r="R33" s="1066"/>
      <c r="S33" s="1055"/>
      <c r="T33" s="93"/>
      <c r="U33" s="1067" t="s">
        <v>7</v>
      </c>
      <c r="V33" s="1069" t="s">
        <v>255</v>
      </c>
      <c r="W33" s="1063"/>
      <c r="X33" s="1062" t="s">
        <v>256</v>
      </c>
      <c r="Y33" s="1063"/>
      <c r="Z33" s="1062" t="s">
        <v>257</v>
      </c>
      <c r="AA33" s="1063"/>
      <c r="AB33" s="1062" t="s">
        <v>258</v>
      </c>
      <c r="AC33" s="1063"/>
      <c r="AD33" s="1062" t="s">
        <v>259</v>
      </c>
      <c r="AE33" s="1063"/>
      <c r="AF33" s="1064" t="s">
        <v>260</v>
      </c>
      <c r="AG33" s="1055"/>
      <c r="AH33" s="1028" t="s">
        <v>261</v>
      </c>
      <c r="AI33" s="1066"/>
      <c r="AJ33" s="1024"/>
      <c r="AK33" s="1064" t="s">
        <v>262</v>
      </c>
      <c r="AL33" s="1066"/>
      <c r="AM33" s="1055"/>
      <c r="AN33" s="93"/>
      <c r="AO33" s="1021" t="s">
        <v>7</v>
      </c>
      <c r="AP33" s="452" t="s">
        <v>96</v>
      </c>
      <c r="AQ33" s="110"/>
      <c r="AR33" s="110"/>
      <c r="AS33" s="110"/>
      <c r="AT33" s="110"/>
      <c r="AU33" s="110"/>
      <c r="AV33" s="111"/>
      <c r="AW33" s="111"/>
      <c r="AX33" s="1050" t="s">
        <v>504</v>
      </c>
      <c r="AY33" s="1052" t="s">
        <v>502</v>
      </c>
      <c r="AZ33" s="1053"/>
      <c r="BA33" s="1054"/>
      <c r="BB33" s="1055" t="s">
        <v>503</v>
      </c>
      <c r="BC33" s="1057" t="s">
        <v>493</v>
      </c>
      <c r="BD33" s="93"/>
      <c r="BE33" s="1028" t="s">
        <v>7</v>
      </c>
      <c r="BF33" s="1059" t="s">
        <v>496</v>
      </c>
      <c r="BG33" s="1060"/>
      <c r="BH33" s="1060"/>
      <c r="BI33" s="1060"/>
      <c r="BJ33" s="1060"/>
      <c r="BK33" s="1061"/>
      <c r="BL33" s="1030" t="s">
        <v>494</v>
      </c>
      <c r="BM33" s="1031"/>
      <c r="BN33" s="1031"/>
      <c r="BO33" s="1032"/>
      <c r="BP33" s="1049" t="s">
        <v>263</v>
      </c>
      <c r="BQ33" s="1027"/>
    </row>
    <row r="34" spans="1:69" s="112" customFormat="1" ht="37.5" customHeight="1">
      <c r="A34" s="1068"/>
      <c r="B34" s="952" t="s">
        <v>99</v>
      </c>
      <c r="C34" s="954" t="s">
        <v>100</v>
      </c>
      <c r="D34" s="954" t="s">
        <v>99</v>
      </c>
      <c r="E34" s="954" t="s">
        <v>100</v>
      </c>
      <c r="F34" s="954" t="s">
        <v>99</v>
      </c>
      <c r="G34" s="954" t="s">
        <v>100</v>
      </c>
      <c r="H34" s="954" t="s">
        <v>99</v>
      </c>
      <c r="I34" s="954" t="s">
        <v>100</v>
      </c>
      <c r="J34" s="954" t="s">
        <v>99</v>
      </c>
      <c r="K34" s="954" t="s">
        <v>100</v>
      </c>
      <c r="L34" s="954" t="s">
        <v>99</v>
      </c>
      <c r="M34" s="269" t="s">
        <v>100</v>
      </c>
      <c r="N34" s="304" t="s">
        <v>99</v>
      </c>
      <c r="O34" s="304"/>
      <c r="P34" s="4" t="s">
        <v>100</v>
      </c>
      <c r="Q34" s="4" t="s">
        <v>99</v>
      </c>
      <c r="R34" s="298"/>
      <c r="S34" s="5" t="s">
        <v>100</v>
      </c>
      <c r="T34" s="93"/>
      <c r="U34" s="1068"/>
      <c r="V34" s="952" t="s">
        <v>99</v>
      </c>
      <c r="W34" s="954" t="s">
        <v>100</v>
      </c>
      <c r="X34" s="954" t="s">
        <v>99</v>
      </c>
      <c r="Y34" s="954" t="s">
        <v>100</v>
      </c>
      <c r="Z34" s="954" t="s">
        <v>99</v>
      </c>
      <c r="AA34" s="954" t="s">
        <v>100</v>
      </c>
      <c r="AB34" s="954" t="s">
        <v>99</v>
      </c>
      <c r="AC34" s="954" t="s">
        <v>100</v>
      </c>
      <c r="AD34" s="954" t="s">
        <v>99</v>
      </c>
      <c r="AE34" s="954" t="s">
        <v>100</v>
      </c>
      <c r="AF34" s="954" t="s">
        <v>99</v>
      </c>
      <c r="AG34" s="269" t="s">
        <v>100</v>
      </c>
      <c r="AH34" s="952" t="s">
        <v>99</v>
      </c>
      <c r="AI34" s="304"/>
      <c r="AJ34" s="954" t="s">
        <v>100</v>
      </c>
      <c r="AK34" s="954" t="s">
        <v>99</v>
      </c>
      <c r="AL34" s="298"/>
      <c r="AM34" s="269" t="s">
        <v>100</v>
      </c>
      <c r="AN34" s="93"/>
      <c r="AO34" s="1065"/>
      <c r="AP34" s="952" t="s">
        <v>255</v>
      </c>
      <c r="AQ34" s="954" t="s">
        <v>256</v>
      </c>
      <c r="AR34" s="954" t="s">
        <v>257</v>
      </c>
      <c r="AS34" s="954" t="s">
        <v>258</v>
      </c>
      <c r="AT34" s="954" t="s">
        <v>259</v>
      </c>
      <c r="AU34" s="954" t="s">
        <v>1</v>
      </c>
      <c r="AV34" s="631" t="s">
        <v>261</v>
      </c>
      <c r="AW34" s="631" t="s">
        <v>262</v>
      </c>
      <c r="AX34" s="1051"/>
      <c r="AY34" s="632" t="s">
        <v>475</v>
      </c>
      <c r="AZ34" s="633" t="s">
        <v>474</v>
      </c>
      <c r="BA34" s="746" t="s">
        <v>1</v>
      </c>
      <c r="BB34" s="1056"/>
      <c r="BC34" s="1058"/>
      <c r="BD34" s="93"/>
      <c r="BE34" s="1029"/>
      <c r="BF34" s="766" t="s">
        <v>103</v>
      </c>
      <c r="BG34" s="954" t="s">
        <v>104</v>
      </c>
      <c r="BH34" s="953" t="s">
        <v>105</v>
      </c>
      <c r="BI34" s="953" t="s">
        <v>106</v>
      </c>
      <c r="BJ34" s="953" t="s">
        <v>1</v>
      </c>
      <c r="BK34" s="444" t="s">
        <v>346</v>
      </c>
      <c r="BL34" s="443" t="s">
        <v>495</v>
      </c>
      <c r="BM34" s="953" t="s">
        <v>104</v>
      </c>
      <c r="BN34" s="953" t="s">
        <v>105</v>
      </c>
      <c r="BO34" s="444" t="s">
        <v>1</v>
      </c>
      <c r="BP34" s="443" t="s">
        <v>265</v>
      </c>
      <c r="BQ34" s="444" t="s">
        <v>266</v>
      </c>
    </row>
    <row r="35" spans="1:69" s="124" customFormat="1" ht="14.25" customHeight="1">
      <c r="A35" s="469" t="s">
        <v>270</v>
      </c>
      <c r="B35" s="498">
        <v>13031</v>
      </c>
      <c r="C35" s="204">
        <v>6120</v>
      </c>
      <c r="D35" s="204">
        <v>10712</v>
      </c>
      <c r="E35" s="204">
        <v>5206</v>
      </c>
      <c r="F35" s="204">
        <v>9963</v>
      </c>
      <c r="G35" s="204">
        <v>4923</v>
      </c>
      <c r="H35" s="204">
        <v>7882</v>
      </c>
      <c r="I35" s="204">
        <v>3986</v>
      </c>
      <c r="J35" s="204">
        <v>6173</v>
      </c>
      <c r="K35" s="204">
        <v>3246</v>
      </c>
      <c r="L35" s="203">
        <f>+B35+D35+F35+H35+J35</f>
        <v>47761</v>
      </c>
      <c r="M35" s="868">
        <f>+C35+E35+G35+I35+K35</f>
        <v>23481</v>
      </c>
      <c r="N35" s="229">
        <v>0</v>
      </c>
      <c r="O35" s="229"/>
      <c r="P35" s="131">
        <v>0</v>
      </c>
      <c r="Q35" s="131">
        <v>0</v>
      </c>
      <c r="R35" s="985"/>
      <c r="S35" s="139">
        <v>0</v>
      </c>
      <c r="T35" s="93"/>
      <c r="U35" s="485" t="s">
        <v>270</v>
      </c>
      <c r="V35" s="459">
        <v>4106</v>
      </c>
      <c r="W35" s="460">
        <v>1799</v>
      </c>
      <c r="X35" s="460">
        <v>2899</v>
      </c>
      <c r="Y35" s="460">
        <v>1285</v>
      </c>
      <c r="Z35" s="460">
        <v>2782</v>
      </c>
      <c r="AA35" s="460">
        <v>1218</v>
      </c>
      <c r="AB35" s="460">
        <v>2024</v>
      </c>
      <c r="AC35" s="460">
        <v>904</v>
      </c>
      <c r="AD35" s="460">
        <v>1084</v>
      </c>
      <c r="AE35" s="460">
        <v>594</v>
      </c>
      <c r="AF35" s="203">
        <f>+V35+X35+Z35+AB35+AD35</f>
        <v>12895</v>
      </c>
      <c r="AG35" s="868">
        <f>+W35+Y35+AA35+AC35+AE35</f>
        <v>5800</v>
      </c>
      <c r="AH35" s="459">
        <v>0</v>
      </c>
      <c r="AI35" s="992"/>
      <c r="AJ35" s="460">
        <v>0</v>
      </c>
      <c r="AK35" s="460">
        <v>0</v>
      </c>
      <c r="AL35" s="989"/>
      <c r="AM35" s="462">
        <v>0</v>
      </c>
      <c r="AN35" s="93"/>
      <c r="AO35" s="438" t="s">
        <v>270</v>
      </c>
      <c r="AP35" s="459">
        <v>332</v>
      </c>
      <c r="AQ35" s="460">
        <v>324</v>
      </c>
      <c r="AR35" s="460">
        <v>321</v>
      </c>
      <c r="AS35" s="460">
        <v>287</v>
      </c>
      <c r="AT35" s="460">
        <v>267</v>
      </c>
      <c r="AU35" s="830">
        <f>SUM(AP35:AT35)</f>
        <v>1531</v>
      </c>
      <c r="AV35" s="460">
        <v>0</v>
      </c>
      <c r="AW35" s="462">
        <v>0</v>
      </c>
      <c r="AX35" s="859">
        <v>1125</v>
      </c>
      <c r="AY35" s="459">
        <v>985</v>
      </c>
      <c r="AZ35" s="460">
        <v>100</v>
      </c>
      <c r="BA35" s="833">
        <f>+AY35+AZ35</f>
        <v>1085</v>
      </c>
      <c r="BB35" s="741">
        <v>0</v>
      </c>
      <c r="BC35" s="467">
        <v>272</v>
      </c>
      <c r="BD35" s="93"/>
      <c r="BE35" s="438" t="s">
        <v>270</v>
      </c>
      <c r="BF35" s="431">
        <v>438</v>
      </c>
      <c r="BG35" s="426">
        <v>384</v>
      </c>
      <c r="BH35" s="426">
        <v>376</v>
      </c>
      <c r="BI35" s="426">
        <v>2</v>
      </c>
      <c r="BJ35" s="954">
        <f>+BF35+BG35+BH35+BI35</f>
        <v>1200</v>
      </c>
      <c r="BK35" s="432">
        <v>799</v>
      </c>
      <c r="BL35" s="431">
        <v>0</v>
      </c>
      <c r="BM35" s="426">
        <v>0</v>
      </c>
      <c r="BN35" s="426">
        <v>0</v>
      </c>
      <c r="BO35" s="269"/>
      <c r="BP35" s="431">
        <v>49</v>
      </c>
      <c r="BQ35" s="432">
        <v>29</v>
      </c>
    </row>
    <row r="36" spans="1:69" s="124" customFormat="1" ht="14.25" customHeight="1">
      <c r="A36" s="469" t="s">
        <v>271</v>
      </c>
      <c r="B36" s="498">
        <v>11709</v>
      </c>
      <c r="C36" s="204">
        <v>5655</v>
      </c>
      <c r="D36" s="204">
        <v>9981</v>
      </c>
      <c r="E36" s="204">
        <v>4749</v>
      </c>
      <c r="F36" s="204">
        <v>9387</v>
      </c>
      <c r="G36" s="204">
        <v>4617</v>
      </c>
      <c r="H36" s="204">
        <v>7847</v>
      </c>
      <c r="I36" s="204">
        <v>4034</v>
      </c>
      <c r="J36" s="204">
        <v>5251</v>
      </c>
      <c r="K36" s="204">
        <v>2680</v>
      </c>
      <c r="L36" s="203">
        <f t="shared" ref="L36:M39" si="97">+B36+D36+F36+H36+J36</f>
        <v>44175</v>
      </c>
      <c r="M36" s="868">
        <f t="shared" si="97"/>
        <v>21735</v>
      </c>
      <c r="N36" s="229">
        <v>5650</v>
      </c>
      <c r="O36" s="229"/>
      <c r="P36" s="131">
        <v>2845</v>
      </c>
      <c r="Q36" s="131">
        <v>4515</v>
      </c>
      <c r="R36" s="985"/>
      <c r="S36" s="139">
        <v>2315</v>
      </c>
      <c r="T36" s="93"/>
      <c r="U36" s="485" t="s">
        <v>271</v>
      </c>
      <c r="V36" s="459">
        <v>2701</v>
      </c>
      <c r="W36" s="460">
        <v>1228</v>
      </c>
      <c r="X36" s="460">
        <v>2352</v>
      </c>
      <c r="Y36" s="460">
        <v>986</v>
      </c>
      <c r="Z36" s="460">
        <v>2289</v>
      </c>
      <c r="AA36" s="460">
        <v>1046</v>
      </c>
      <c r="AB36" s="460">
        <v>1757</v>
      </c>
      <c r="AC36" s="460">
        <v>794</v>
      </c>
      <c r="AD36" s="460">
        <v>581</v>
      </c>
      <c r="AE36" s="460">
        <v>257</v>
      </c>
      <c r="AF36" s="203">
        <f t="shared" ref="AF36:AG39" si="98">+V36+X36+Z36+AB36+AD36</f>
        <v>9680</v>
      </c>
      <c r="AG36" s="868">
        <f t="shared" si="98"/>
        <v>4311</v>
      </c>
      <c r="AH36" s="459">
        <v>750</v>
      </c>
      <c r="AI36" s="992"/>
      <c r="AJ36" s="460">
        <v>330</v>
      </c>
      <c r="AK36" s="460">
        <v>531</v>
      </c>
      <c r="AL36" s="989"/>
      <c r="AM36" s="462">
        <v>288</v>
      </c>
      <c r="AN36" s="93"/>
      <c r="AO36" s="438" t="s">
        <v>271</v>
      </c>
      <c r="AP36" s="459">
        <v>300</v>
      </c>
      <c r="AQ36" s="460">
        <v>298</v>
      </c>
      <c r="AR36" s="460">
        <v>294</v>
      </c>
      <c r="AS36" s="460">
        <v>265</v>
      </c>
      <c r="AT36" s="460">
        <v>233</v>
      </c>
      <c r="AU36" s="830">
        <f t="shared" ref="AU36:AU61" si="99">SUM(AP36:AT36)</f>
        <v>1390</v>
      </c>
      <c r="AV36" s="460">
        <v>104</v>
      </c>
      <c r="AW36" s="462">
        <v>101</v>
      </c>
      <c r="AX36" s="859">
        <v>1181</v>
      </c>
      <c r="AY36" s="459">
        <v>828</v>
      </c>
      <c r="AZ36" s="460">
        <v>150</v>
      </c>
      <c r="BA36" s="833">
        <f t="shared" ref="BA36:BA61" si="100">+AY36+AZ36</f>
        <v>978</v>
      </c>
      <c r="BB36" s="741">
        <v>187</v>
      </c>
      <c r="BC36" s="467">
        <v>255</v>
      </c>
      <c r="BD36" s="93"/>
      <c r="BE36" s="438" t="s">
        <v>271</v>
      </c>
      <c r="BF36" s="431">
        <v>527</v>
      </c>
      <c r="BG36" s="426">
        <v>502</v>
      </c>
      <c r="BH36" s="426">
        <v>248</v>
      </c>
      <c r="BI36" s="426">
        <v>0</v>
      </c>
      <c r="BJ36" s="954">
        <f t="shared" ref="BJ36:BJ61" si="101">+BF36+BG36+BH36+BI36</f>
        <v>1277</v>
      </c>
      <c r="BK36" s="432">
        <v>857</v>
      </c>
      <c r="BL36" s="431">
        <v>201</v>
      </c>
      <c r="BM36" s="426">
        <v>0</v>
      </c>
      <c r="BN36" s="426">
        <v>9</v>
      </c>
      <c r="BO36" s="269">
        <f>SUM(BL36:BN36)</f>
        <v>210</v>
      </c>
      <c r="BP36" s="431">
        <v>59</v>
      </c>
      <c r="BQ36" s="432">
        <v>32</v>
      </c>
    </row>
    <row r="37" spans="1:69" s="124" customFormat="1" ht="14.25" customHeight="1">
      <c r="A37" s="469" t="s">
        <v>272</v>
      </c>
      <c r="B37" s="498">
        <v>5222</v>
      </c>
      <c r="C37" s="204">
        <v>2575</v>
      </c>
      <c r="D37" s="204">
        <v>3778</v>
      </c>
      <c r="E37" s="204">
        <v>1831</v>
      </c>
      <c r="F37" s="204">
        <v>3652</v>
      </c>
      <c r="G37" s="204">
        <v>1769</v>
      </c>
      <c r="H37" s="204">
        <v>2604</v>
      </c>
      <c r="I37" s="204">
        <v>1273</v>
      </c>
      <c r="J37" s="204">
        <v>1693</v>
      </c>
      <c r="K37" s="204">
        <v>804</v>
      </c>
      <c r="L37" s="203">
        <f t="shared" si="97"/>
        <v>16949</v>
      </c>
      <c r="M37" s="868">
        <f t="shared" si="97"/>
        <v>8252</v>
      </c>
      <c r="N37" s="229">
        <v>0</v>
      </c>
      <c r="O37" s="229"/>
      <c r="P37" s="131">
        <v>0</v>
      </c>
      <c r="Q37" s="131">
        <v>0</v>
      </c>
      <c r="R37" s="985"/>
      <c r="S37" s="139">
        <v>0</v>
      </c>
      <c r="T37" s="93"/>
      <c r="U37" s="485" t="s">
        <v>272</v>
      </c>
      <c r="V37" s="459">
        <v>1635</v>
      </c>
      <c r="W37" s="460">
        <v>739</v>
      </c>
      <c r="X37" s="460">
        <v>1124</v>
      </c>
      <c r="Y37" s="460">
        <v>500</v>
      </c>
      <c r="Z37" s="460">
        <v>1279</v>
      </c>
      <c r="AA37" s="460">
        <v>591</v>
      </c>
      <c r="AB37" s="460">
        <v>721</v>
      </c>
      <c r="AC37" s="460">
        <v>319</v>
      </c>
      <c r="AD37" s="460">
        <v>206</v>
      </c>
      <c r="AE37" s="460">
        <v>89</v>
      </c>
      <c r="AF37" s="203">
        <f t="shared" si="98"/>
        <v>4965</v>
      </c>
      <c r="AG37" s="868">
        <f t="shared" si="98"/>
        <v>2238</v>
      </c>
      <c r="AH37" s="459">
        <v>0</v>
      </c>
      <c r="AI37" s="992"/>
      <c r="AJ37" s="460">
        <v>0</v>
      </c>
      <c r="AK37" s="460">
        <v>0</v>
      </c>
      <c r="AL37" s="989"/>
      <c r="AM37" s="462">
        <v>0</v>
      </c>
      <c r="AN37" s="93"/>
      <c r="AO37" s="438" t="s">
        <v>272</v>
      </c>
      <c r="AP37" s="459">
        <v>141</v>
      </c>
      <c r="AQ37" s="460">
        <v>135</v>
      </c>
      <c r="AR37" s="460">
        <v>136</v>
      </c>
      <c r="AS37" s="460">
        <v>119</v>
      </c>
      <c r="AT37" s="460">
        <v>101</v>
      </c>
      <c r="AU37" s="830">
        <f t="shared" si="99"/>
        <v>632</v>
      </c>
      <c r="AV37" s="460">
        <v>0</v>
      </c>
      <c r="AW37" s="462">
        <v>0</v>
      </c>
      <c r="AX37" s="859">
        <v>385</v>
      </c>
      <c r="AY37" s="459">
        <v>329</v>
      </c>
      <c r="AZ37" s="460">
        <v>50</v>
      </c>
      <c r="BA37" s="833">
        <f t="shared" si="100"/>
        <v>379</v>
      </c>
      <c r="BB37" s="741">
        <v>0</v>
      </c>
      <c r="BC37" s="467">
        <v>125</v>
      </c>
      <c r="BD37" s="93"/>
      <c r="BE37" s="438" t="s">
        <v>272</v>
      </c>
      <c r="BF37" s="431">
        <v>131</v>
      </c>
      <c r="BG37" s="426">
        <v>197</v>
      </c>
      <c r="BH37" s="426">
        <v>93</v>
      </c>
      <c r="BI37" s="426">
        <v>0</v>
      </c>
      <c r="BJ37" s="954">
        <f t="shared" si="101"/>
        <v>421</v>
      </c>
      <c r="BK37" s="432">
        <v>209</v>
      </c>
      <c r="BL37" s="431">
        <v>0</v>
      </c>
      <c r="BM37" s="426">
        <v>0</v>
      </c>
      <c r="BN37" s="426">
        <v>0</v>
      </c>
      <c r="BO37" s="269"/>
      <c r="BP37" s="431">
        <v>11</v>
      </c>
      <c r="BQ37" s="432">
        <v>5</v>
      </c>
    </row>
    <row r="38" spans="1:69" s="124" customFormat="1" ht="14.25" customHeight="1">
      <c r="A38" s="469" t="s">
        <v>273</v>
      </c>
      <c r="B38" s="498">
        <v>7131</v>
      </c>
      <c r="C38" s="204">
        <v>3467</v>
      </c>
      <c r="D38" s="204">
        <v>5040</v>
      </c>
      <c r="E38" s="204">
        <v>2528</v>
      </c>
      <c r="F38" s="204">
        <v>4237</v>
      </c>
      <c r="G38" s="204">
        <v>2017</v>
      </c>
      <c r="H38" s="204">
        <v>2704</v>
      </c>
      <c r="I38" s="204">
        <v>1327</v>
      </c>
      <c r="J38" s="204">
        <v>1967</v>
      </c>
      <c r="K38" s="204">
        <v>956</v>
      </c>
      <c r="L38" s="203">
        <f t="shared" si="97"/>
        <v>21079</v>
      </c>
      <c r="M38" s="868">
        <f t="shared" si="97"/>
        <v>10295</v>
      </c>
      <c r="N38" s="229">
        <v>0</v>
      </c>
      <c r="O38" s="229"/>
      <c r="P38" s="131">
        <v>0</v>
      </c>
      <c r="Q38" s="131">
        <v>0</v>
      </c>
      <c r="R38" s="985"/>
      <c r="S38" s="139">
        <v>0</v>
      </c>
      <c r="T38" s="93"/>
      <c r="U38" s="485" t="s">
        <v>273</v>
      </c>
      <c r="V38" s="459">
        <v>2219</v>
      </c>
      <c r="W38" s="460">
        <v>1041</v>
      </c>
      <c r="X38" s="460">
        <v>1915</v>
      </c>
      <c r="Y38" s="460">
        <v>893</v>
      </c>
      <c r="Z38" s="460">
        <v>1603</v>
      </c>
      <c r="AA38" s="460">
        <v>731</v>
      </c>
      <c r="AB38" s="460">
        <v>684</v>
      </c>
      <c r="AC38" s="460">
        <v>311</v>
      </c>
      <c r="AD38" s="460">
        <v>604</v>
      </c>
      <c r="AE38" s="460">
        <v>292</v>
      </c>
      <c r="AF38" s="203">
        <f t="shared" si="98"/>
        <v>7025</v>
      </c>
      <c r="AG38" s="868">
        <f t="shared" si="98"/>
        <v>3268</v>
      </c>
      <c r="AH38" s="459">
        <v>0</v>
      </c>
      <c r="AI38" s="992"/>
      <c r="AJ38" s="460">
        <v>0</v>
      </c>
      <c r="AK38" s="460">
        <v>0</v>
      </c>
      <c r="AL38" s="989"/>
      <c r="AM38" s="462">
        <v>0</v>
      </c>
      <c r="AN38" s="93"/>
      <c r="AO38" s="438" t="s">
        <v>273</v>
      </c>
      <c r="AP38" s="459">
        <v>175</v>
      </c>
      <c r="AQ38" s="460">
        <v>173</v>
      </c>
      <c r="AR38" s="460">
        <v>162</v>
      </c>
      <c r="AS38" s="460">
        <v>147</v>
      </c>
      <c r="AT38" s="460">
        <v>138</v>
      </c>
      <c r="AU38" s="830">
        <f t="shared" si="99"/>
        <v>795</v>
      </c>
      <c r="AV38" s="460">
        <v>0</v>
      </c>
      <c r="AW38" s="462">
        <v>0</v>
      </c>
      <c r="AX38" s="859">
        <v>514</v>
      </c>
      <c r="AY38" s="459">
        <v>460</v>
      </c>
      <c r="AZ38" s="460">
        <v>40</v>
      </c>
      <c r="BA38" s="833">
        <f t="shared" si="100"/>
        <v>500</v>
      </c>
      <c r="BB38" s="741">
        <v>0</v>
      </c>
      <c r="BC38" s="467">
        <v>170</v>
      </c>
      <c r="BD38" s="93"/>
      <c r="BE38" s="438" t="s">
        <v>273</v>
      </c>
      <c r="BF38" s="431">
        <v>138</v>
      </c>
      <c r="BG38" s="426">
        <v>219</v>
      </c>
      <c r="BH38" s="426">
        <v>133</v>
      </c>
      <c r="BI38" s="426">
        <v>0</v>
      </c>
      <c r="BJ38" s="954">
        <f t="shared" si="101"/>
        <v>490</v>
      </c>
      <c r="BK38" s="432">
        <v>237</v>
      </c>
      <c r="BL38" s="431">
        <v>0</v>
      </c>
      <c r="BM38" s="426">
        <v>0</v>
      </c>
      <c r="BN38" s="426">
        <v>0</v>
      </c>
      <c r="BO38" s="269"/>
      <c r="BP38" s="431">
        <v>3</v>
      </c>
      <c r="BQ38" s="432">
        <v>1</v>
      </c>
    </row>
    <row r="39" spans="1:69" s="124" customFormat="1" ht="14.25" customHeight="1">
      <c r="A39" s="469" t="s">
        <v>274</v>
      </c>
      <c r="B39" s="498">
        <v>12862</v>
      </c>
      <c r="C39" s="204">
        <v>6082</v>
      </c>
      <c r="D39" s="204">
        <v>11133</v>
      </c>
      <c r="E39" s="204">
        <v>5276</v>
      </c>
      <c r="F39" s="204">
        <v>10128</v>
      </c>
      <c r="G39" s="204">
        <v>4991</v>
      </c>
      <c r="H39" s="204">
        <v>7974</v>
      </c>
      <c r="I39" s="204">
        <v>4042</v>
      </c>
      <c r="J39" s="204">
        <v>5520</v>
      </c>
      <c r="K39" s="204">
        <v>2986</v>
      </c>
      <c r="L39" s="203">
        <f t="shared" si="97"/>
        <v>47617</v>
      </c>
      <c r="M39" s="868">
        <f t="shared" si="97"/>
        <v>23377</v>
      </c>
      <c r="N39" s="229">
        <v>4871</v>
      </c>
      <c r="O39" s="229"/>
      <c r="P39" s="131">
        <v>2519</v>
      </c>
      <c r="Q39" s="131">
        <v>3306</v>
      </c>
      <c r="R39" s="985"/>
      <c r="S39" s="139">
        <v>1773</v>
      </c>
      <c r="T39" s="93"/>
      <c r="U39" s="485" t="s">
        <v>274</v>
      </c>
      <c r="V39" s="459">
        <v>2612</v>
      </c>
      <c r="W39" s="460">
        <v>1124</v>
      </c>
      <c r="X39" s="460">
        <v>3101</v>
      </c>
      <c r="Y39" s="460">
        <v>1361</v>
      </c>
      <c r="Z39" s="460">
        <v>2860</v>
      </c>
      <c r="AA39" s="460">
        <v>1276</v>
      </c>
      <c r="AB39" s="460">
        <v>1581</v>
      </c>
      <c r="AC39" s="460">
        <v>755</v>
      </c>
      <c r="AD39" s="460">
        <v>708</v>
      </c>
      <c r="AE39" s="460">
        <v>360</v>
      </c>
      <c r="AF39" s="203">
        <f t="shared" si="98"/>
        <v>10862</v>
      </c>
      <c r="AG39" s="868">
        <f t="shared" si="98"/>
        <v>4876</v>
      </c>
      <c r="AH39" s="459">
        <v>633</v>
      </c>
      <c r="AI39" s="992"/>
      <c r="AJ39" s="460">
        <v>299</v>
      </c>
      <c r="AK39" s="460">
        <v>456</v>
      </c>
      <c r="AL39" s="989"/>
      <c r="AM39" s="462">
        <v>239</v>
      </c>
      <c r="AN39" s="93"/>
      <c r="AO39" s="438" t="s">
        <v>274</v>
      </c>
      <c r="AP39" s="459">
        <v>333</v>
      </c>
      <c r="AQ39" s="460">
        <v>334</v>
      </c>
      <c r="AR39" s="460">
        <v>327</v>
      </c>
      <c r="AS39" s="460">
        <v>297</v>
      </c>
      <c r="AT39" s="460">
        <v>271</v>
      </c>
      <c r="AU39" s="830">
        <f t="shared" si="99"/>
        <v>1562</v>
      </c>
      <c r="AV39" s="460">
        <v>80</v>
      </c>
      <c r="AW39" s="462">
        <v>71</v>
      </c>
      <c r="AX39" s="859">
        <v>1319</v>
      </c>
      <c r="AY39" s="459">
        <v>1021</v>
      </c>
      <c r="AZ39" s="460">
        <v>160</v>
      </c>
      <c r="BA39" s="833">
        <f t="shared" si="100"/>
        <v>1181</v>
      </c>
      <c r="BB39" s="741">
        <v>118</v>
      </c>
      <c r="BC39" s="467">
        <v>300</v>
      </c>
      <c r="BD39" s="93"/>
      <c r="BE39" s="438" t="s">
        <v>274</v>
      </c>
      <c r="BF39" s="431">
        <v>364</v>
      </c>
      <c r="BG39" s="426">
        <v>512</v>
      </c>
      <c r="BH39" s="426">
        <v>444</v>
      </c>
      <c r="BI39" s="426">
        <v>12</v>
      </c>
      <c r="BJ39" s="954">
        <f t="shared" si="101"/>
        <v>1332</v>
      </c>
      <c r="BK39" s="432">
        <v>886</v>
      </c>
      <c r="BL39" s="431">
        <v>158</v>
      </c>
      <c r="BM39" s="426">
        <v>1</v>
      </c>
      <c r="BN39" s="426">
        <v>40</v>
      </c>
      <c r="BO39" s="269">
        <f>SUM(BL39:BN39)</f>
        <v>199</v>
      </c>
      <c r="BP39" s="431">
        <v>110</v>
      </c>
      <c r="BQ39" s="432">
        <v>73</v>
      </c>
    </row>
    <row r="40" spans="1:69" s="124" customFormat="1" ht="14.25" customHeight="1">
      <c r="A40" s="469" t="s">
        <v>40</v>
      </c>
      <c r="B40" s="498">
        <v>12367</v>
      </c>
      <c r="C40" s="204">
        <v>6053</v>
      </c>
      <c r="D40" s="204">
        <v>7547</v>
      </c>
      <c r="E40" s="204">
        <v>3678</v>
      </c>
      <c r="F40" s="204">
        <v>6380</v>
      </c>
      <c r="G40" s="204">
        <v>3181</v>
      </c>
      <c r="H40" s="204">
        <v>4123</v>
      </c>
      <c r="I40" s="204">
        <v>2154</v>
      </c>
      <c r="J40" s="204">
        <v>2557</v>
      </c>
      <c r="K40" s="204">
        <v>1358</v>
      </c>
      <c r="L40" s="203">
        <f t="shared" ref="L40:M61" si="102">+B40+D40+F40+H40+J40</f>
        <v>32974</v>
      </c>
      <c r="M40" s="868">
        <f t="shared" si="102"/>
        <v>16424</v>
      </c>
      <c r="N40" s="229">
        <v>0</v>
      </c>
      <c r="O40" s="229"/>
      <c r="P40" s="131">
        <v>0</v>
      </c>
      <c r="Q40" s="131">
        <v>0</v>
      </c>
      <c r="R40" s="985"/>
      <c r="S40" s="139">
        <v>0</v>
      </c>
      <c r="T40" s="93"/>
      <c r="U40" s="485" t="s">
        <v>40</v>
      </c>
      <c r="V40" s="459">
        <v>3677</v>
      </c>
      <c r="W40" s="460">
        <v>1754</v>
      </c>
      <c r="X40" s="460">
        <v>2238</v>
      </c>
      <c r="Y40" s="460">
        <v>987</v>
      </c>
      <c r="Z40" s="460">
        <v>2010</v>
      </c>
      <c r="AA40" s="460">
        <v>939</v>
      </c>
      <c r="AB40" s="460">
        <v>1077</v>
      </c>
      <c r="AC40" s="460">
        <v>553</v>
      </c>
      <c r="AD40" s="460">
        <v>433</v>
      </c>
      <c r="AE40" s="460">
        <v>234</v>
      </c>
      <c r="AF40" s="203">
        <f t="shared" ref="AF40:AG43" si="103">+V40+X40+Z40+AB40+AD40</f>
        <v>9435</v>
      </c>
      <c r="AG40" s="868">
        <f t="shared" si="103"/>
        <v>4467</v>
      </c>
      <c r="AH40" s="482">
        <v>0</v>
      </c>
      <c r="AI40" s="993"/>
      <c r="AJ40" s="483">
        <v>0</v>
      </c>
      <c r="AK40" s="483">
        <v>0</v>
      </c>
      <c r="AL40" s="990"/>
      <c r="AM40" s="484">
        <v>0</v>
      </c>
      <c r="AN40" s="93"/>
      <c r="AO40" s="438" t="s">
        <v>40</v>
      </c>
      <c r="AP40" s="459">
        <v>263</v>
      </c>
      <c r="AQ40" s="460">
        <v>247</v>
      </c>
      <c r="AR40" s="460">
        <v>246</v>
      </c>
      <c r="AS40" s="460">
        <v>194</v>
      </c>
      <c r="AT40" s="460">
        <v>160</v>
      </c>
      <c r="AU40" s="830">
        <f t="shared" si="99"/>
        <v>1110</v>
      </c>
      <c r="AV40" s="460">
        <v>0</v>
      </c>
      <c r="AW40" s="462">
        <v>0</v>
      </c>
      <c r="AX40" s="859">
        <v>860</v>
      </c>
      <c r="AY40" s="459">
        <v>750</v>
      </c>
      <c r="AZ40" s="460">
        <v>50</v>
      </c>
      <c r="BA40" s="833">
        <f t="shared" si="100"/>
        <v>800</v>
      </c>
      <c r="BB40" s="462">
        <v>0</v>
      </c>
      <c r="BC40" s="467">
        <v>218</v>
      </c>
      <c r="BD40" s="93"/>
      <c r="BE40" s="438" t="s">
        <v>40</v>
      </c>
      <c r="BF40" s="431">
        <v>230</v>
      </c>
      <c r="BG40" s="426">
        <v>371</v>
      </c>
      <c r="BH40" s="426">
        <v>156</v>
      </c>
      <c r="BI40" s="426">
        <v>3</v>
      </c>
      <c r="BJ40" s="954">
        <f t="shared" si="101"/>
        <v>760</v>
      </c>
      <c r="BK40" s="432">
        <v>412</v>
      </c>
      <c r="BL40" s="431">
        <v>0</v>
      </c>
      <c r="BM40" s="426">
        <v>0</v>
      </c>
      <c r="BN40" s="426">
        <v>0</v>
      </c>
      <c r="BO40" s="269"/>
      <c r="BP40" s="431">
        <v>17</v>
      </c>
      <c r="BQ40" s="432">
        <v>4</v>
      </c>
    </row>
    <row r="41" spans="1:69" s="124" customFormat="1" ht="14.25" customHeight="1">
      <c r="A41" s="469" t="s">
        <v>275</v>
      </c>
      <c r="B41" s="498">
        <v>14678</v>
      </c>
      <c r="C41" s="204">
        <v>6978</v>
      </c>
      <c r="D41" s="204">
        <v>11338</v>
      </c>
      <c r="E41" s="204">
        <v>5367</v>
      </c>
      <c r="F41" s="204">
        <v>10202</v>
      </c>
      <c r="G41" s="204">
        <v>4942</v>
      </c>
      <c r="H41" s="204">
        <v>7826</v>
      </c>
      <c r="I41" s="204">
        <v>3878</v>
      </c>
      <c r="J41" s="204">
        <v>5361</v>
      </c>
      <c r="K41" s="204">
        <v>2739</v>
      </c>
      <c r="L41" s="203">
        <f t="shared" si="102"/>
        <v>49405</v>
      </c>
      <c r="M41" s="868">
        <f t="shared" si="102"/>
        <v>23904</v>
      </c>
      <c r="N41" s="229">
        <v>0</v>
      </c>
      <c r="O41" s="229"/>
      <c r="P41" s="131">
        <v>0</v>
      </c>
      <c r="Q41" s="131">
        <v>0</v>
      </c>
      <c r="R41" s="985"/>
      <c r="S41" s="139">
        <v>0</v>
      </c>
      <c r="T41" s="93"/>
      <c r="U41" s="485" t="s">
        <v>275</v>
      </c>
      <c r="V41" s="459">
        <v>4881</v>
      </c>
      <c r="W41" s="460">
        <v>2217</v>
      </c>
      <c r="X41" s="460">
        <v>3614</v>
      </c>
      <c r="Y41" s="460">
        <v>1588</v>
      </c>
      <c r="Z41" s="460">
        <v>3339</v>
      </c>
      <c r="AA41" s="460">
        <v>1515</v>
      </c>
      <c r="AB41" s="460">
        <v>2136</v>
      </c>
      <c r="AC41" s="460">
        <v>1022</v>
      </c>
      <c r="AD41" s="460">
        <v>1138</v>
      </c>
      <c r="AE41" s="460">
        <v>600</v>
      </c>
      <c r="AF41" s="203">
        <f t="shared" si="103"/>
        <v>15108</v>
      </c>
      <c r="AG41" s="868">
        <f t="shared" si="103"/>
        <v>6942</v>
      </c>
      <c r="AH41" s="482">
        <v>0</v>
      </c>
      <c r="AI41" s="993"/>
      <c r="AJ41" s="483">
        <v>0</v>
      </c>
      <c r="AK41" s="483">
        <v>0</v>
      </c>
      <c r="AL41" s="990"/>
      <c r="AM41" s="484">
        <v>0</v>
      </c>
      <c r="AN41" s="93"/>
      <c r="AO41" s="438" t="s">
        <v>275</v>
      </c>
      <c r="AP41" s="459">
        <v>348</v>
      </c>
      <c r="AQ41" s="460">
        <v>336</v>
      </c>
      <c r="AR41" s="460">
        <v>330</v>
      </c>
      <c r="AS41" s="460">
        <v>296</v>
      </c>
      <c r="AT41" s="460">
        <v>271</v>
      </c>
      <c r="AU41" s="830">
        <f t="shared" si="99"/>
        <v>1581</v>
      </c>
      <c r="AV41" s="460">
        <v>0</v>
      </c>
      <c r="AW41" s="462">
        <v>0</v>
      </c>
      <c r="AX41" s="859">
        <v>1314</v>
      </c>
      <c r="AY41" s="459">
        <v>1105</v>
      </c>
      <c r="AZ41" s="460">
        <v>66</v>
      </c>
      <c r="BA41" s="833">
        <f t="shared" si="100"/>
        <v>1171</v>
      </c>
      <c r="BB41" s="462">
        <v>0</v>
      </c>
      <c r="BC41" s="467">
        <v>311</v>
      </c>
      <c r="BD41" s="93"/>
      <c r="BE41" s="438" t="s">
        <v>275</v>
      </c>
      <c r="BF41" s="431">
        <v>407</v>
      </c>
      <c r="BG41" s="426">
        <v>535</v>
      </c>
      <c r="BH41" s="426">
        <v>231</v>
      </c>
      <c r="BI41" s="426">
        <v>0</v>
      </c>
      <c r="BJ41" s="954">
        <f t="shared" si="101"/>
        <v>1173</v>
      </c>
      <c r="BK41" s="432">
        <v>574</v>
      </c>
      <c r="BL41" s="431">
        <v>0</v>
      </c>
      <c r="BM41" s="426">
        <v>0</v>
      </c>
      <c r="BN41" s="426">
        <v>0</v>
      </c>
      <c r="BO41" s="269"/>
      <c r="BP41" s="431">
        <v>20</v>
      </c>
      <c r="BQ41" s="432">
        <v>6</v>
      </c>
    </row>
    <row r="42" spans="1:69" s="124" customFormat="1" ht="14.25" customHeight="1">
      <c r="A42" s="469" t="s">
        <v>42</v>
      </c>
      <c r="B42" s="498">
        <v>10962</v>
      </c>
      <c r="C42" s="204">
        <v>5127</v>
      </c>
      <c r="D42" s="204">
        <v>8812</v>
      </c>
      <c r="E42" s="204">
        <v>4082</v>
      </c>
      <c r="F42" s="204">
        <v>8431</v>
      </c>
      <c r="G42" s="204">
        <v>4083</v>
      </c>
      <c r="H42" s="204">
        <v>6678</v>
      </c>
      <c r="I42" s="204">
        <v>3329</v>
      </c>
      <c r="J42" s="204">
        <v>4739</v>
      </c>
      <c r="K42" s="204">
        <v>2455</v>
      </c>
      <c r="L42" s="203">
        <f t="shared" si="102"/>
        <v>39622</v>
      </c>
      <c r="M42" s="868">
        <f t="shared" si="102"/>
        <v>19076</v>
      </c>
      <c r="N42" s="229">
        <v>0</v>
      </c>
      <c r="O42" s="229"/>
      <c r="P42" s="131">
        <v>0</v>
      </c>
      <c r="Q42" s="131">
        <v>0</v>
      </c>
      <c r="R42" s="985"/>
      <c r="S42" s="139">
        <v>0</v>
      </c>
      <c r="T42" s="93"/>
      <c r="U42" s="485" t="s">
        <v>42</v>
      </c>
      <c r="V42" s="459">
        <v>3763</v>
      </c>
      <c r="W42" s="460">
        <v>1637</v>
      </c>
      <c r="X42" s="460">
        <v>2681</v>
      </c>
      <c r="Y42" s="460">
        <v>1098</v>
      </c>
      <c r="Z42" s="460">
        <v>2736</v>
      </c>
      <c r="AA42" s="460">
        <v>1207</v>
      </c>
      <c r="AB42" s="460">
        <v>1675</v>
      </c>
      <c r="AC42" s="460">
        <v>810</v>
      </c>
      <c r="AD42" s="460">
        <v>754</v>
      </c>
      <c r="AE42" s="460">
        <v>409</v>
      </c>
      <c r="AF42" s="203">
        <f t="shared" si="103"/>
        <v>11609</v>
      </c>
      <c r="AG42" s="868">
        <f t="shared" si="103"/>
        <v>5161</v>
      </c>
      <c r="AH42" s="482">
        <v>0</v>
      </c>
      <c r="AI42" s="993"/>
      <c r="AJ42" s="483">
        <v>0</v>
      </c>
      <c r="AK42" s="483">
        <v>0</v>
      </c>
      <c r="AL42" s="990"/>
      <c r="AM42" s="484">
        <v>0</v>
      </c>
      <c r="AN42" s="93"/>
      <c r="AO42" s="438" t="s">
        <v>42</v>
      </c>
      <c r="AP42" s="459">
        <v>332</v>
      </c>
      <c r="AQ42" s="460">
        <v>325</v>
      </c>
      <c r="AR42" s="460">
        <v>327</v>
      </c>
      <c r="AS42" s="460">
        <v>313</v>
      </c>
      <c r="AT42" s="460">
        <v>302</v>
      </c>
      <c r="AU42" s="830">
        <f t="shared" si="99"/>
        <v>1599</v>
      </c>
      <c r="AV42" s="460">
        <v>0</v>
      </c>
      <c r="AW42" s="462">
        <v>0</v>
      </c>
      <c r="AX42" s="859">
        <v>1578</v>
      </c>
      <c r="AY42" s="459">
        <v>1314</v>
      </c>
      <c r="AZ42" s="460">
        <v>48</v>
      </c>
      <c r="BA42" s="833">
        <f t="shared" si="100"/>
        <v>1362</v>
      </c>
      <c r="BB42" s="462">
        <v>0</v>
      </c>
      <c r="BC42" s="467">
        <v>308</v>
      </c>
      <c r="BD42" s="93"/>
      <c r="BE42" s="438" t="s">
        <v>42</v>
      </c>
      <c r="BF42" s="431">
        <v>524</v>
      </c>
      <c r="BG42" s="426">
        <v>338</v>
      </c>
      <c r="BH42" s="426">
        <v>427</v>
      </c>
      <c r="BI42" s="426">
        <v>0</v>
      </c>
      <c r="BJ42" s="954">
        <f t="shared" si="101"/>
        <v>1289</v>
      </c>
      <c r="BK42" s="432">
        <v>828</v>
      </c>
      <c r="BL42" s="431">
        <v>0</v>
      </c>
      <c r="BM42" s="426">
        <v>0</v>
      </c>
      <c r="BN42" s="426">
        <v>0</v>
      </c>
      <c r="BO42" s="269"/>
      <c r="BP42" s="431">
        <v>22</v>
      </c>
      <c r="BQ42" s="432">
        <v>15</v>
      </c>
    </row>
    <row r="43" spans="1:69" s="124" customFormat="1" ht="14.25" customHeight="1">
      <c r="A43" s="469" t="s">
        <v>10</v>
      </c>
      <c r="B43" s="498">
        <v>6291</v>
      </c>
      <c r="C43" s="204">
        <v>3016</v>
      </c>
      <c r="D43" s="204">
        <v>4403</v>
      </c>
      <c r="E43" s="204">
        <v>2129</v>
      </c>
      <c r="F43" s="204">
        <v>4007</v>
      </c>
      <c r="G43" s="204">
        <v>2010</v>
      </c>
      <c r="H43" s="204">
        <v>2651</v>
      </c>
      <c r="I43" s="204">
        <v>1368</v>
      </c>
      <c r="J43" s="204">
        <v>1918</v>
      </c>
      <c r="K43" s="204">
        <v>1012</v>
      </c>
      <c r="L43" s="203">
        <f t="shared" si="102"/>
        <v>19270</v>
      </c>
      <c r="M43" s="868">
        <f t="shared" si="102"/>
        <v>9535</v>
      </c>
      <c r="N43" s="229">
        <v>0</v>
      </c>
      <c r="O43" s="229"/>
      <c r="P43" s="131">
        <v>0</v>
      </c>
      <c r="Q43" s="131">
        <v>0</v>
      </c>
      <c r="R43" s="985"/>
      <c r="S43" s="139">
        <v>0</v>
      </c>
      <c r="T43" s="93"/>
      <c r="U43" s="485" t="s">
        <v>10</v>
      </c>
      <c r="V43" s="459">
        <v>0</v>
      </c>
      <c r="W43" s="460">
        <v>0</v>
      </c>
      <c r="X43" s="460">
        <v>1236</v>
      </c>
      <c r="Y43" s="460">
        <v>569</v>
      </c>
      <c r="Z43" s="460">
        <v>1156</v>
      </c>
      <c r="AA43" s="460">
        <v>545</v>
      </c>
      <c r="AB43" s="460">
        <v>1</v>
      </c>
      <c r="AC43" s="460">
        <v>1</v>
      </c>
      <c r="AD43" s="460">
        <v>364</v>
      </c>
      <c r="AE43" s="460">
        <v>185</v>
      </c>
      <c r="AF43" s="203">
        <f t="shared" si="103"/>
        <v>2757</v>
      </c>
      <c r="AG43" s="868">
        <f t="shared" si="103"/>
        <v>1300</v>
      </c>
      <c r="AH43" s="482">
        <v>0</v>
      </c>
      <c r="AI43" s="993"/>
      <c r="AJ43" s="483">
        <v>0</v>
      </c>
      <c r="AK43" s="483">
        <v>0</v>
      </c>
      <c r="AL43" s="990"/>
      <c r="AM43" s="484">
        <v>0</v>
      </c>
      <c r="AN43" s="93"/>
      <c r="AO43" s="438" t="s">
        <v>10</v>
      </c>
      <c r="AP43" s="459">
        <v>152</v>
      </c>
      <c r="AQ43" s="460">
        <v>144</v>
      </c>
      <c r="AR43" s="460">
        <v>140</v>
      </c>
      <c r="AS43" s="460">
        <v>120</v>
      </c>
      <c r="AT43" s="460">
        <v>111</v>
      </c>
      <c r="AU43" s="830">
        <f t="shared" si="99"/>
        <v>667</v>
      </c>
      <c r="AV43" s="460">
        <v>0</v>
      </c>
      <c r="AW43" s="462">
        <v>0</v>
      </c>
      <c r="AX43" s="859">
        <v>570</v>
      </c>
      <c r="AY43" s="459">
        <v>479</v>
      </c>
      <c r="AZ43" s="460">
        <v>40</v>
      </c>
      <c r="BA43" s="833">
        <f t="shared" si="100"/>
        <v>519</v>
      </c>
      <c r="BB43" s="462">
        <v>0</v>
      </c>
      <c r="BC43" s="467">
        <v>136</v>
      </c>
      <c r="BD43" s="93"/>
      <c r="BE43" s="438" t="s">
        <v>10</v>
      </c>
      <c r="BF43" s="431">
        <v>126</v>
      </c>
      <c r="BG43" s="426">
        <v>244</v>
      </c>
      <c r="BH43" s="426">
        <v>151</v>
      </c>
      <c r="BI43" s="426">
        <v>0</v>
      </c>
      <c r="BJ43" s="954">
        <f t="shared" si="101"/>
        <v>521</v>
      </c>
      <c r="BK43" s="432">
        <v>305</v>
      </c>
      <c r="BL43" s="431">
        <v>0</v>
      </c>
      <c r="BM43" s="426">
        <v>0</v>
      </c>
      <c r="BN43" s="426">
        <v>0</v>
      </c>
      <c r="BO43" s="269"/>
      <c r="BP43" s="431">
        <v>3</v>
      </c>
      <c r="BQ43" s="432">
        <v>2</v>
      </c>
    </row>
    <row r="44" spans="1:69" s="124" customFormat="1" ht="14.25" customHeight="1">
      <c r="A44" s="469" t="s">
        <v>276</v>
      </c>
      <c r="B44" s="498">
        <v>7829</v>
      </c>
      <c r="C44" s="204">
        <v>3529</v>
      </c>
      <c r="D44" s="204">
        <v>8102</v>
      </c>
      <c r="E44" s="204">
        <v>3688</v>
      </c>
      <c r="F44" s="204">
        <v>8200</v>
      </c>
      <c r="G44" s="204">
        <v>3855</v>
      </c>
      <c r="H44" s="204">
        <v>6787</v>
      </c>
      <c r="I44" s="204">
        <v>3347</v>
      </c>
      <c r="J44" s="204">
        <v>5778</v>
      </c>
      <c r="K44" s="204">
        <v>2917</v>
      </c>
      <c r="L44" s="203">
        <f t="shared" si="102"/>
        <v>36696</v>
      </c>
      <c r="M44" s="868">
        <f t="shared" si="102"/>
        <v>17336</v>
      </c>
      <c r="N44" s="229">
        <v>0</v>
      </c>
      <c r="O44" s="229"/>
      <c r="P44" s="131">
        <v>0</v>
      </c>
      <c r="Q44" s="131">
        <v>0</v>
      </c>
      <c r="R44" s="985"/>
      <c r="S44" s="139">
        <v>0</v>
      </c>
      <c r="T44" s="93"/>
      <c r="U44" s="485" t="s">
        <v>276</v>
      </c>
      <c r="V44" s="459">
        <v>609</v>
      </c>
      <c r="W44" s="460">
        <v>242</v>
      </c>
      <c r="X44" s="460">
        <v>1785</v>
      </c>
      <c r="Y44" s="460">
        <v>705</v>
      </c>
      <c r="Z44" s="460">
        <v>1819</v>
      </c>
      <c r="AA44" s="460">
        <v>760</v>
      </c>
      <c r="AB44" s="460">
        <v>589</v>
      </c>
      <c r="AC44" s="460">
        <v>264</v>
      </c>
      <c r="AD44" s="460">
        <v>1017</v>
      </c>
      <c r="AE44" s="460">
        <v>506</v>
      </c>
      <c r="AF44" s="203">
        <f t="shared" ref="AF44:AG51" si="104">+V44+X44+Z44+AB44+AD44</f>
        <v>5819</v>
      </c>
      <c r="AG44" s="868">
        <f t="shared" si="104"/>
        <v>2477</v>
      </c>
      <c r="AH44" s="459">
        <v>0</v>
      </c>
      <c r="AI44" s="992"/>
      <c r="AJ44" s="460">
        <v>0</v>
      </c>
      <c r="AK44" s="460">
        <v>0</v>
      </c>
      <c r="AL44" s="989"/>
      <c r="AM44" s="462">
        <v>0</v>
      </c>
      <c r="AN44" s="93"/>
      <c r="AO44" s="438" t="s">
        <v>276</v>
      </c>
      <c r="AP44" s="459">
        <v>242</v>
      </c>
      <c r="AQ44" s="460">
        <v>248</v>
      </c>
      <c r="AR44" s="460">
        <v>248</v>
      </c>
      <c r="AS44" s="460">
        <v>243</v>
      </c>
      <c r="AT44" s="460">
        <v>228</v>
      </c>
      <c r="AU44" s="830">
        <f t="shared" si="99"/>
        <v>1209</v>
      </c>
      <c r="AV44" s="460">
        <v>0</v>
      </c>
      <c r="AW44" s="462">
        <v>0</v>
      </c>
      <c r="AX44" s="859">
        <v>974</v>
      </c>
      <c r="AY44" s="459">
        <v>853</v>
      </c>
      <c r="AZ44" s="460">
        <v>37</v>
      </c>
      <c r="BA44" s="833">
        <f t="shared" si="100"/>
        <v>890</v>
      </c>
      <c r="BB44" s="462">
        <v>0</v>
      </c>
      <c r="BC44" s="467">
        <v>214</v>
      </c>
      <c r="BD44" s="93"/>
      <c r="BE44" s="438" t="s">
        <v>276</v>
      </c>
      <c r="BF44" s="431">
        <v>346</v>
      </c>
      <c r="BG44" s="426">
        <v>368</v>
      </c>
      <c r="BH44" s="426">
        <v>252</v>
      </c>
      <c r="BI44" s="426">
        <v>0</v>
      </c>
      <c r="BJ44" s="954">
        <f t="shared" si="101"/>
        <v>966</v>
      </c>
      <c r="BK44" s="432">
        <v>729</v>
      </c>
      <c r="BL44" s="431">
        <v>0</v>
      </c>
      <c r="BM44" s="426">
        <v>0</v>
      </c>
      <c r="BN44" s="426">
        <v>0</v>
      </c>
      <c r="BO44" s="269"/>
      <c r="BP44" s="431">
        <v>49</v>
      </c>
      <c r="BQ44" s="432">
        <v>37</v>
      </c>
    </row>
    <row r="45" spans="1:69" s="124" customFormat="1" ht="14.25" customHeight="1">
      <c r="A45" s="469" t="s">
        <v>277</v>
      </c>
      <c r="B45" s="498">
        <v>5192</v>
      </c>
      <c r="C45" s="204">
        <v>2473</v>
      </c>
      <c r="D45" s="204">
        <v>4990</v>
      </c>
      <c r="E45" s="204">
        <v>2357</v>
      </c>
      <c r="F45" s="204">
        <v>4802</v>
      </c>
      <c r="G45" s="204">
        <v>2259</v>
      </c>
      <c r="H45" s="204">
        <v>4050</v>
      </c>
      <c r="I45" s="204">
        <v>2001</v>
      </c>
      <c r="J45" s="204">
        <v>2731</v>
      </c>
      <c r="K45" s="204">
        <v>1414</v>
      </c>
      <c r="L45" s="203">
        <f t="shared" si="102"/>
        <v>21765</v>
      </c>
      <c r="M45" s="868">
        <f t="shared" si="102"/>
        <v>10504</v>
      </c>
      <c r="N45" s="229">
        <v>0</v>
      </c>
      <c r="O45" s="229"/>
      <c r="P45" s="131">
        <v>0</v>
      </c>
      <c r="Q45" s="131">
        <v>0</v>
      </c>
      <c r="R45" s="985"/>
      <c r="S45" s="139">
        <v>0</v>
      </c>
      <c r="T45" s="93"/>
      <c r="U45" s="485" t="s">
        <v>277</v>
      </c>
      <c r="V45" s="459">
        <v>862</v>
      </c>
      <c r="W45" s="460">
        <v>367</v>
      </c>
      <c r="X45" s="460">
        <v>994</v>
      </c>
      <c r="Y45" s="460">
        <v>398</v>
      </c>
      <c r="Z45" s="460">
        <v>1074</v>
      </c>
      <c r="AA45" s="460">
        <v>424</v>
      </c>
      <c r="AB45" s="460">
        <v>617</v>
      </c>
      <c r="AC45" s="460">
        <v>291</v>
      </c>
      <c r="AD45" s="460">
        <v>175</v>
      </c>
      <c r="AE45" s="460">
        <v>90</v>
      </c>
      <c r="AF45" s="203">
        <f t="shared" si="104"/>
        <v>3722</v>
      </c>
      <c r="AG45" s="868">
        <f t="shared" si="104"/>
        <v>1570</v>
      </c>
      <c r="AH45" s="459">
        <v>0</v>
      </c>
      <c r="AI45" s="992"/>
      <c r="AJ45" s="460">
        <v>0</v>
      </c>
      <c r="AK45" s="460">
        <v>0</v>
      </c>
      <c r="AL45" s="989"/>
      <c r="AM45" s="462">
        <v>0</v>
      </c>
      <c r="AN45" s="93"/>
      <c r="AO45" s="438" t="s">
        <v>277</v>
      </c>
      <c r="AP45" s="459">
        <v>147</v>
      </c>
      <c r="AQ45" s="460">
        <v>151</v>
      </c>
      <c r="AR45" s="460">
        <v>153</v>
      </c>
      <c r="AS45" s="460">
        <v>141</v>
      </c>
      <c r="AT45" s="460">
        <v>135</v>
      </c>
      <c r="AU45" s="830">
        <f t="shared" si="99"/>
        <v>727</v>
      </c>
      <c r="AV45" s="460">
        <v>0</v>
      </c>
      <c r="AW45" s="462">
        <v>0</v>
      </c>
      <c r="AX45" s="859">
        <v>636</v>
      </c>
      <c r="AY45" s="459">
        <v>530</v>
      </c>
      <c r="AZ45" s="460">
        <v>57</v>
      </c>
      <c r="BA45" s="833">
        <f t="shared" si="100"/>
        <v>587</v>
      </c>
      <c r="BB45" s="462">
        <v>0</v>
      </c>
      <c r="BC45" s="467">
        <v>137</v>
      </c>
      <c r="BD45" s="93"/>
      <c r="BE45" s="438" t="s">
        <v>277</v>
      </c>
      <c r="BF45" s="431">
        <v>150</v>
      </c>
      <c r="BG45" s="426">
        <v>259</v>
      </c>
      <c r="BH45" s="426">
        <v>163</v>
      </c>
      <c r="BI45" s="426">
        <v>0</v>
      </c>
      <c r="BJ45" s="954">
        <f t="shared" si="101"/>
        <v>572</v>
      </c>
      <c r="BK45" s="432">
        <v>345</v>
      </c>
      <c r="BL45" s="431">
        <v>0</v>
      </c>
      <c r="BM45" s="426">
        <v>0</v>
      </c>
      <c r="BN45" s="426">
        <v>0</v>
      </c>
      <c r="BO45" s="269"/>
      <c r="BP45" s="431">
        <v>3</v>
      </c>
      <c r="BQ45" s="432">
        <v>0</v>
      </c>
    </row>
    <row r="46" spans="1:69" s="124" customFormat="1" ht="14.25" customHeight="1">
      <c r="A46" s="469" t="s">
        <v>278</v>
      </c>
      <c r="B46" s="498">
        <v>7995</v>
      </c>
      <c r="C46" s="204">
        <v>3801</v>
      </c>
      <c r="D46" s="204">
        <v>7734</v>
      </c>
      <c r="E46" s="204">
        <v>3690</v>
      </c>
      <c r="F46" s="204">
        <v>7510</v>
      </c>
      <c r="G46" s="204">
        <v>3558</v>
      </c>
      <c r="H46" s="204">
        <v>6031</v>
      </c>
      <c r="I46" s="204">
        <v>2961</v>
      </c>
      <c r="J46" s="204">
        <v>4174</v>
      </c>
      <c r="K46" s="204">
        <v>2169</v>
      </c>
      <c r="L46" s="203">
        <f t="shared" si="102"/>
        <v>33444</v>
      </c>
      <c r="M46" s="868">
        <f t="shared" si="102"/>
        <v>16179</v>
      </c>
      <c r="N46" s="229">
        <v>0</v>
      </c>
      <c r="O46" s="229"/>
      <c r="P46" s="131">
        <v>0</v>
      </c>
      <c r="Q46" s="131">
        <v>0</v>
      </c>
      <c r="R46" s="985"/>
      <c r="S46" s="139">
        <v>0</v>
      </c>
      <c r="T46" s="93"/>
      <c r="U46" s="485" t="s">
        <v>278</v>
      </c>
      <c r="V46" s="459">
        <v>955</v>
      </c>
      <c r="W46" s="460">
        <v>380</v>
      </c>
      <c r="X46" s="460">
        <v>1726</v>
      </c>
      <c r="Y46" s="460">
        <v>718</v>
      </c>
      <c r="Z46" s="460">
        <v>1940</v>
      </c>
      <c r="AA46" s="460">
        <v>808</v>
      </c>
      <c r="AB46" s="460">
        <v>748</v>
      </c>
      <c r="AC46" s="460">
        <v>342</v>
      </c>
      <c r="AD46" s="460">
        <v>383</v>
      </c>
      <c r="AE46" s="460">
        <v>188</v>
      </c>
      <c r="AF46" s="203">
        <f t="shared" si="104"/>
        <v>5752</v>
      </c>
      <c r="AG46" s="868">
        <f t="shared" si="104"/>
        <v>2436</v>
      </c>
      <c r="AH46" s="459">
        <v>0</v>
      </c>
      <c r="AI46" s="992"/>
      <c r="AJ46" s="460">
        <v>0</v>
      </c>
      <c r="AK46" s="460">
        <v>0</v>
      </c>
      <c r="AL46" s="989"/>
      <c r="AM46" s="462">
        <v>0</v>
      </c>
      <c r="AN46" s="93"/>
      <c r="AO46" s="438" t="s">
        <v>278</v>
      </c>
      <c r="AP46" s="459">
        <v>306</v>
      </c>
      <c r="AQ46" s="460">
        <v>312</v>
      </c>
      <c r="AR46" s="460">
        <v>310</v>
      </c>
      <c r="AS46" s="460">
        <v>305</v>
      </c>
      <c r="AT46" s="460">
        <v>289</v>
      </c>
      <c r="AU46" s="830">
        <f t="shared" si="99"/>
        <v>1522</v>
      </c>
      <c r="AV46" s="460">
        <v>0</v>
      </c>
      <c r="AW46" s="462">
        <v>0</v>
      </c>
      <c r="AX46" s="859">
        <v>1026</v>
      </c>
      <c r="AY46" s="459">
        <v>901</v>
      </c>
      <c r="AZ46" s="460">
        <v>29</v>
      </c>
      <c r="BA46" s="833">
        <f t="shared" si="100"/>
        <v>930</v>
      </c>
      <c r="BB46" s="462">
        <v>0</v>
      </c>
      <c r="BC46" s="467">
        <v>293</v>
      </c>
      <c r="BD46" s="93"/>
      <c r="BE46" s="438" t="s">
        <v>278</v>
      </c>
      <c r="BF46" s="431">
        <v>269</v>
      </c>
      <c r="BG46" s="426">
        <v>473</v>
      </c>
      <c r="BH46" s="426">
        <v>222</v>
      </c>
      <c r="BI46" s="426">
        <v>0</v>
      </c>
      <c r="BJ46" s="954">
        <f t="shared" si="101"/>
        <v>964</v>
      </c>
      <c r="BK46" s="432">
        <v>521</v>
      </c>
      <c r="BL46" s="431">
        <v>0</v>
      </c>
      <c r="BM46" s="426">
        <v>0</v>
      </c>
      <c r="BN46" s="426">
        <v>0</v>
      </c>
      <c r="BO46" s="269"/>
      <c r="BP46" s="431">
        <v>4</v>
      </c>
      <c r="BQ46" s="432">
        <v>1</v>
      </c>
    </row>
    <row r="47" spans="1:69" s="124" customFormat="1" ht="14.25" customHeight="1">
      <c r="A47" s="469" t="s">
        <v>279</v>
      </c>
      <c r="B47" s="498">
        <v>6818</v>
      </c>
      <c r="C47" s="204">
        <v>3239</v>
      </c>
      <c r="D47" s="204">
        <v>5775</v>
      </c>
      <c r="E47" s="204">
        <v>2681</v>
      </c>
      <c r="F47" s="204">
        <v>5148</v>
      </c>
      <c r="G47" s="204">
        <v>2477</v>
      </c>
      <c r="H47" s="204">
        <v>3940</v>
      </c>
      <c r="I47" s="204">
        <v>1909</v>
      </c>
      <c r="J47" s="204">
        <v>2513</v>
      </c>
      <c r="K47" s="204">
        <v>1261</v>
      </c>
      <c r="L47" s="203">
        <f t="shared" si="102"/>
        <v>24194</v>
      </c>
      <c r="M47" s="868">
        <f t="shared" si="102"/>
        <v>11567</v>
      </c>
      <c r="N47" s="229">
        <v>0</v>
      </c>
      <c r="O47" s="229"/>
      <c r="P47" s="131">
        <v>0</v>
      </c>
      <c r="Q47" s="131">
        <v>0</v>
      </c>
      <c r="R47" s="985"/>
      <c r="S47" s="139">
        <v>0</v>
      </c>
      <c r="T47" s="93"/>
      <c r="U47" s="485" t="s">
        <v>279</v>
      </c>
      <c r="V47" s="459">
        <v>1460</v>
      </c>
      <c r="W47" s="460">
        <v>626</v>
      </c>
      <c r="X47" s="460">
        <v>1481</v>
      </c>
      <c r="Y47" s="460">
        <v>638</v>
      </c>
      <c r="Z47" s="460">
        <v>1474</v>
      </c>
      <c r="AA47" s="460">
        <v>637</v>
      </c>
      <c r="AB47" s="460">
        <v>950</v>
      </c>
      <c r="AC47" s="460">
        <v>441</v>
      </c>
      <c r="AD47" s="460">
        <v>320</v>
      </c>
      <c r="AE47" s="460">
        <v>144</v>
      </c>
      <c r="AF47" s="203">
        <f t="shared" si="104"/>
        <v>5685</v>
      </c>
      <c r="AG47" s="868">
        <f t="shared" si="104"/>
        <v>2486</v>
      </c>
      <c r="AH47" s="459">
        <v>0</v>
      </c>
      <c r="AI47" s="992"/>
      <c r="AJ47" s="460">
        <v>0</v>
      </c>
      <c r="AK47" s="460">
        <v>0</v>
      </c>
      <c r="AL47" s="989"/>
      <c r="AM47" s="462">
        <v>0</v>
      </c>
      <c r="AN47" s="93"/>
      <c r="AO47" s="438" t="s">
        <v>279</v>
      </c>
      <c r="AP47" s="459">
        <v>200</v>
      </c>
      <c r="AQ47" s="460">
        <v>199</v>
      </c>
      <c r="AR47" s="460">
        <v>198</v>
      </c>
      <c r="AS47" s="460">
        <v>192</v>
      </c>
      <c r="AT47" s="460">
        <v>178</v>
      </c>
      <c r="AU47" s="830">
        <f t="shared" si="99"/>
        <v>967</v>
      </c>
      <c r="AV47" s="460">
        <v>0</v>
      </c>
      <c r="AW47" s="462">
        <v>0</v>
      </c>
      <c r="AX47" s="859">
        <v>688</v>
      </c>
      <c r="AY47" s="459">
        <v>585</v>
      </c>
      <c r="AZ47" s="460">
        <v>42</v>
      </c>
      <c r="BA47" s="833">
        <f t="shared" si="100"/>
        <v>627</v>
      </c>
      <c r="BB47" s="462">
        <v>0</v>
      </c>
      <c r="BC47" s="467">
        <v>190</v>
      </c>
      <c r="BD47" s="93"/>
      <c r="BE47" s="438" t="s">
        <v>279</v>
      </c>
      <c r="BF47" s="431">
        <v>159</v>
      </c>
      <c r="BG47" s="426">
        <v>279</v>
      </c>
      <c r="BH47" s="426">
        <v>158</v>
      </c>
      <c r="BI47" s="426">
        <v>0</v>
      </c>
      <c r="BJ47" s="954">
        <f t="shared" si="101"/>
        <v>596</v>
      </c>
      <c r="BK47" s="432">
        <v>296</v>
      </c>
      <c r="BL47" s="431">
        <v>0</v>
      </c>
      <c r="BM47" s="426">
        <v>0</v>
      </c>
      <c r="BN47" s="426">
        <v>0</v>
      </c>
      <c r="BO47" s="269"/>
      <c r="BP47" s="431">
        <v>13</v>
      </c>
      <c r="BQ47" s="432">
        <v>13</v>
      </c>
    </row>
    <row r="48" spans="1:69" s="124" customFormat="1" ht="14.25" customHeight="1">
      <c r="A48" s="469" t="s">
        <v>280</v>
      </c>
      <c r="B48" s="498">
        <v>9615</v>
      </c>
      <c r="C48" s="204">
        <v>4315</v>
      </c>
      <c r="D48" s="204">
        <v>9704</v>
      </c>
      <c r="E48" s="204">
        <v>4548</v>
      </c>
      <c r="F48" s="204">
        <v>9639</v>
      </c>
      <c r="G48" s="204">
        <v>4537</v>
      </c>
      <c r="H48" s="204">
        <v>8429</v>
      </c>
      <c r="I48" s="204">
        <v>4119</v>
      </c>
      <c r="J48" s="204">
        <v>6652</v>
      </c>
      <c r="K48" s="204">
        <v>3473</v>
      </c>
      <c r="L48" s="203">
        <f t="shared" si="102"/>
        <v>44039</v>
      </c>
      <c r="M48" s="868">
        <f t="shared" si="102"/>
        <v>20992</v>
      </c>
      <c r="N48" s="229">
        <v>0</v>
      </c>
      <c r="O48" s="229"/>
      <c r="P48" s="131">
        <v>0</v>
      </c>
      <c r="Q48" s="131">
        <v>0</v>
      </c>
      <c r="R48" s="985"/>
      <c r="S48" s="139">
        <v>0</v>
      </c>
      <c r="T48" s="93"/>
      <c r="U48" s="485" t="s">
        <v>280</v>
      </c>
      <c r="V48" s="459">
        <v>2242</v>
      </c>
      <c r="W48" s="460">
        <v>888</v>
      </c>
      <c r="X48" s="460">
        <v>1942</v>
      </c>
      <c r="Y48" s="460">
        <v>769</v>
      </c>
      <c r="Z48" s="460">
        <v>2287</v>
      </c>
      <c r="AA48" s="460">
        <v>957</v>
      </c>
      <c r="AB48" s="460">
        <v>1876</v>
      </c>
      <c r="AC48" s="460">
        <v>823</v>
      </c>
      <c r="AD48" s="460">
        <v>984</v>
      </c>
      <c r="AE48" s="460">
        <v>495</v>
      </c>
      <c r="AF48" s="203">
        <f t="shared" si="104"/>
        <v>9331</v>
      </c>
      <c r="AG48" s="868">
        <f t="shared" si="104"/>
        <v>3932</v>
      </c>
      <c r="AH48" s="459">
        <v>0</v>
      </c>
      <c r="AI48" s="992"/>
      <c r="AJ48" s="460">
        <v>0</v>
      </c>
      <c r="AK48" s="460">
        <v>0</v>
      </c>
      <c r="AL48" s="989"/>
      <c r="AM48" s="462">
        <v>0</v>
      </c>
      <c r="AN48" s="93"/>
      <c r="AO48" s="438" t="s">
        <v>280</v>
      </c>
      <c r="AP48" s="459">
        <v>206</v>
      </c>
      <c r="AQ48" s="460">
        <v>208</v>
      </c>
      <c r="AR48" s="460">
        <v>205</v>
      </c>
      <c r="AS48" s="460">
        <v>192</v>
      </c>
      <c r="AT48" s="460">
        <v>181</v>
      </c>
      <c r="AU48" s="830">
        <f t="shared" si="99"/>
        <v>992</v>
      </c>
      <c r="AV48" s="460">
        <v>0</v>
      </c>
      <c r="AW48" s="462">
        <v>0</v>
      </c>
      <c r="AX48" s="859">
        <v>792</v>
      </c>
      <c r="AY48" s="459">
        <v>729</v>
      </c>
      <c r="AZ48" s="460">
        <v>8</v>
      </c>
      <c r="BA48" s="833">
        <f t="shared" si="100"/>
        <v>737</v>
      </c>
      <c r="BB48" s="462">
        <v>0</v>
      </c>
      <c r="BC48" s="467">
        <v>141</v>
      </c>
      <c r="BD48" s="93"/>
      <c r="BE48" s="438" t="s">
        <v>280</v>
      </c>
      <c r="BF48" s="431">
        <v>407</v>
      </c>
      <c r="BG48" s="426">
        <v>386</v>
      </c>
      <c r="BH48" s="426">
        <v>144</v>
      </c>
      <c r="BI48" s="426">
        <v>8</v>
      </c>
      <c r="BJ48" s="954">
        <f t="shared" si="101"/>
        <v>945</v>
      </c>
      <c r="BK48" s="432">
        <v>771</v>
      </c>
      <c r="BL48" s="431">
        <v>0</v>
      </c>
      <c r="BM48" s="426">
        <v>0</v>
      </c>
      <c r="BN48" s="426">
        <v>0</v>
      </c>
      <c r="BO48" s="269"/>
      <c r="BP48" s="431">
        <v>96</v>
      </c>
      <c r="BQ48" s="432">
        <v>50</v>
      </c>
    </row>
    <row r="49" spans="1:69" s="124" customFormat="1" ht="14.25" customHeight="1">
      <c r="A49" s="469" t="s">
        <v>281</v>
      </c>
      <c r="B49" s="498">
        <v>6010</v>
      </c>
      <c r="C49" s="204">
        <v>2795</v>
      </c>
      <c r="D49" s="204">
        <v>6553</v>
      </c>
      <c r="E49" s="204">
        <v>2990</v>
      </c>
      <c r="F49" s="204">
        <v>6647</v>
      </c>
      <c r="G49" s="204">
        <v>3149</v>
      </c>
      <c r="H49" s="204">
        <v>5498</v>
      </c>
      <c r="I49" s="204">
        <v>2597</v>
      </c>
      <c r="J49" s="204">
        <v>4771</v>
      </c>
      <c r="K49" s="204">
        <v>2394</v>
      </c>
      <c r="L49" s="203">
        <f t="shared" si="102"/>
        <v>29479</v>
      </c>
      <c r="M49" s="868">
        <f t="shared" si="102"/>
        <v>13925</v>
      </c>
      <c r="N49" s="229">
        <v>0</v>
      </c>
      <c r="O49" s="229"/>
      <c r="P49" s="131">
        <v>0</v>
      </c>
      <c r="Q49" s="131">
        <v>0</v>
      </c>
      <c r="R49" s="985"/>
      <c r="S49" s="139">
        <v>0</v>
      </c>
      <c r="T49" s="93"/>
      <c r="U49" s="485" t="s">
        <v>281</v>
      </c>
      <c r="V49" s="459">
        <v>254</v>
      </c>
      <c r="W49" s="460">
        <v>111</v>
      </c>
      <c r="X49" s="460">
        <v>1516</v>
      </c>
      <c r="Y49" s="460">
        <v>589</v>
      </c>
      <c r="Z49" s="460">
        <v>1687</v>
      </c>
      <c r="AA49" s="460">
        <v>708</v>
      </c>
      <c r="AB49" s="460">
        <v>395</v>
      </c>
      <c r="AC49" s="460">
        <v>168</v>
      </c>
      <c r="AD49" s="460">
        <v>545</v>
      </c>
      <c r="AE49" s="460">
        <v>280</v>
      </c>
      <c r="AF49" s="203">
        <f t="shared" si="104"/>
        <v>4397</v>
      </c>
      <c r="AG49" s="868">
        <f t="shared" si="104"/>
        <v>1856</v>
      </c>
      <c r="AH49" s="459">
        <v>0</v>
      </c>
      <c r="AI49" s="992"/>
      <c r="AJ49" s="460">
        <v>0</v>
      </c>
      <c r="AK49" s="460">
        <v>0</v>
      </c>
      <c r="AL49" s="989"/>
      <c r="AM49" s="462">
        <v>0</v>
      </c>
      <c r="AN49" s="93"/>
      <c r="AO49" s="438" t="s">
        <v>281</v>
      </c>
      <c r="AP49" s="459">
        <v>197</v>
      </c>
      <c r="AQ49" s="460">
        <v>198</v>
      </c>
      <c r="AR49" s="460">
        <v>204</v>
      </c>
      <c r="AS49" s="460">
        <v>188</v>
      </c>
      <c r="AT49" s="460">
        <v>194</v>
      </c>
      <c r="AU49" s="830">
        <f t="shared" si="99"/>
        <v>981</v>
      </c>
      <c r="AV49" s="460">
        <v>0</v>
      </c>
      <c r="AW49" s="462">
        <v>0</v>
      </c>
      <c r="AX49" s="859">
        <v>882</v>
      </c>
      <c r="AY49" s="459">
        <v>721</v>
      </c>
      <c r="AZ49" s="460">
        <v>29</v>
      </c>
      <c r="BA49" s="833">
        <f t="shared" si="100"/>
        <v>750</v>
      </c>
      <c r="BB49" s="462">
        <v>0</v>
      </c>
      <c r="BC49" s="467">
        <v>171</v>
      </c>
      <c r="BD49" s="93"/>
      <c r="BE49" s="438" t="s">
        <v>281</v>
      </c>
      <c r="BF49" s="431">
        <v>341</v>
      </c>
      <c r="BG49" s="426">
        <v>327</v>
      </c>
      <c r="BH49" s="426">
        <v>172</v>
      </c>
      <c r="BI49" s="738">
        <v>0</v>
      </c>
      <c r="BJ49" s="954">
        <f t="shared" si="101"/>
        <v>840</v>
      </c>
      <c r="BK49" s="432">
        <v>655</v>
      </c>
      <c r="BL49" s="431">
        <v>0</v>
      </c>
      <c r="BM49" s="426">
        <v>0</v>
      </c>
      <c r="BN49" s="426">
        <v>0</v>
      </c>
      <c r="BO49" s="269"/>
      <c r="BP49" s="431">
        <v>54</v>
      </c>
      <c r="BQ49" s="432">
        <v>37</v>
      </c>
    </row>
    <row r="50" spans="1:69" s="124" customFormat="1" ht="14.25" customHeight="1">
      <c r="A50" s="469" t="s">
        <v>282</v>
      </c>
      <c r="B50" s="498">
        <v>11951</v>
      </c>
      <c r="C50" s="204">
        <v>5662</v>
      </c>
      <c r="D50" s="204">
        <v>11785</v>
      </c>
      <c r="E50" s="204">
        <v>5498</v>
      </c>
      <c r="F50" s="204">
        <v>12707</v>
      </c>
      <c r="G50" s="204">
        <v>6051</v>
      </c>
      <c r="H50" s="204">
        <v>11188</v>
      </c>
      <c r="I50" s="204">
        <v>5403</v>
      </c>
      <c r="J50" s="204">
        <v>9865</v>
      </c>
      <c r="K50" s="204">
        <v>5070</v>
      </c>
      <c r="L50" s="203">
        <f t="shared" si="102"/>
        <v>57496</v>
      </c>
      <c r="M50" s="868">
        <f t="shared" si="102"/>
        <v>27684</v>
      </c>
      <c r="N50" s="229">
        <v>0</v>
      </c>
      <c r="O50" s="229"/>
      <c r="P50" s="131">
        <v>0</v>
      </c>
      <c r="Q50" s="131">
        <v>0</v>
      </c>
      <c r="R50" s="985"/>
      <c r="S50" s="139">
        <v>0</v>
      </c>
      <c r="T50" s="93"/>
      <c r="U50" s="485" t="s">
        <v>282</v>
      </c>
      <c r="V50" s="459">
        <v>1897</v>
      </c>
      <c r="W50" s="460">
        <v>765</v>
      </c>
      <c r="X50" s="460">
        <v>2097</v>
      </c>
      <c r="Y50" s="460">
        <v>843</v>
      </c>
      <c r="Z50" s="460">
        <v>2532</v>
      </c>
      <c r="AA50" s="460">
        <v>1124</v>
      </c>
      <c r="AB50" s="460">
        <v>1726</v>
      </c>
      <c r="AC50" s="460">
        <v>759</v>
      </c>
      <c r="AD50" s="460">
        <v>1280</v>
      </c>
      <c r="AE50" s="460">
        <v>659</v>
      </c>
      <c r="AF50" s="203">
        <f t="shared" si="104"/>
        <v>9532</v>
      </c>
      <c r="AG50" s="868">
        <f t="shared" si="104"/>
        <v>4150</v>
      </c>
      <c r="AH50" s="459">
        <v>0</v>
      </c>
      <c r="AI50" s="992"/>
      <c r="AJ50" s="460">
        <v>0</v>
      </c>
      <c r="AK50" s="460">
        <v>0</v>
      </c>
      <c r="AL50" s="989"/>
      <c r="AM50" s="462">
        <v>0</v>
      </c>
      <c r="AN50" s="93"/>
      <c r="AO50" s="438" t="s">
        <v>282</v>
      </c>
      <c r="AP50" s="459">
        <v>229</v>
      </c>
      <c r="AQ50" s="460">
        <v>232</v>
      </c>
      <c r="AR50" s="460">
        <v>248</v>
      </c>
      <c r="AS50" s="460">
        <v>229</v>
      </c>
      <c r="AT50" s="460">
        <v>223</v>
      </c>
      <c r="AU50" s="830">
        <f t="shared" si="99"/>
        <v>1161</v>
      </c>
      <c r="AV50" s="460">
        <v>0</v>
      </c>
      <c r="AW50" s="462">
        <v>0</v>
      </c>
      <c r="AX50" s="859">
        <v>835</v>
      </c>
      <c r="AY50" s="459">
        <v>729</v>
      </c>
      <c r="AZ50" s="460">
        <v>7</v>
      </c>
      <c r="BA50" s="833">
        <f t="shared" si="100"/>
        <v>736</v>
      </c>
      <c r="BB50" s="462">
        <v>0</v>
      </c>
      <c r="BC50" s="467">
        <v>93</v>
      </c>
      <c r="BD50" s="93"/>
      <c r="BE50" s="438" t="s">
        <v>282</v>
      </c>
      <c r="BF50" s="431">
        <v>516</v>
      </c>
      <c r="BG50" s="426">
        <v>456</v>
      </c>
      <c r="BH50" s="426">
        <v>193</v>
      </c>
      <c r="BI50" s="426">
        <v>0</v>
      </c>
      <c r="BJ50" s="954">
        <f t="shared" si="101"/>
        <v>1165</v>
      </c>
      <c r="BK50" s="432">
        <v>1037</v>
      </c>
      <c r="BL50" s="431">
        <v>0</v>
      </c>
      <c r="BM50" s="426">
        <v>0</v>
      </c>
      <c r="BN50" s="426">
        <v>0</v>
      </c>
      <c r="BO50" s="269"/>
      <c r="BP50" s="431">
        <v>298</v>
      </c>
      <c r="BQ50" s="432">
        <v>203</v>
      </c>
    </row>
    <row r="51" spans="1:69" s="124" customFormat="1" ht="14.25" customHeight="1">
      <c r="A51" s="469" t="s">
        <v>22</v>
      </c>
      <c r="B51" s="498">
        <v>6808</v>
      </c>
      <c r="C51" s="204">
        <v>3197</v>
      </c>
      <c r="D51" s="204">
        <v>7064</v>
      </c>
      <c r="E51" s="204">
        <v>3221</v>
      </c>
      <c r="F51" s="204">
        <v>7476</v>
      </c>
      <c r="G51" s="204">
        <v>3589</v>
      </c>
      <c r="H51" s="204">
        <v>6256</v>
      </c>
      <c r="I51" s="204">
        <v>3066</v>
      </c>
      <c r="J51" s="204">
        <v>4851</v>
      </c>
      <c r="K51" s="204">
        <v>2407</v>
      </c>
      <c r="L51" s="203">
        <f t="shared" si="102"/>
        <v>32455</v>
      </c>
      <c r="M51" s="868">
        <f t="shared" si="102"/>
        <v>15480</v>
      </c>
      <c r="N51" s="229">
        <v>0</v>
      </c>
      <c r="O51" s="229"/>
      <c r="P51" s="131">
        <v>0</v>
      </c>
      <c r="Q51" s="131">
        <v>0</v>
      </c>
      <c r="R51" s="985"/>
      <c r="S51" s="139">
        <v>0</v>
      </c>
      <c r="T51" s="93"/>
      <c r="U51" s="485" t="s">
        <v>22</v>
      </c>
      <c r="V51" s="459">
        <v>1104</v>
      </c>
      <c r="W51" s="460">
        <v>445</v>
      </c>
      <c r="X51" s="460">
        <v>1515</v>
      </c>
      <c r="Y51" s="460">
        <v>563</v>
      </c>
      <c r="Z51" s="460">
        <v>1925</v>
      </c>
      <c r="AA51" s="460">
        <v>792</v>
      </c>
      <c r="AB51" s="460">
        <v>1067</v>
      </c>
      <c r="AC51" s="460">
        <v>462</v>
      </c>
      <c r="AD51" s="460">
        <v>462</v>
      </c>
      <c r="AE51" s="460">
        <v>246</v>
      </c>
      <c r="AF51" s="203">
        <f t="shared" si="104"/>
        <v>6073</v>
      </c>
      <c r="AG51" s="868">
        <f t="shared" si="104"/>
        <v>2508</v>
      </c>
      <c r="AH51" s="459">
        <v>0</v>
      </c>
      <c r="AI51" s="992"/>
      <c r="AJ51" s="460">
        <v>0</v>
      </c>
      <c r="AK51" s="460">
        <v>0</v>
      </c>
      <c r="AL51" s="989"/>
      <c r="AM51" s="462">
        <v>0</v>
      </c>
      <c r="AN51" s="93"/>
      <c r="AO51" s="438" t="s">
        <v>22</v>
      </c>
      <c r="AP51" s="459">
        <v>268</v>
      </c>
      <c r="AQ51" s="460">
        <v>267</v>
      </c>
      <c r="AR51" s="460">
        <v>271</v>
      </c>
      <c r="AS51" s="460">
        <v>264</v>
      </c>
      <c r="AT51" s="460">
        <v>259</v>
      </c>
      <c r="AU51" s="830">
        <f t="shared" si="99"/>
        <v>1329</v>
      </c>
      <c r="AV51" s="460">
        <v>0</v>
      </c>
      <c r="AW51" s="462">
        <v>0</v>
      </c>
      <c r="AX51" s="859">
        <v>1190</v>
      </c>
      <c r="AY51" s="459">
        <v>1002</v>
      </c>
      <c r="AZ51" s="460">
        <v>31</v>
      </c>
      <c r="BA51" s="833">
        <f t="shared" si="100"/>
        <v>1033</v>
      </c>
      <c r="BB51" s="462">
        <v>0</v>
      </c>
      <c r="BC51" s="467">
        <v>262</v>
      </c>
      <c r="BD51" s="93"/>
      <c r="BE51" s="438" t="s">
        <v>22</v>
      </c>
      <c r="BF51" s="431">
        <v>417</v>
      </c>
      <c r="BG51" s="426">
        <v>353</v>
      </c>
      <c r="BH51" s="426">
        <v>232</v>
      </c>
      <c r="BI51" s="426">
        <v>0</v>
      </c>
      <c r="BJ51" s="954">
        <f t="shared" si="101"/>
        <v>1002</v>
      </c>
      <c r="BK51" s="432">
        <v>733</v>
      </c>
      <c r="BL51" s="431">
        <v>0</v>
      </c>
      <c r="BM51" s="426">
        <v>0</v>
      </c>
      <c r="BN51" s="426">
        <v>0</v>
      </c>
      <c r="BO51" s="269"/>
      <c r="BP51" s="431">
        <v>10</v>
      </c>
      <c r="BQ51" s="432">
        <v>7</v>
      </c>
    </row>
    <row r="52" spans="1:69" s="124" customFormat="1" ht="14.25" customHeight="1">
      <c r="A52" s="469" t="s">
        <v>283</v>
      </c>
      <c r="B52" s="498">
        <v>21171</v>
      </c>
      <c r="C52" s="204">
        <v>10106</v>
      </c>
      <c r="D52" s="204">
        <v>15224</v>
      </c>
      <c r="E52" s="204">
        <v>7355</v>
      </c>
      <c r="F52" s="204">
        <v>13390</v>
      </c>
      <c r="G52" s="204">
        <v>6453</v>
      </c>
      <c r="H52" s="204">
        <v>9987</v>
      </c>
      <c r="I52" s="204">
        <v>4918</v>
      </c>
      <c r="J52" s="204">
        <v>7764</v>
      </c>
      <c r="K52" s="204">
        <v>3896</v>
      </c>
      <c r="L52" s="203">
        <f t="shared" si="102"/>
        <v>67536</v>
      </c>
      <c r="M52" s="868">
        <f t="shared" si="102"/>
        <v>32728</v>
      </c>
      <c r="N52" s="229">
        <v>5721</v>
      </c>
      <c r="O52" s="229"/>
      <c r="P52" s="131">
        <v>2822</v>
      </c>
      <c r="Q52" s="131">
        <v>4828</v>
      </c>
      <c r="R52" s="985"/>
      <c r="S52" s="139">
        <v>2369</v>
      </c>
      <c r="T52" s="93"/>
      <c r="U52" s="485" t="s">
        <v>283</v>
      </c>
      <c r="V52" s="459">
        <v>5950</v>
      </c>
      <c r="W52" s="460">
        <v>2801</v>
      </c>
      <c r="X52" s="460">
        <v>4266</v>
      </c>
      <c r="Y52" s="460">
        <v>1889</v>
      </c>
      <c r="Z52" s="460">
        <v>3752</v>
      </c>
      <c r="AA52" s="460">
        <v>1718</v>
      </c>
      <c r="AB52" s="460">
        <v>1741</v>
      </c>
      <c r="AC52" s="460">
        <v>823</v>
      </c>
      <c r="AD52" s="460">
        <v>1154</v>
      </c>
      <c r="AE52" s="460">
        <v>551</v>
      </c>
      <c r="AF52" s="203">
        <f t="shared" ref="AF52:AG57" si="105">+V52+X52+Z52+AB52+AD52</f>
        <v>16863</v>
      </c>
      <c r="AG52" s="868">
        <f t="shared" si="105"/>
        <v>7782</v>
      </c>
      <c r="AH52" s="459">
        <v>832</v>
      </c>
      <c r="AI52" s="992"/>
      <c r="AJ52" s="460">
        <v>365</v>
      </c>
      <c r="AK52" s="460">
        <v>504</v>
      </c>
      <c r="AL52" s="989"/>
      <c r="AM52" s="462">
        <v>248</v>
      </c>
      <c r="AN52" s="93"/>
      <c r="AO52" s="438" t="s">
        <v>283</v>
      </c>
      <c r="AP52" s="459">
        <v>421</v>
      </c>
      <c r="AQ52" s="460">
        <v>400</v>
      </c>
      <c r="AR52" s="460">
        <v>392</v>
      </c>
      <c r="AS52" s="460">
        <v>343</v>
      </c>
      <c r="AT52" s="460">
        <v>312</v>
      </c>
      <c r="AU52" s="830">
        <f t="shared" si="99"/>
        <v>1868</v>
      </c>
      <c r="AV52" s="460">
        <v>78</v>
      </c>
      <c r="AW52" s="462">
        <v>69</v>
      </c>
      <c r="AX52" s="859">
        <v>1331</v>
      </c>
      <c r="AY52" s="459">
        <v>1027</v>
      </c>
      <c r="AZ52" s="460">
        <v>164</v>
      </c>
      <c r="BA52" s="833">
        <f t="shared" si="100"/>
        <v>1191</v>
      </c>
      <c r="BB52" s="741">
        <v>125</v>
      </c>
      <c r="BC52" s="467">
        <v>330</v>
      </c>
      <c r="BD52" s="93"/>
      <c r="BE52" s="438" t="s">
        <v>283</v>
      </c>
      <c r="BF52" s="431">
        <v>426</v>
      </c>
      <c r="BG52" s="426">
        <v>788</v>
      </c>
      <c r="BH52" s="426">
        <v>261</v>
      </c>
      <c r="BI52" s="426">
        <v>0</v>
      </c>
      <c r="BJ52" s="954">
        <f t="shared" si="101"/>
        <v>1475</v>
      </c>
      <c r="BK52" s="432">
        <v>624</v>
      </c>
      <c r="BL52" s="431">
        <v>149</v>
      </c>
      <c r="BM52" s="426">
        <v>4</v>
      </c>
      <c r="BN52" s="426">
        <v>24</v>
      </c>
      <c r="BO52" s="269">
        <f>SUM(BL52:BN52)</f>
        <v>177</v>
      </c>
      <c r="BP52" s="431">
        <v>66</v>
      </c>
      <c r="BQ52" s="432">
        <v>28</v>
      </c>
    </row>
    <row r="53" spans="1:69" s="124" customFormat="1" ht="14.25" customHeight="1">
      <c r="A53" s="469" t="s">
        <v>284</v>
      </c>
      <c r="B53" s="498">
        <v>13490</v>
      </c>
      <c r="C53" s="204">
        <v>6307</v>
      </c>
      <c r="D53" s="204">
        <v>10729</v>
      </c>
      <c r="E53" s="204">
        <v>5044</v>
      </c>
      <c r="F53" s="204">
        <v>9699</v>
      </c>
      <c r="G53" s="204">
        <v>4736</v>
      </c>
      <c r="H53" s="204">
        <v>7609</v>
      </c>
      <c r="I53" s="204">
        <v>3862</v>
      </c>
      <c r="J53" s="204">
        <v>5751</v>
      </c>
      <c r="K53" s="204">
        <v>2908</v>
      </c>
      <c r="L53" s="203">
        <f t="shared" si="102"/>
        <v>47278</v>
      </c>
      <c r="M53" s="868">
        <f t="shared" si="102"/>
        <v>22857</v>
      </c>
      <c r="N53" s="229">
        <v>0</v>
      </c>
      <c r="O53" s="229"/>
      <c r="P53" s="131">
        <v>0</v>
      </c>
      <c r="Q53" s="131">
        <v>0</v>
      </c>
      <c r="R53" s="985"/>
      <c r="S53" s="139">
        <v>0</v>
      </c>
      <c r="T53" s="93"/>
      <c r="U53" s="485" t="s">
        <v>284</v>
      </c>
      <c r="V53" s="459">
        <v>5032</v>
      </c>
      <c r="W53" s="460">
        <v>2193</v>
      </c>
      <c r="X53" s="460">
        <v>3609</v>
      </c>
      <c r="Y53" s="460">
        <v>1556</v>
      </c>
      <c r="Z53" s="460">
        <v>3659</v>
      </c>
      <c r="AA53" s="460">
        <v>1668</v>
      </c>
      <c r="AB53" s="460">
        <v>2073</v>
      </c>
      <c r="AC53" s="460">
        <v>1030</v>
      </c>
      <c r="AD53" s="460">
        <v>1222</v>
      </c>
      <c r="AE53" s="460">
        <v>566</v>
      </c>
      <c r="AF53" s="203">
        <f t="shared" si="105"/>
        <v>15595</v>
      </c>
      <c r="AG53" s="868">
        <f t="shared" si="105"/>
        <v>7013</v>
      </c>
      <c r="AH53" s="459">
        <v>0</v>
      </c>
      <c r="AI53" s="992"/>
      <c r="AJ53" s="460">
        <v>0</v>
      </c>
      <c r="AK53" s="460">
        <v>0</v>
      </c>
      <c r="AL53" s="989"/>
      <c r="AM53" s="462">
        <v>0</v>
      </c>
      <c r="AN53" s="93"/>
      <c r="AO53" s="438" t="s">
        <v>284</v>
      </c>
      <c r="AP53" s="459">
        <v>291</v>
      </c>
      <c r="AQ53" s="460">
        <v>278</v>
      </c>
      <c r="AR53" s="460">
        <v>277</v>
      </c>
      <c r="AS53" s="460">
        <v>209</v>
      </c>
      <c r="AT53" s="460">
        <v>200</v>
      </c>
      <c r="AU53" s="830">
        <f t="shared" si="99"/>
        <v>1255</v>
      </c>
      <c r="AV53" s="460">
        <v>0</v>
      </c>
      <c r="AW53" s="462">
        <v>0</v>
      </c>
      <c r="AX53" s="859">
        <v>1064</v>
      </c>
      <c r="AY53" s="459">
        <v>468</v>
      </c>
      <c r="AZ53" s="460">
        <v>570</v>
      </c>
      <c r="BA53" s="833">
        <f t="shared" si="100"/>
        <v>1038</v>
      </c>
      <c r="BB53" s="462">
        <v>0</v>
      </c>
      <c r="BC53" s="467">
        <v>244</v>
      </c>
      <c r="BD53" s="93"/>
      <c r="BE53" s="438" t="s">
        <v>284</v>
      </c>
      <c r="BF53" s="431">
        <v>269</v>
      </c>
      <c r="BG53" s="426">
        <v>571</v>
      </c>
      <c r="BH53" s="426">
        <v>118</v>
      </c>
      <c r="BI53" s="426">
        <v>0</v>
      </c>
      <c r="BJ53" s="954">
        <f t="shared" si="101"/>
        <v>958</v>
      </c>
      <c r="BK53" s="432">
        <v>351</v>
      </c>
      <c r="BL53" s="431">
        <v>0</v>
      </c>
      <c r="BM53" s="426">
        <v>0</v>
      </c>
      <c r="BN53" s="426">
        <v>0</v>
      </c>
      <c r="BO53" s="269"/>
      <c r="BP53" s="431">
        <v>10</v>
      </c>
      <c r="BQ53" s="432">
        <v>4</v>
      </c>
    </row>
    <row r="54" spans="1:69" s="124" customFormat="1" ht="14.25" customHeight="1">
      <c r="A54" s="469" t="s">
        <v>285</v>
      </c>
      <c r="B54" s="498">
        <v>13259</v>
      </c>
      <c r="C54" s="204">
        <v>6125</v>
      </c>
      <c r="D54" s="204">
        <v>9663</v>
      </c>
      <c r="E54" s="204">
        <v>4564</v>
      </c>
      <c r="F54" s="204">
        <v>9538</v>
      </c>
      <c r="G54" s="204">
        <v>4669</v>
      </c>
      <c r="H54" s="204">
        <v>6763</v>
      </c>
      <c r="I54" s="204">
        <v>3350</v>
      </c>
      <c r="J54" s="204">
        <v>5398</v>
      </c>
      <c r="K54" s="204">
        <v>2704</v>
      </c>
      <c r="L54" s="203">
        <f t="shared" si="102"/>
        <v>44621</v>
      </c>
      <c r="M54" s="868">
        <f t="shared" si="102"/>
        <v>21412</v>
      </c>
      <c r="N54" s="229">
        <v>0</v>
      </c>
      <c r="O54" s="229"/>
      <c r="P54" s="131">
        <v>0</v>
      </c>
      <c r="Q54" s="131">
        <v>0</v>
      </c>
      <c r="R54" s="985"/>
      <c r="S54" s="139">
        <v>0</v>
      </c>
      <c r="T54" s="93"/>
      <c r="U54" s="485" t="s">
        <v>285</v>
      </c>
      <c r="V54" s="459">
        <v>5246</v>
      </c>
      <c r="W54" s="460">
        <v>2277</v>
      </c>
      <c r="X54" s="460">
        <v>3250</v>
      </c>
      <c r="Y54" s="460">
        <v>1363</v>
      </c>
      <c r="Z54" s="460">
        <v>3587</v>
      </c>
      <c r="AA54" s="460">
        <v>1636</v>
      </c>
      <c r="AB54" s="460">
        <v>1850</v>
      </c>
      <c r="AC54" s="460">
        <v>838</v>
      </c>
      <c r="AD54" s="460">
        <v>1183</v>
      </c>
      <c r="AE54" s="460">
        <v>552</v>
      </c>
      <c r="AF54" s="203">
        <f t="shared" si="105"/>
        <v>15116</v>
      </c>
      <c r="AG54" s="868">
        <f t="shared" si="105"/>
        <v>6666</v>
      </c>
      <c r="AH54" s="459">
        <v>0</v>
      </c>
      <c r="AI54" s="992"/>
      <c r="AJ54" s="460">
        <v>0</v>
      </c>
      <c r="AK54" s="460">
        <v>0</v>
      </c>
      <c r="AL54" s="989"/>
      <c r="AM54" s="462">
        <v>0</v>
      </c>
      <c r="AN54" s="93"/>
      <c r="AO54" s="438" t="s">
        <v>285</v>
      </c>
      <c r="AP54" s="459">
        <v>279</v>
      </c>
      <c r="AQ54" s="460">
        <v>250</v>
      </c>
      <c r="AR54" s="460">
        <v>262</v>
      </c>
      <c r="AS54" s="460">
        <v>213</v>
      </c>
      <c r="AT54" s="460">
        <v>199</v>
      </c>
      <c r="AU54" s="830">
        <f t="shared" si="99"/>
        <v>1203</v>
      </c>
      <c r="AV54" s="460">
        <v>0</v>
      </c>
      <c r="AW54" s="462">
        <v>0</v>
      </c>
      <c r="AX54" s="859">
        <v>880</v>
      </c>
      <c r="AY54" s="459">
        <v>655</v>
      </c>
      <c r="AZ54" s="460">
        <v>207</v>
      </c>
      <c r="BA54" s="833">
        <f t="shared" si="100"/>
        <v>862</v>
      </c>
      <c r="BB54" s="462">
        <v>0</v>
      </c>
      <c r="BC54" s="467">
        <v>213</v>
      </c>
      <c r="BD54" s="93"/>
      <c r="BE54" s="438" t="s">
        <v>285</v>
      </c>
      <c r="BF54" s="431">
        <v>275</v>
      </c>
      <c r="BG54" s="426">
        <v>530</v>
      </c>
      <c r="BH54" s="426">
        <v>193</v>
      </c>
      <c r="BI54" s="738">
        <v>0</v>
      </c>
      <c r="BJ54" s="954">
        <f t="shared" si="101"/>
        <v>998</v>
      </c>
      <c r="BK54" s="432">
        <v>407</v>
      </c>
      <c r="BL54" s="431">
        <v>0</v>
      </c>
      <c r="BM54" s="426">
        <v>0</v>
      </c>
      <c r="BN54" s="426">
        <v>0</v>
      </c>
      <c r="BO54" s="269"/>
      <c r="BP54" s="431">
        <v>7</v>
      </c>
      <c r="BQ54" s="432">
        <v>5</v>
      </c>
    </row>
    <row r="55" spans="1:69" s="124" customFormat="1" ht="14.25" customHeight="1">
      <c r="A55" s="469" t="s">
        <v>286</v>
      </c>
      <c r="B55" s="498">
        <v>713</v>
      </c>
      <c r="C55" s="204">
        <v>331</v>
      </c>
      <c r="D55" s="204">
        <v>787</v>
      </c>
      <c r="E55" s="204">
        <v>352</v>
      </c>
      <c r="F55" s="204">
        <v>771</v>
      </c>
      <c r="G55" s="204">
        <v>350</v>
      </c>
      <c r="H55" s="204">
        <v>595</v>
      </c>
      <c r="I55" s="204">
        <v>320</v>
      </c>
      <c r="J55" s="204">
        <v>549</v>
      </c>
      <c r="K55" s="204">
        <v>275</v>
      </c>
      <c r="L55" s="203">
        <f t="shared" si="102"/>
        <v>3415</v>
      </c>
      <c r="M55" s="868">
        <f t="shared" si="102"/>
        <v>1628</v>
      </c>
      <c r="N55" s="229">
        <v>0</v>
      </c>
      <c r="O55" s="229"/>
      <c r="P55" s="131">
        <v>0</v>
      </c>
      <c r="Q55" s="131">
        <v>0</v>
      </c>
      <c r="R55" s="985"/>
      <c r="S55" s="139">
        <v>0</v>
      </c>
      <c r="T55" s="93"/>
      <c r="U55" s="485" t="s">
        <v>286</v>
      </c>
      <c r="V55" s="459">
        <v>187</v>
      </c>
      <c r="W55" s="460">
        <v>72</v>
      </c>
      <c r="X55" s="460">
        <v>277</v>
      </c>
      <c r="Y55" s="460">
        <v>89</v>
      </c>
      <c r="Z55" s="460">
        <v>258</v>
      </c>
      <c r="AA55" s="460">
        <v>105</v>
      </c>
      <c r="AB55" s="460">
        <v>68</v>
      </c>
      <c r="AC55" s="460">
        <v>28</v>
      </c>
      <c r="AD55" s="460">
        <v>53</v>
      </c>
      <c r="AE55" s="460">
        <v>22</v>
      </c>
      <c r="AF55" s="203">
        <f t="shared" si="105"/>
        <v>843</v>
      </c>
      <c r="AG55" s="868">
        <f t="shared" si="105"/>
        <v>316</v>
      </c>
      <c r="AH55" s="459">
        <v>0</v>
      </c>
      <c r="AI55" s="992"/>
      <c r="AJ55" s="460">
        <v>0</v>
      </c>
      <c r="AK55" s="460">
        <v>0</v>
      </c>
      <c r="AL55" s="989"/>
      <c r="AM55" s="462">
        <v>0</v>
      </c>
      <c r="AN55" s="93"/>
      <c r="AO55" s="438" t="s">
        <v>286</v>
      </c>
      <c r="AP55" s="459">
        <v>21</v>
      </c>
      <c r="AQ55" s="460">
        <v>21</v>
      </c>
      <c r="AR55" s="460">
        <v>22</v>
      </c>
      <c r="AS55" s="460">
        <v>19</v>
      </c>
      <c r="AT55" s="460">
        <v>19</v>
      </c>
      <c r="AU55" s="830">
        <f t="shared" si="99"/>
        <v>102</v>
      </c>
      <c r="AV55" s="460">
        <v>0</v>
      </c>
      <c r="AW55" s="462">
        <v>0</v>
      </c>
      <c r="AX55" s="859">
        <v>96</v>
      </c>
      <c r="AY55" s="459">
        <v>83</v>
      </c>
      <c r="AZ55" s="460">
        <v>1</v>
      </c>
      <c r="BA55" s="833">
        <f t="shared" si="100"/>
        <v>84</v>
      </c>
      <c r="BB55" s="462">
        <v>0</v>
      </c>
      <c r="BC55" s="467">
        <v>18</v>
      </c>
      <c r="BD55" s="93"/>
      <c r="BE55" s="438" t="s">
        <v>286</v>
      </c>
      <c r="BF55" s="431">
        <v>68</v>
      </c>
      <c r="BG55" s="426">
        <v>19</v>
      </c>
      <c r="BH55" s="426">
        <v>2</v>
      </c>
      <c r="BI55" s="426">
        <v>0</v>
      </c>
      <c r="BJ55" s="954">
        <f t="shared" si="101"/>
        <v>89</v>
      </c>
      <c r="BK55" s="432">
        <v>54</v>
      </c>
      <c r="BL55" s="431">
        <v>0</v>
      </c>
      <c r="BM55" s="426">
        <v>0</v>
      </c>
      <c r="BN55" s="426">
        <v>0</v>
      </c>
      <c r="BO55" s="269"/>
      <c r="BP55" s="431">
        <v>0</v>
      </c>
      <c r="BQ55" s="432">
        <v>0</v>
      </c>
    </row>
    <row r="56" spans="1:69" s="124" customFormat="1" ht="14.25" customHeight="1">
      <c r="A56" s="469" t="s">
        <v>287</v>
      </c>
      <c r="B56" s="498">
        <v>9177</v>
      </c>
      <c r="C56" s="204">
        <v>4442</v>
      </c>
      <c r="D56" s="204">
        <v>7617</v>
      </c>
      <c r="E56" s="204">
        <v>3652</v>
      </c>
      <c r="F56" s="204">
        <v>6813</v>
      </c>
      <c r="G56" s="204">
        <v>3299</v>
      </c>
      <c r="H56" s="204">
        <v>4530</v>
      </c>
      <c r="I56" s="204">
        <v>2260</v>
      </c>
      <c r="J56" s="204">
        <v>3739</v>
      </c>
      <c r="K56" s="204">
        <v>1896</v>
      </c>
      <c r="L56" s="203">
        <f t="shared" si="102"/>
        <v>31876</v>
      </c>
      <c r="M56" s="868">
        <f t="shared" si="102"/>
        <v>15549</v>
      </c>
      <c r="N56" s="229">
        <v>0</v>
      </c>
      <c r="O56" s="229"/>
      <c r="P56" s="131">
        <v>0</v>
      </c>
      <c r="Q56" s="131">
        <v>0</v>
      </c>
      <c r="R56" s="985"/>
      <c r="S56" s="139">
        <v>0</v>
      </c>
      <c r="T56" s="93"/>
      <c r="U56" s="485" t="s">
        <v>287</v>
      </c>
      <c r="V56" s="459">
        <v>608</v>
      </c>
      <c r="W56" s="460">
        <v>275</v>
      </c>
      <c r="X56" s="460">
        <v>2541</v>
      </c>
      <c r="Y56" s="460">
        <v>1127</v>
      </c>
      <c r="Z56" s="460">
        <v>2110</v>
      </c>
      <c r="AA56" s="460">
        <v>959</v>
      </c>
      <c r="AB56" s="460">
        <v>225</v>
      </c>
      <c r="AC56" s="460">
        <v>103</v>
      </c>
      <c r="AD56" s="460">
        <v>782</v>
      </c>
      <c r="AE56" s="460">
        <v>366</v>
      </c>
      <c r="AF56" s="203">
        <f t="shared" si="105"/>
        <v>6266</v>
      </c>
      <c r="AG56" s="868">
        <f t="shared" si="105"/>
        <v>2830</v>
      </c>
      <c r="AH56" s="459">
        <v>0</v>
      </c>
      <c r="AI56" s="992"/>
      <c r="AJ56" s="460">
        <v>0</v>
      </c>
      <c r="AK56" s="460">
        <v>0</v>
      </c>
      <c r="AL56" s="989"/>
      <c r="AM56" s="462">
        <v>0</v>
      </c>
      <c r="AN56" s="93"/>
      <c r="AO56" s="438" t="s">
        <v>287</v>
      </c>
      <c r="AP56" s="459">
        <v>207</v>
      </c>
      <c r="AQ56" s="460">
        <v>212</v>
      </c>
      <c r="AR56" s="460">
        <v>209</v>
      </c>
      <c r="AS56" s="460">
        <v>191</v>
      </c>
      <c r="AT56" s="460">
        <v>174</v>
      </c>
      <c r="AU56" s="830">
        <f t="shared" si="99"/>
        <v>993</v>
      </c>
      <c r="AV56" s="460">
        <v>0</v>
      </c>
      <c r="AW56" s="462">
        <v>0</v>
      </c>
      <c r="AX56" s="859">
        <v>725</v>
      </c>
      <c r="AY56" s="459">
        <v>619</v>
      </c>
      <c r="AZ56" s="460">
        <v>81</v>
      </c>
      <c r="BA56" s="833">
        <f t="shared" si="100"/>
        <v>700</v>
      </c>
      <c r="BB56" s="462">
        <v>0</v>
      </c>
      <c r="BC56" s="467">
        <v>184</v>
      </c>
      <c r="BD56" s="93"/>
      <c r="BE56" s="438" t="s">
        <v>287</v>
      </c>
      <c r="BF56" s="431">
        <v>199</v>
      </c>
      <c r="BG56" s="426">
        <v>368</v>
      </c>
      <c r="BH56" s="426">
        <v>115</v>
      </c>
      <c r="BI56" s="426">
        <v>0</v>
      </c>
      <c r="BJ56" s="954">
        <f t="shared" si="101"/>
        <v>682</v>
      </c>
      <c r="BK56" s="432">
        <v>291</v>
      </c>
      <c r="BL56" s="431">
        <v>0</v>
      </c>
      <c r="BM56" s="426">
        <v>0</v>
      </c>
      <c r="BN56" s="426">
        <v>0</v>
      </c>
      <c r="BO56" s="269"/>
      <c r="BP56" s="431">
        <v>7</v>
      </c>
      <c r="BQ56" s="432">
        <v>4</v>
      </c>
    </row>
    <row r="57" spans="1:69" s="124" customFormat="1" ht="14.25" customHeight="1">
      <c r="A57" s="469" t="s">
        <v>288</v>
      </c>
      <c r="B57" s="498">
        <v>13216</v>
      </c>
      <c r="C57" s="204">
        <v>6346</v>
      </c>
      <c r="D57" s="204">
        <v>10185</v>
      </c>
      <c r="E57" s="204">
        <v>4987</v>
      </c>
      <c r="F57" s="204">
        <v>8878</v>
      </c>
      <c r="G57" s="204">
        <v>4456</v>
      </c>
      <c r="H57" s="204">
        <v>6318</v>
      </c>
      <c r="I57" s="204">
        <v>3162</v>
      </c>
      <c r="J57" s="204">
        <v>5814</v>
      </c>
      <c r="K57" s="204">
        <v>2925</v>
      </c>
      <c r="L57" s="203">
        <f t="shared" si="102"/>
        <v>44411</v>
      </c>
      <c r="M57" s="868">
        <f t="shared" si="102"/>
        <v>21876</v>
      </c>
      <c r="N57" s="229">
        <v>0</v>
      </c>
      <c r="O57" s="229"/>
      <c r="P57" s="131">
        <v>0</v>
      </c>
      <c r="Q57" s="131">
        <v>0</v>
      </c>
      <c r="R57" s="985"/>
      <c r="S57" s="139">
        <v>0</v>
      </c>
      <c r="T57" s="93"/>
      <c r="U57" s="485" t="s">
        <v>288</v>
      </c>
      <c r="V57" s="459">
        <v>605</v>
      </c>
      <c r="W57" s="460">
        <v>284</v>
      </c>
      <c r="X57" s="460">
        <v>2578</v>
      </c>
      <c r="Y57" s="460">
        <v>1151</v>
      </c>
      <c r="Z57" s="460">
        <v>2234</v>
      </c>
      <c r="AA57" s="460">
        <v>1075</v>
      </c>
      <c r="AB57" s="460">
        <v>287</v>
      </c>
      <c r="AC57" s="460">
        <v>151</v>
      </c>
      <c r="AD57" s="460">
        <v>1279</v>
      </c>
      <c r="AE57" s="460">
        <v>586</v>
      </c>
      <c r="AF57" s="203">
        <f t="shared" si="105"/>
        <v>6983</v>
      </c>
      <c r="AG57" s="868">
        <f t="shared" si="105"/>
        <v>3247</v>
      </c>
      <c r="AH57" s="459">
        <v>0</v>
      </c>
      <c r="AI57" s="992"/>
      <c r="AJ57" s="460">
        <v>0</v>
      </c>
      <c r="AK57" s="460">
        <v>0</v>
      </c>
      <c r="AL57" s="989"/>
      <c r="AM57" s="462">
        <v>0</v>
      </c>
      <c r="AN57" s="93"/>
      <c r="AO57" s="438" t="s">
        <v>288</v>
      </c>
      <c r="AP57" s="459">
        <v>300</v>
      </c>
      <c r="AQ57" s="460">
        <v>291</v>
      </c>
      <c r="AR57" s="460">
        <v>288</v>
      </c>
      <c r="AS57" s="460">
        <v>246</v>
      </c>
      <c r="AT57" s="460">
        <v>243</v>
      </c>
      <c r="AU57" s="830">
        <f t="shared" si="99"/>
        <v>1368</v>
      </c>
      <c r="AV57" s="460">
        <v>0</v>
      </c>
      <c r="AW57" s="462">
        <v>0</v>
      </c>
      <c r="AX57" s="859">
        <v>1079</v>
      </c>
      <c r="AY57" s="459">
        <v>849</v>
      </c>
      <c r="AZ57" s="460">
        <v>173</v>
      </c>
      <c r="BA57" s="833">
        <f t="shared" si="100"/>
        <v>1022</v>
      </c>
      <c r="BB57" s="462">
        <v>0</v>
      </c>
      <c r="BC57" s="467">
        <v>269</v>
      </c>
      <c r="BD57" s="93"/>
      <c r="BE57" s="438" t="s">
        <v>288</v>
      </c>
      <c r="BF57" s="431">
        <v>210</v>
      </c>
      <c r="BG57" s="426">
        <v>617</v>
      </c>
      <c r="BH57" s="426">
        <v>163</v>
      </c>
      <c r="BI57" s="426">
        <v>0</v>
      </c>
      <c r="BJ57" s="954">
        <f t="shared" si="101"/>
        <v>990</v>
      </c>
      <c r="BK57" s="432">
        <v>395</v>
      </c>
      <c r="BL57" s="431">
        <v>0</v>
      </c>
      <c r="BM57" s="426">
        <v>0</v>
      </c>
      <c r="BN57" s="426">
        <v>0</v>
      </c>
      <c r="BO57" s="269"/>
      <c r="BP57" s="431">
        <v>28</v>
      </c>
      <c r="BQ57" s="432">
        <v>12</v>
      </c>
    </row>
    <row r="58" spans="1:69" s="124" customFormat="1" ht="14.25" customHeight="1">
      <c r="A58" s="469" t="s">
        <v>289</v>
      </c>
      <c r="B58" s="498">
        <v>24109</v>
      </c>
      <c r="C58" s="204">
        <v>13021</v>
      </c>
      <c r="D58" s="204">
        <v>12660</v>
      </c>
      <c r="E58" s="204">
        <v>7125</v>
      </c>
      <c r="F58" s="204">
        <v>8677</v>
      </c>
      <c r="G58" s="204">
        <v>4983</v>
      </c>
      <c r="H58" s="204">
        <v>5157</v>
      </c>
      <c r="I58" s="204">
        <v>3016</v>
      </c>
      <c r="J58" s="204">
        <v>3177</v>
      </c>
      <c r="K58" s="204">
        <v>1842</v>
      </c>
      <c r="L58" s="203">
        <f t="shared" si="102"/>
        <v>53780</v>
      </c>
      <c r="M58" s="868">
        <f t="shared" si="102"/>
        <v>29987</v>
      </c>
      <c r="N58" s="229">
        <v>0</v>
      </c>
      <c r="O58" s="229"/>
      <c r="P58" s="131">
        <v>0</v>
      </c>
      <c r="Q58" s="131">
        <v>0</v>
      </c>
      <c r="R58" s="985"/>
      <c r="S58" s="139">
        <v>0</v>
      </c>
      <c r="T58" s="93"/>
      <c r="U58" s="485" t="s">
        <v>289</v>
      </c>
      <c r="V58" s="459">
        <v>3173</v>
      </c>
      <c r="W58" s="460">
        <v>1647</v>
      </c>
      <c r="X58" s="460">
        <v>2696</v>
      </c>
      <c r="Y58" s="460">
        <v>1448</v>
      </c>
      <c r="Z58" s="460">
        <v>1793</v>
      </c>
      <c r="AA58" s="460">
        <v>957</v>
      </c>
      <c r="AB58" s="460">
        <v>701</v>
      </c>
      <c r="AC58" s="460">
        <v>402</v>
      </c>
      <c r="AD58" s="460">
        <v>582</v>
      </c>
      <c r="AE58" s="460">
        <v>334</v>
      </c>
      <c r="AF58" s="203">
        <f t="shared" ref="AF58:AG61" si="106">+V58+X58+Z58+AB58+AD58</f>
        <v>8945</v>
      </c>
      <c r="AG58" s="868">
        <f t="shared" si="106"/>
        <v>4788</v>
      </c>
      <c r="AH58" s="459">
        <v>0</v>
      </c>
      <c r="AI58" s="992"/>
      <c r="AJ58" s="460">
        <v>0</v>
      </c>
      <c r="AK58" s="460">
        <v>0</v>
      </c>
      <c r="AL58" s="989"/>
      <c r="AM58" s="462">
        <v>0</v>
      </c>
      <c r="AN58" s="93"/>
      <c r="AO58" s="438" t="s">
        <v>289</v>
      </c>
      <c r="AP58" s="459">
        <v>382</v>
      </c>
      <c r="AQ58" s="460">
        <v>333</v>
      </c>
      <c r="AR58" s="460">
        <v>295</v>
      </c>
      <c r="AS58" s="460">
        <v>211</v>
      </c>
      <c r="AT58" s="460">
        <v>142</v>
      </c>
      <c r="AU58" s="830">
        <f t="shared" si="99"/>
        <v>1363</v>
      </c>
      <c r="AV58" s="460">
        <v>0</v>
      </c>
      <c r="AW58" s="462">
        <v>0</v>
      </c>
      <c r="AX58" s="859">
        <v>701</v>
      </c>
      <c r="AY58" s="459">
        <v>650</v>
      </c>
      <c r="AZ58" s="460">
        <v>44</v>
      </c>
      <c r="BA58" s="833">
        <f t="shared" si="100"/>
        <v>694</v>
      </c>
      <c r="BB58" s="462">
        <v>0</v>
      </c>
      <c r="BC58" s="467">
        <v>325</v>
      </c>
      <c r="BD58" s="93"/>
      <c r="BE58" s="438" t="s">
        <v>289</v>
      </c>
      <c r="BF58" s="431">
        <v>173</v>
      </c>
      <c r="BG58" s="426">
        <v>401</v>
      </c>
      <c r="BH58" s="426">
        <v>355</v>
      </c>
      <c r="BI58" s="426">
        <v>1</v>
      </c>
      <c r="BJ58" s="954">
        <f t="shared" si="101"/>
        <v>930</v>
      </c>
      <c r="BK58" s="432">
        <v>440</v>
      </c>
      <c r="BL58" s="431">
        <v>0</v>
      </c>
      <c r="BM58" s="426">
        <v>0</v>
      </c>
      <c r="BN58" s="426">
        <v>0</v>
      </c>
      <c r="BO58" s="269"/>
      <c r="BP58" s="431">
        <v>53</v>
      </c>
      <c r="BQ58" s="432">
        <v>29</v>
      </c>
    </row>
    <row r="59" spans="1:69" s="124" customFormat="1" ht="14.25" customHeight="1">
      <c r="A59" s="469" t="s">
        <v>290</v>
      </c>
      <c r="B59" s="498">
        <v>15314</v>
      </c>
      <c r="C59" s="204">
        <v>7742</v>
      </c>
      <c r="D59" s="204">
        <v>8291</v>
      </c>
      <c r="E59" s="204">
        <v>4288</v>
      </c>
      <c r="F59" s="204">
        <v>4841</v>
      </c>
      <c r="G59" s="204">
        <v>2492</v>
      </c>
      <c r="H59" s="204">
        <v>2569</v>
      </c>
      <c r="I59" s="204">
        <v>1265</v>
      </c>
      <c r="J59" s="204">
        <v>1532</v>
      </c>
      <c r="K59" s="204">
        <v>748</v>
      </c>
      <c r="L59" s="203">
        <f t="shared" si="102"/>
        <v>32547</v>
      </c>
      <c r="M59" s="868">
        <f t="shared" si="102"/>
        <v>16535</v>
      </c>
      <c r="N59" s="229">
        <v>0</v>
      </c>
      <c r="O59" s="229"/>
      <c r="P59" s="131">
        <v>0</v>
      </c>
      <c r="Q59" s="131">
        <v>0</v>
      </c>
      <c r="R59" s="985"/>
      <c r="S59" s="139">
        <v>0</v>
      </c>
      <c r="T59" s="93"/>
      <c r="U59" s="485" t="s">
        <v>290</v>
      </c>
      <c r="V59" s="459">
        <v>3975</v>
      </c>
      <c r="W59" s="460">
        <v>1994</v>
      </c>
      <c r="X59" s="460">
        <v>1986</v>
      </c>
      <c r="Y59" s="460">
        <v>1036</v>
      </c>
      <c r="Z59" s="460">
        <v>1171</v>
      </c>
      <c r="AA59" s="460">
        <v>647</v>
      </c>
      <c r="AB59" s="460">
        <v>471</v>
      </c>
      <c r="AC59" s="460">
        <v>243</v>
      </c>
      <c r="AD59" s="460">
        <v>393</v>
      </c>
      <c r="AE59" s="460">
        <v>195</v>
      </c>
      <c r="AF59" s="203">
        <f t="shared" si="106"/>
        <v>7996</v>
      </c>
      <c r="AG59" s="868">
        <f t="shared" si="106"/>
        <v>4115</v>
      </c>
      <c r="AH59" s="459">
        <v>0</v>
      </c>
      <c r="AI59" s="992"/>
      <c r="AJ59" s="460">
        <v>0</v>
      </c>
      <c r="AK59" s="460">
        <v>0</v>
      </c>
      <c r="AL59" s="989"/>
      <c r="AM59" s="462">
        <v>0</v>
      </c>
      <c r="AN59" s="93"/>
      <c r="AO59" s="438" t="s">
        <v>290</v>
      </c>
      <c r="AP59" s="459">
        <v>265</v>
      </c>
      <c r="AQ59" s="460">
        <v>242</v>
      </c>
      <c r="AR59" s="460">
        <v>219</v>
      </c>
      <c r="AS59" s="460">
        <v>172</v>
      </c>
      <c r="AT59" s="460">
        <v>134</v>
      </c>
      <c r="AU59" s="830">
        <f t="shared" si="99"/>
        <v>1032</v>
      </c>
      <c r="AV59" s="460">
        <v>0</v>
      </c>
      <c r="AW59" s="462">
        <v>0</v>
      </c>
      <c r="AX59" s="859">
        <v>489</v>
      </c>
      <c r="AY59" s="459">
        <v>366</v>
      </c>
      <c r="AZ59" s="460">
        <v>117</v>
      </c>
      <c r="BA59" s="833">
        <f t="shared" si="100"/>
        <v>483</v>
      </c>
      <c r="BB59" s="462">
        <v>0</v>
      </c>
      <c r="BC59" s="467">
        <v>248</v>
      </c>
      <c r="BD59" s="93"/>
      <c r="BE59" s="438" t="s">
        <v>290</v>
      </c>
      <c r="BF59" s="431">
        <v>69</v>
      </c>
      <c r="BG59" s="426">
        <v>352</v>
      </c>
      <c r="BH59" s="426">
        <v>144</v>
      </c>
      <c r="BI59" s="426">
        <v>0</v>
      </c>
      <c r="BJ59" s="954">
        <f t="shared" si="101"/>
        <v>565</v>
      </c>
      <c r="BK59" s="432">
        <v>273</v>
      </c>
      <c r="BL59" s="431">
        <v>0</v>
      </c>
      <c r="BM59" s="426">
        <v>0</v>
      </c>
      <c r="BN59" s="426">
        <v>0</v>
      </c>
      <c r="BO59" s="269"/>
      <c r="BP59" s="431">
        <v>17</v>
      </c>
      <c r="BQ59" s="432">
        <v>9</v>
      </c>
    </row>
    <row r="60" spans="1:69" ht="14.25" customHeight="1">
      <c r="A60" s="469" t="s">
        <v>291</v>
      </c>
      <c r="B60" s="498">
        <v>9683</v>
      </c>
      <c r="C60" s="204">
        <v>5222</v>
      </c>
      <c r="D60" s="204">
        <v>3574</v>
      </c>
      <c r="E60" s="204">
        <v>2120</v>
      </c>
      <c r="F60" s="204">
        <v>2273</v>
      </c>
      <c r="G60" s="204">
        <v>1357</v>
      </c>
      <c r="H60" s="204">
        <v>1269</v>
      </c>
      <c r="I60" s="204">
        <v>791</v>
      </c>
      <c r="J60" s="204">
        <v>809</v>
      </c>
      <c r="K60" s="204">
        <v>513</v>
      </c>
      <c r="L60" s="203">
        <f t="shared" si="102"/>
        <v>17608</v>
      </c>
      <c r="M60" s="868">
        <f t="shared" si="102"/>
        <v>10003</v>
      </c>
      <c r="N60" s="229">
        <v>0</v>
      </c>
      <c r="O60" s="229"/>
      <c r="P60" s="131">
        <v>0</v>
      </c>
      <c r="Q60" s="131">
        <v>0</v>
      </c>
      <c r="R60" s="985"/>
      <c r="S60" s="139">
        <v>0</v>
      </c>
      <c r="U60" s="485" t="s">
        <v>291</v>
      </c>
      <c r="V60" s="459">
        <v>3141</v>
      </c>
      <c r="W60" s="460">
        <v>1698</v>
      </c>
      <c r="X60" s="460">
        <v>830</v>
      </c>
      <c r="Y60" s="460">
        <v>483</v>
      </c>
      <c r="Z60" s="460">
        <v>589</v>
      </c>
      <c r="AA60" s="460">
        <v>361</v>
      </c>
      <c r="AB60" s="460">
        <v>209</v>
      </c>
      <c r="AC60" s="460">
        <v>122</v>
      </c>
      <c r="AD60" s="460">
        <v>112</v>
      </c>
      <c r="AE60" s="460">
        <v>77</v>
      </c>
      <c r="AF60" s="203">
        <f t="shared" si="106"/>
        <v>4881</v>
      </c>
      <c r="AG60" s="868">
        <f t="shared" si="106"/>
        <v>2741</v>
      </c>
      <c r="AH60" s="459">
        <v>0</v>
      </c>
      <c r="AI60" s="992"/>
      <c r="AJ60" s="460">
        <v>0</v>
      </c>
      <c r="AK60" s="460">
        <v>0</v>
      </c>
      <c r="AL60" s="989"/>
      <c r="AM60" s="462">
        <v>0</v>
      </c>
      <c r="AO60" s="438" t="s">
        <v>291</v>
      </c>
      <c r="AP60" s="459">
        <v>172</v>
      </c>
      <c r="AQ60" s="460">
        <v>146</v>
      </c>
      <c r="AR60" s="460">
        <v>120</v>
      </c>
      <c r="AS60" s="460">
        <v>78</v>
      </c>
      <c r="AT60" s="460">
        <v>51</v>
      </c>
      <c r="AU60" s="830">
        <f t="shared" si="99"/>
        <v>567</v>
      </c>
      <c r="AV60" s="460">
        <v>0</v>
      </c>
      <c r="AW60" s="462">
        <v>0</v>
      </c>
      <c r="AX60" s="859">
        <v>243</v>
      </c>
      <c r="AY60" s="459">
        <v>219</v>
      </c>
      <c r="AZ60" s="460">
        <v>14</v>
      </c>
      <c r="BA60" s="833">
        <f t="shared" si="100"/>
        <v>233</v>
      </c>
      <c r="BB60" s="462">
        <v>0</v>
      </c>
      <c r="BC60" s="467">
        <v>161</v>
      </c>
      <c r="BE60" s="438" t="s">
        <v>291</v>
      </c>
      <c r="BF60" s="431">
        <v>18</v>
      </c>
      <c r="BG60" s="426">
        <v>158</v>
      </c>
      <c r="BH60" s="426">
        <v>125</v>
      </c>
      <c r="BI60" s="426">
        <v>12</v>
      </c>
      <c r="BJ60" s="954">
        <f t="shared" si="101"/>
        <v>313</v>
      </c>
      <c r="BK60" s="432">
        <v>173</v>
      </c>
      <c r="BL60" s="431">
        <v>0</v>
      </c>
      <c r="BM60" s="426">
        <v>0</v>
      </c>
      <c r="BN60" s="426">
        <v>0</v>
      </c>
      <c r="BO60" s="269"/>
      <c r="BP60" s="431">
        <v>2</v>
      </c>
      <c r="BQ60" s="432">
        <v>3</v>
      </c>
    </row>
    <row r="61" spans="1:69" ht="14.25" customHeight="1" thickBot="1">
      <c r="A61" s="491" t="s">
        <v>292</v>
      </c>
      <c r="B61" s="499">
        <v>10508</v>
      </c>
      <c r="C61" s="255">
        <v>5494</v>
      </c>
      <c r="D61" s="255">
        <v>6661</v>
      </c>
      <c r="E61" s="255">
        <v>3606</v>
      </c>
      <c r="F61" s="255">
        <v>4520</v>
      </c>
      <c r="G61" s="255">
        <v>2558</v>
      </c>
      <c r="H61" s="255">
        <v>2935</v>
      </c>
      <c r="I61" s="255">
        <v>1661</v>
      </c>
      <c r="J61" s="255">
        <v>1748</v>
      </c>
      <c r="K61" s="255">
        <v>1017</v>
      </c>
      <c r="L61" s="187">
        <f t="shared" si="102"/>
        <v>26372</v>
      </c>
      <c r="M61" s="188">
        <f t="shared" si="102"/>
        <v>14336</v>
      </c>
      <c r="N61" s="497">
        <v>0</v>
      </c>
      <c r="O61" s="497"/>
      <c r="P61" s="293">
        <v>0</v>
      </c>
      <c r="Q61" s="293">
        <v>0</v>
      </c>
      <c r="R61" s="986"/>
      <c r="S61" s="294">
        <v>0</v>
      </c>
      <c r="U61" s="458" t="s">
        <v>292</v>
      </c>
      <c r="V61" s="464">
        <v>1928</v>
      </c>
      <c r="W61" s="465">
        <v>948</v>
      </c>
      <c r="X61" s="465">
        <v>1133</v>
      </c>
      <c r="Y61" s="465">
        <v>584</v>
      </c>
      <c r="Z61" s="465">
        <v>785</v>
      </c>
      <c r="AA61" s="465">
        <v>441</v>
      </c>
      <c r="AB61" s="465">
        <v>404</v>
      </c>
      <c r="AC61" s="465">
        <v>189</v>
      </c>
      <c r="AD61" s="465">
        <v>255</v>
      </c>
      <c r="AE61" s="465">
        <v>138</v>
      </c>
      <c r="AF61" s="187">
        <f t="shared" si="106"/>
        <v>4505</v>
      </c>
      <c r="AG61" s="188">
        <f t="shared" si="106"/>
        <v>2300</v>
      </c>
      <c r="AH61" s="464">
        <v>0</v>
      </c>
      <c r="AI61" s="994"/>
      <c r="AJ61" s="465">
        <v>0</v>
      </c>
      <c r="AK61" s="465">
        <v>0</v>
      </c>
      <c r="AL61" s="991"/>
      <c r="AM61" s="466">
        <v>0</v>
      </c>
      <c r="AO61" s="458" t="s">
        <v>292</v>
      </c>
      <c r="AP61" s="464">
        <v>211</v>
      </c>
      <c r="AQ61" s="465">
        <v>198</v>
      </c>
      <c r="AR61" s="465">
        <v>174</v>
      </c>
      <c r="AS61" s="465">
        <v>141</v>
      </c>
      <c r="AT61" s="465">
        <v>101</v>
      </c>
      <c r="AU61" s="831">
        <f t="shared" si="99"/>
        <v>825</v>
      </c>
      <c r="AV61" s="465">
        <v>0</v>
      </c>
      <c r="AW61" s="466">
        <v>0</v>
      </c>
      <c r="AX61" s="861">
        <v>382</v>
      </c>
      <c r="AY61" s="464">
        <v>214</v>
      </c>
      <c r="AZ61" s="465">
        <v>155</v>
      </c>
      <c r="BA61" s="834">
        <f t="shared" si="100"/>
        <v>369</v>
      </c>
      <c r="BB61" s="466">
        <v>0</v>
      </c>
      <c r="BC61" s="468">
        <v>200</v>
      </c>
      <c r="BE61" s="439" t="s">
        <v>292</v>
      </c>
      <c r="BF61" s="433">
        <v>73</v>
      </c>
      <c r="BG61" s="427">
        <v>254</v>
      </c>
      <c r="BH61" s="427">
        <v>219</v>
      </c>
      <c r="BI61" s="427">
        <v>1</v>
      </c>
      <c r="BJ61" s="451">
        <f t="shared" si="101"/>
        <v>547</v>
      </c>
      <c r="BK61" s="434">
        <v>278</v>
      </c>
      <c r="BL61" s="433">
        <v>0</v>
      </c>
      <c r="BM61" s="427">
        <v>0</v>
      </c>
      <c r="BN61" s="427">
        <v>0</v>
      </c>
      <c r="BO61" s="836"/>
      <c r="BP61" s="433">
        <v>8</v>
      </c>
      <c r="BQ61" s="434">
        <v>5</v>
      </c>
    </row>
    <row r="62" spans="1:69" ht="14.25" customHeight="1">
      <c r="A62" s="469" t="s">
        <v>295</v>
      </c>
      <c r="B62" s="498">
        <v>17707</v>
      </c>
      <c r="C62" s="204">
        <v>9421</v>
      </c>
      <c r="D62" s="204">
        <v>9535</v>
      </c>
      <c r="E62" s="204">
        <v>5104</v>
      </c>
      <c r="F62" s="204">
        <v>5961</v>
      </c>
      <c r="G62" s="204">
        <v>3311</v>
      </c>
      <c r="H62" s="204">
        <v>3450</v>
      </c>
      <c r="I62" s="204">
        <v>1879</v>
      </c>
      <c r="J62" s="204">
        <v>2227</v>
      </c>
      <c r="K62" s="204">
        <v>1223</v>
      </c>
      <c r="L62" s="203">
        <f t="shared" ref="L62:M88" si="107">+B62+D62+F62+H62+J62</f>
        <v>38880</v>
      </c>
      <c r="M62" s="868">
        <f t="shared" si="107"/>
        <v>20938</v>
      </c>
      <c r="N62" s="229">
        <v>0</v>
      </c>
      <c r="O62" s="229"/>
      <c r="P62" s="131">
        <v>0</v>
      </c>
      <c r="Q62" s="131">
        <v>0</v>
      </c>
      <c r="R62" s="985"/>
      <c r="S62" s="139">
        <v>0</v>
      </c>
      <c r="U62" s="485" t="s">
        <v>295</v>
      </c>
      <c r="V62" s="459">
        <v>4390</v>
      </c>
      <c r="W62" s="460">
        <v>2298</v>
      </c>
      <c r="X62" s="460">
        <v>1830</v>
      </c>
      <c r="Y62" s="460">
        <v>1025</v>
      </c>
      <c r="Z62" s="460">
        <v>1220</v>
      </c>
      <c r="AA62" s="460">
        <v>636</v>
      </c>
      <c r="AB62" s="460">
        <v>606</v>
      </c>
      <c r="AC62" s="460">
        <v>335</v>
      </c>
      <c r="AD62" s="460">
        <v>335</v>
      </c>
      <c r="AE62" s="460">
        <v>193</v>
      </c>
      <c r="AF62" s="203">
        <f t="shared" ref="AF62:AG64" si="108">+V62+X62+Z62+AB62+AD62</f>
        <v>8381</v>
      </c>
      <c r="AG62" s="868">
        <f t="shared" si="108"/>
        <v>4487</v>
      </c>
      <c r="AH62" s="459">
        <v>0</v>
      </c>
      <c r="AI62" s="992"/>
      <c r="AJ62" s="460">
        <v>0</v>
      </c>
      <c r="AK62" s="460">
        <v>0</v>
      </c>
      <c r="AL62" s="989"/>
      <c r="AM62" s="462">
        <v>0</v>
      </c>
      <c r="AO62" s="438" t="s">
        <v>295</v>
      </c>
      <c r="AP62" s="459">
        <v>312</v>
      </c>
      <c r="AQ62" s="460">
        <v>262</v>
      </c>
      <c r="AR62" s="460">
        <v>211</v>
      </c>
      <c r="AS62" s="460">
        <v>151</v>
      </c>
      <c r="AT62" s="460">
        <v>117</v>
      </c>
      <c r="AU62" s="830">
        <f t="shared" ref="AU62:AU88" si="109">SUM(AP62:AT62)</f>
        <v>1053</v>
      </c>
      <c r="AV62" s="460">
        <v>0</v>
      </c>
      <c r="AW62" s="462">
        <v>0</v>
      </c>
      <c r="AX62" s="862">
        <v>581</v>
      </c>
      <c r="AY62" s="459">
        <v>392</v>
      </c>
      <c r="AZ62" s="460">
        <v>148</v>
      </c>
      <c r="BA62" s="833">
        <f t="shared" ref="BA62:BA88" si="110">+AY62+AZ62</f>
        <v>540</v>
      </c>
      <c r="BB62" s="741">
        <v>0</v>
      </c>
      <c r="BC62" s="467">
        <v>247</v>
      </c>
      <c r="BE62" s="438" t="s">
        <v>295</v>
      </c>
      <c r="BF62" s="431">
        <v>155</v>
      </c>
      <c r="BG62" s="426">
        <v>343</v>
      </c>
      <c r="BH62" s="426">
        <v>172</v>
      </c>
      <c r="BI62" s="738">
        <v>0</v>
      </c>
      <c r="BJ62" s="954">
        <f t="shared" ref="BJ62:BJ88" si="111">+BF62+BG62+BH62+BI62</f>
        <v>670</v>
      </c>
      <c r="BK62" s="432">
        <v>279</v>
      </c>
      <c r="BL62" s="431">
        <v>0</v>
      </c>
      <c r="BM62" s="426">
        <v>0</v>
      </c>
      <c r="BN62" s="426">
        <v>0</v>
      </c>
      <c r="BO62" s="269"/>
      <c r="BP62" s="431">
        <v>20</v>
      </c>
      <c r="BQ62" s="432">
        <v>11</v>
      </c>
    </row>
    <row r="63" spans="1:69" s="124" customFormat="1" ht="14.25" customHeight="1">
      <c r="A63" s="469" t="s">
        <v>296</v>
      </c>
      <c r="B63" s="498">
        <v>13269</v>
      </c>
      <c r="C63" s="204">
        <v>6424</v>
      </c>
      <c r="D63" s="204">
        <v>6809</v>
      </c>
      <c r="E63" s="204">
        <v>3395</v>
      </c>
      <c r="F63" s="204">
        <v>4423</v>
      </c>
      <c r="G63" s="204">
        <v>2187</v>
      </c>
      <c r="H63" s="204">
        <v>2121</v>
      </c>
      <c r="I63" s="204">
        <v>1030</v>
      </c>
      <c r="J63" s="204">
        <v>1266</v>
      </c>
      <c r="K63" s="204">
        <v>640</v>
      </c>
      <c r="L63" s="203">
        <f t="shared" si="107"/>
        <v>27888</v>
      </c>
      <c r="M63" s="868">
        <f t="shared" si="107"/>
        <v>13676</v>
      </c>
      <c r="N63" s="229">
        <v>0</v>
      </c>
      <c r="O63" s="229"/>
      <c r="P63" s="131">
        <v>0</v>
      </c>
      <c r="Q63" s="131">
        <v>0</v>
      </c>
      <c r="R63" s="985"/>
      <c r="S63" s="139">
        <v>0</v>
      </c>
      <c r="T63" s="93"/>
      <c r="U63" s="485" t="s">
        <v>296</v>
      </c>
      <c r="V63" s="459">
        <v>2173</v>
      </c>
      <c r="W63" s="460">
        <v>1022</v>
      </c>
      <c r="X63" s="460">
        <v>1370</v>
      </c>
      <c r="Y63" s="460">
        <v>655</v>
      </c>
      <c r="Z63" s="460">
        <v>834</v>
      </c>
      <c r="AA63" s="460">
        <v>396</v>
      </c>
      <c r="AB63" s="460">
        <v>281</v>
      </c>
      <c r="AC63" s="460">
        <v>124</v>
      </c>
      <c r="AD63" s="460">
        <v>86</v>
      </c>
      <c r="AE63" s="460">
        <v>41</v>
      </c>
      <c r="AF63" s="203">
        <f t="shared" si="108"/>
        <v>4744</v>
      </c>
      <c r="AG63" s="868">
        <f t="shared" si="108"/>
        <v>2238</v>
      </c>
      <c r="AH63" s="459">
        <v>0</v>
      </c>
      <c r="AI63" s="992"/>
      <c r="AJ63" s="460">
        <v>0</v>
      </c>
      <c r="AK63" s="460">
        <v>0</v>
      </c>
      <c r="AL63" s="989"/>
      <c r="AM63" s="462">
        <v>0</v>
      </c>
      <c r="AN63" s="93"/>
      <c r="AO63" s="438" t="s">
        <v>296</v>
      </c>
      <c r="AP63" s="459">
        <v>283</v>
      </c>
      <c r="AQ63" s="460">
        <v>239</v>
      </c>
      <c r="AR63" s="460">
        <v>208</v>
      </c>
      <c r="AS63" s="460">
        <v>124</v>
      </c>
      <c r="AT63" s="460">
        <v>88</v>
      </c>
      <c r="AU63" s="830">
        <f t="shared" si="109"/>
        <v>942</v>
      </c>
      <c r="AV63" s="460">
        <v>0</v>
      </c>
      <c r="AW63" s="462">
        <v>0</v>
      </c>
      <c r="AX63" s="862">
        <v>492</v>
      </c>
      <c r="AY63" s="459">
        <v>305</v>
      </c>
      <c r="AZ63" s="460">
        <v>173</v>
      </c>
      <c r="BA63" s="833">
        <f t="shared" si="110"/>
        <v>478</v>
      </c>
      <c r="BB63" s="741">
        <v>0</v>
      </c>
      <c r="BC63" s="467">
        <v>251</v>
      </c>
      <c r="BD63" s="93"/>
      <c r="BE63" s="438" t="s">
        <v>296</v>
      </c>
      <c r="BF63" s="431">
        <v>102</v>
      </c>
      <c r="BG63" s="426">
        <v>250</v>
      </c>
      <c r="BH63" s="426">
        <v>140</v>
      </c>
      <c r="BI63" s="426">
        <v>0</v>
      </c>
      <c r="BJ63" s="954">
        <f t="shared" si="111"/>
        <v>492</v>
      </c>
      <c r="BK63" s="432">
        <v>207</v>
      </c>
      <c r="BL63" s="431">
        <v>0</v>
      </c>
      <c r="BM63" s="426">
        <v>0</v>
      </c>
      <c r="BN63" s="426">
        <v>0</v>
      </c>
      <c r="BO63" s="269"/>
      <c r="BP63" s="431">
        <v>18</v>
      </c>
      <c r="BQ63" s="432">
        <v>10</v>
      </c>
    </row>
    <row r="64" spans="1:69" s="124" customFormat="1" ht="14.25" customHeight="1">
      <c r="A64" s="469" t="s">
        <v>297</v>
      </c>
      <c r="B64" s="498">
        <v>15585</v>
      </c>
      <c r="C64" s="204">
        <v>7746</v>
      </c>
      <c r="D64" s="204">
        <v>10390</v>
      </c>
      <c r="E64" s="204">
        <v>5407</v>
      </c>
      <c r="F64" s="204">
        <v>7643</v>
      </c>
      <c r="G64" s="204">
        <v>3875</v>
      </c>
      <c r="H64" s="204">
        <v>4611</v>
      </c>
      <c r="I64" s="204">
        <v>2260</v>
      </c>
      <c r="J64" s="204">
        <v>2735</v>
      </c>
      <c r="K64" s="204">
        <v>1337</v>
      </c>
      <c r="L64" s="203">
        <f t="shared" si="107"/>
        <v>40964</v>
      </c>
      <c r="M64" s="868">
        <f t="shared" si="107"/>
        <v>20625</v>
      </c>
      <c r="N64" s="229">
        <v>0</v>
      </c>
      <c r="O64" s="229"/>
      <c r="P64" s="131">
        <v>0</v>
      </c>
      <c r="Q64" s="131">
        <v>0</v>
      </c>
      <c r="R64" s="985"/>
      <c r="S64" s="139">
        <v>0</v>
      </c>
      <c r="T64" s="93"/>
      <c r="U64" s="485" t="s">
        <v>297</v>
      </c>
      <c r="V64" s="459">
        <v>3606</v>
      </c>
      <c r="W64" s="460">
        <v>1775</v>
      </c>
      <c r="X64" s="460">
        <v>2566</v>
      </c>
      <c r="Y64" s="460">
        <v>1354</v>
      </c>
      <c r="Z64" s="460">
        <v>1839</v>
      </c>
      <c r="AA64" s="460">
        <v>948</v>
      </c>
      <c r="AB64" s="460">
        <v>718</v>
      </c>
      <c r="AC64" s="460">
        <v>351</v>
      </c>
      <c r="AD64" s="460">
        <v>320</v>
      </c>
      <c r="AE64" s="460">
        <v>158</v>
      </c>
      <c r="AF64" s="203">
        <f t="shared" si="108"/>
        <v>9049</v>
      </c>
      <c r="AG64" s="868">
        <f t="shared" si="108"/>
        <v>4586</v>
      </c>
      <c r="AH64" s="459">
        <v>0</v>
      </c>
      <c r="AI64" s="992"/>
      <c r="AJ64" s="460">
        <v>0</v>
      </c>
      <c r="AK64" s="460">
        <v>0</v>
      </c>
      <c r="AL64" s="989"/>
      <c r="AM64" s="462">
        <v>0</v>
      </c>
      <c r="AN64" s="93"/>
      <c r="AO64" s="438" t="s">
        <v>297</v>
      </c>
      <c r="AP64" s="459">
        <v>259</v>
      </c>
      <c r="AQ64" s="460">
        <v>247</v>
      </c>
      <c r="AR64" s="460">
        <v>220</v>
      </c>
      <c r="AS64" s="460">
        <v>181</v>
      </c>
      <c r="AT64" s="460">
        <v>142</v>
      </c>
      <c r="AU64" s="830">
        <f t="shared" si="109"/>
        <v>1049</v>
      </c>
      <c r="AV64" s="460">
        <v>0</v>
      </c>
      <c r="AW64" s="462">
        <v>0</v>
      </c>
      <c r="AX64" s="862">
        <v>583</v>
      </c>
      <c r="AY64" s="459">
        <v>521</v>
      </c>
      <c r="AZ64" s="460">
        <v>50</v>
      </c>
      <c r="BA64" s="833">
        <f t="shared" si="110"/>
        <v>571</v>
      </c>
      <c r="BB64" s="741">
        <v>0</v>
      </c>
      <c r="BC64" s="467">
        <v>203</v>
      </c>
      <c r="BD64" s="93"/>
      <c r="BE64" s="438" t="s">
        <v>297</v>
      </c>
      <c r="BF64" s="431">
        <v>255</v>
      </c>
      <c r="BG64" s="426">
        <v>307</v>
      </c>
      <c r="BH64" s="426">
        <v>233</v>
      </c>
      <c r="BI64" s="426">
        <v>0</v>
      </c>
      <c r="BJ64" s="954">
        <f t="shared" si="111"/>
        <v>795</v>
      </c>
      <c r="BK64" s="432">
        <v>339</v>
      </c>
      <c r="BL64" s="431">
        <v>0</v>
      </c>
      <c r="BM64" s="426">
        <v>0</v>
      </c>
      <c r="BN64" s="426">
        <v>0</v>
      </c>
      <c r="BO64" s="269"/>
      <c r="BP64" s="431">
        <v>55</v>
      </c>
      <c r="BQ64" s="432">
        <v>35</v>
      </c>
    </row>
    <row r="65" spans="1:69" s="124" customFormat="1" ht="14.25" customHeight="1">
      <c r="A65" s="469" t="s">
        <v>298</v>
      </c>
      <c r="B65" s="498">
        <v>22000</v>
      </c>
      <c r="C65" s="204">
        <v>12151</v>
      </c>
      <c r="D65" s="204">
        <v>11724</v>
      </c>
      <c r="E65" s="204">
        <v>6600</v>
      </c>
      <c r="F65" s="204">
        <v>7369</v>
      </c>
      <c r="G65" s="204">
        <v>4213</v>
      </c>
      <c r="H65" s="204">
        <v>4069</v>
      </c>
      <c r="I65" s="204">
        <v>2318</v>
      </c>
      <c r="J65" s="204">
        <v>2305</v>
      </c>
      <c r="K65" s="204">
        <v>1281</v>
      </c>
      <c r="L65" s="203">
        <f t="shared" si="107"/>
        <v>47467</v>
      </c>
      <c r="M65" s="868">
        <f t="shared" si="107"/>
        <v>26563</v>
      </c>
      <c r="N65" s="229">
        <v>0</v>
      </c>
      <c r="O65" s="229"/>
      <c r="P65" s="131">
        <v>0</v>
      </c>
      <c r="Q65" s="131">
        <v>0</v>
      </c>
      <c r="R65" s="985"/>
      <c r="S65" s="139">
        <v>0</v>
      </c>
      <c r="T65" s="93"/>
      <c r="U65" s="485" t="s">
        <v>298</v>
      </c>
      <c r="V65" s="459">
        <v>5373</v>
      </c>
      <c r="W65" s="460">
        <v>2941</v>
      </c>
      <c r="X65" s="460">
        <v>2384</v>
      </c>
      <c r="Y65" s="460">
        <v>1353</v>
      </c>
      <c r="Z65" s="460">
        <v>1485</v>
      </c>
      <c r="AA65" s="460">
        <v>819</v>
      </c>
      <c r="AB65" s="460">
        <v>571</v>
      </c>
      <c r="AC65" s="460">
        <v>318</v>
      </c>
      <c r="AD65" s="460">
        <v>407</v>
      </c>
      <c r="AE65" s="460">
        <v>237</v>
      </c>
      <c r="AF65" s="203">
        <f t="shared" ref="AF65:AG73" si="112">+V65+X65+Z65+AB65+AD65</f>
        <v>10220</v>
      </c>
      <c r="AG65" s="868">
        <f t="shared" si="112"/>
        <v>5668</v>
      </c>
      <c r="AH65" s="459">
        <v>0</v>
      </c>
      <c r="AI65" s="992"/>
      <c r="AJ65" s="460">
        <v>0</v>
      </c>
      <c r="AK65" s="460">
        <v>0</v>
      </c>
      <c r="AL65" s="989"/>
      <c r="AM65" s="462">
        <v>0</v>
      </c>
      <c r="AN65" s="93"/>
      <c r="AO65" s="438" t="s">
        <v>298</v>
      </c>
      <c r="AP65" s="459">
        <v>378</v>
      </c>
      <c r="AQ65" s="460">
        <v>333</v>
      </c>
      <c r="AR65" s="460">
        <v>294</v>
      </c>
      <c r="AS65" s="460">
        <v>219</v>
      </c>
      <c r="AT65" s="460">
        <v>151</v>
      </c>
      <c r="AU65" s="830">
        <f t="shared" si="109"/>
        <v>1375</v>
      </c>
      <c r="AV65" s="460">
        <v>0</v>
      </c>
      <c r="AW65" s="462">
        <v>0</v>
      </c>
      <c r="AX65" s="862">
        <v>584</v>
      </c>
      <c r="AY65" s="459">
        <v>497</v>
      </c>
      <c r="AZ65" s="460">
        <v>81</v>
      </c>
      <c r="BA65" s="833">
        <f t="shared" si="110"/>
        <v>578</v>
      </c>
      <c r="BB65" s="741">
        <v>0</v>
      </c>
      <c r="BC65" s="467">
        <v>356</v>
      </c>
      <c r="BD65" s="93"/>
      <c r="BE65" s="438" t="s">
        <v>298</v>
      </c>
      <c r="BF65" s="431">
        <v>75</v>
      </c>
      <c r="BG65" s="426">
        <v>329</v>
      </c>
      <c r="BH65" s="426">
        <v>270</v>
      </c>
      <c r="BI65" s="738">
        <v>0</v>
      </c>
      <c r="BJ65" s="954">
        <f t="shared" si="111"/>
        <v>674</v>
      </c>
      <c r="BK65" s="432">
        <v>259</v>
      </c>
      <c r="BL65" s="431">
        <v>0</v>
      </c>
      <c r="BM65" s="426">
        <v>0</v>
      </c>
      <c r="BN65" s="426">
        <v>0</v>
      </c>
      <c r="BO65" s="269"/>
      <c r="BP65" s="431">
        <v>5</v>
      </c>
      <c r="BQ65" s="432">
        <v>2</v>
      </c>
    </row>
    <row r="66" spans="1:69" s="124" customFormat="1" ht="14.25" customHeight="1">
      <c r="A66" s="469" t="s">
        <v>299</v>
      </c>
      <c r="B66" s="498">
        <v>3949</v>
      </c>
      <c r="C66" s="204">
        <v>1985</v>
      </c>
      <c r="D66" s="204">
        <v>2235</v>
      </c>
      <c r="E66" s="204">
        <v>1171</v>
      </c>
      <c r="F66" s="204">
        <v>1237</v>
      </c>
      <c r="G66" s="204">
        <v>667</v>
      </c>
      <c r="H66" s="204">
        <v>572</v>
      </c>
      <c r="I66" s="204">
        <v>324</v>
      </c>
      <c r="J66" s="204">
        <v>341</v>
      </c>
      <c r="K66" s="204">
        <v>187</v>
      </c>
      <c r="L66" s="203">
        <f t="shared" si="107"/>
        <v>8334</v>
      </c>
      <c r="M66" s="868">
        <f t="shared" si="107"/>
        <v>4334</v>
      </c>
      <c r="N66" s="229">
        <v>0</v>
      </c>
      <c r="O66" s="229"/>
      <c r="P66" s="131">
        <v>0</v>
      </c>
      <c r="Q66" s="131">
        <v>0</v>
      </c>
      <c r="R66" s="985"/>
      <c r="S66" s="139">
        <v>0</v>
      </c>
      <c r="T66" s="93"/>
      <c r="U66" s="487" t="s">
        <v>299</v>
      </c>
      <c r="V66" s="459">
        <v>749</v>
      </c>
      <c r="W66" s="460">
        <v>362</v>
      </c>
      <c r="X66" s="460">
        <v>474</v>
      </c>
      <c r="Y66" s="460">
        <v>254</v>
      </c>
      <c r="Z66" s="460">
        <v>277</v>
      </c>
      <c r="AA66" s="460">
        <v>145</v>
      </c>
      <c r="AB66" s="460">
        <v>73</v>
      </c>
      <c r="AC66" s="460">
        <v>35</v>
      </c>
      <c r="AD66" s="460">
        <v>48</v>
      </c>
      <c r="AE66" s="460">
        <v>19</v>
      </c>
      <c r="AF66" s="203">
        <f t="shared" si="112"/>
        <v>1621</v>
      </c>
      <c r="AG66" s="868">
        <f t="shared" si="112"/>
        <v>815</v>
      </c>
      <c r="AH66" s="459">
        <v>0</v>
      </c>
      <c r="AI66" s="992"/>
      <c r="AJ66" s="460">
        <v>0</v>
      </c>
      <c r="AK66" s="460">
        <v>0</v>
      </c>
      <c r="AL66" s="989"/>
      <c r="AM66" s="462">
        <v>0</v>
      </c>
      <c r="AN66" s="93"/>
      <c r="AO66" s="469" t="s">
        <v>299</v>
      </c>
      <c r="AP66" s="459">
        <v>85</v>
      </c>
      <c r="AQ66" s="460">
        <v>76</v>
      </c>
      <c r="AR66" s="460">
        <v>56</v>
      </c>
      <c r="AS66" s="460">
        <v>26</v>
      </c>
      <c r="AT66" s="460">
        <v>20</v>
      </c>
      <c r="AU66" s="830">
        <f t="shared" si="109"/>
        <v>263</v>
      </c>
      <c r="AV66" s="460">
        <v>0</v>
      </c>
      <c r="AW66" s="462">
        <v>0</v>
      </c>
      <c r="AX66" s="862">
        <v>137</v>
      </c>
      <c r="AY66" s="459">
        <v>84</v>
      </c>
      <c r="AZ66" s="460">
        <v>52</v>
      </c>
      <c r="BA66" s="833">
        <f t="shared" si="110"/>
        <v>136</v>
      </c>
      <c r="BB66" s="741">
        <v>0</v>
      </c>
      <c r="BC66" s="467">
        <v>79</v>
      </c>
      <c r="BD66" s="93"/>
      <c r="BE66" s="469" t="s">
        <v>299</v>
      </c>
      <c r="BF66" s="431">
        <v>38</v>
      </c>
      <c r="BG66" s="426">
        <v>69</v>
      </c>
      <c r="BH66" s="426">
        <v>61</v>
      </c>
      <c r="BI66" s="426">
        <v>0</v>
      </c>
      <c r="BJ66" s="954">
        <f t="shared" si="111"/>
        <v>168</v>
      </c>
      <c r="BK66" s="432">
        <v>90</v>
      </c>
      <c r="BL66" s="431">
        <v>0</v>
      </c>
      <c r="BM66" s="426">
        <v>0</v>
      </c>
      <c r="BN66" s="426">
        <v>0</v>
      </c>
      <c r="BO66" s="269"/>
      <c r="BP66" s="431">
        <v>7</v>
      </c>
      <c r="BQ66" s="432">
        <v>2</v>
      </c>
    </row>
    <row r="67" spans="1:69" s="124" customFormat="1" ht="14.25" customHeight="1">
      <c r="A67" s="469" t="s">
        <v>78</v>
      </c>
      <c r="B67" s="498">
        <v>2581</v>
      </c>
      <c r="C67" s="204">
        <v>1348</v>
      </c>
      <c r="D67" s="204">
        <v>1292</v>
      </c>
      <c r="E67" s="204">
        <v>646</v>
      </c>
      <c r="F67" s="204">
        <v>738</v>
      </c>
      <c r="G67" s="204">
        <v>387</v>
      </c>
      <c r="H67" s="204">
        <v>390</v>
      </c>
      <c r="I67" s="204">
        <v>192</v>
      </c>
      <c r="J67" s="204">
        <v>318</v>
      </c>
      <c r="K67" s="204">
        <v>164</v>
      </c>
      <c r="L67" s="203">
        <f t="shared" si="107"/>
        <v>5319</v>
      </c>
      <c r="M67" s="868">
        <f t="shared" si="107"/>
        <v>2737</v>
      </c>
      <c r="N67" s="229">
        <v>0</v>
      </c>
      <c r="O67" s="229"/>
      <c r="P67" s="131">
        <v>0</v>
      </c>
      <c r="Q67" s="131">
        <v>0</v>
      </c>
      <c r="R67" s="985"/>
      <c r="S67" s="139">
        <v>0</v>
      </c>
      <c r="T67" s="93"/>
      <c r="U67" s="487" t="s">
        <v>78</v>
      </c>
      <c r="V67" s="459">
        <v>192</v>
      </c>
      <c r="W67" s="460">
        <v>81</v>
      </c>
      <c r="X67" s="460">
        <v>151</v>
      </c>
      <c r="Y67" s="460">
        <v>85</v>
      </c>
      <c r="Z67" s="460">
        <v>110</v>
      </c>
      <c r="AA67" s="460">
        <v>52</v>
      </c>
      <c r="AB67" s="460">
        <v>58</v>
      </c>
      <c r="AC67" s="460">
        <v>32</v>
      </c>
      <c r="AD67" s="460">
        <v>65</v>
      </c>
      <c r="AE67" s="460">
        <v>39</v>
      </c>
      <c r="AF67" s="203">
        <f t="shared" si="112"/>
        <v>576</v>
      </c>
      <c r="AG67" s="868">
        <f t="shared" si="112"/>
        <v>289</v>
      </c>
      <c r="AH67" s="459">
        <v>0</v>
      </c>
      <c r="AI67" s="992"/>
      <c r="AJ67" s="460">
        <v>0</v>
      </c>
      <c r="AK67" s="460">
        <v>0</v>
      </c>
      <c r="AL67" s="989"/>
      <c r="AM67" s="462">
        <v>0</v>
      </c>
      <c r="AN67" s="93"/>
      <c r="AO67" s="469" t="s">
        <v>78</v>
      </c>
      <c r="AP67" s="459">
        <v>66</v>
      </c>
      <c r="AQ67" s="460">
        <v>60</v>
      </c>
      <c r="AR67" s="460">
        <v>50</v>
      </c>
      <c r="AS67" s="460">
        <v>35</v>
      </c>
      <c r="AT67" s="460">
        <v>33</v>
      </c>
      <c r="AU67" s="830">
        <f t="shared" si="109"/>
        <v>244</v>
      </c>
      <c r="AV67" s="460">
        <v>0</v>
      </c>
      <c r="AW67" s="462">
        <v>0</v>
      </c>
      <c r="AX67" s="862">
        <v>111</v>
      </c>
      <c r="AY67" s="459">
        <v>75</v>
      </c>
      <c r="AZ67" s="460">
        <v>31</v>
      </c>
      <c r="BA67" s="833">
        <f t="shared" si="110"/>
        <v>106</v>
      </c>
      <c r="BB67" s="741">
        <v>0</v>
      </c>
      <c r="BC67" s="467">
        <v>64</v>
      </c>
      <c r="BD67" s="93"/>
      <c r="BE67" s="469" t="s">
        <v>78</v>
      </c>
      <c r="BF67" s="431">
        <v>16</v>
      </c>
      <c r="BG67" s="426">
        <v>55</v>
      </c>
      <c r="BH67" s="426">
        <v>46</v>
      </c>
      <c r="BI67" s="426">
        <v>0</v>
      </c>
      <c r="BJ67" s="954">
        <f t="shared" si="111"/>
        <v>117</v>
      </c>
      <c r="BK67" s="432">
        <v>46</v>
      </c>
      <c r="BL67" s="431">
        <v>0</v>
      </c>
      <c r="BM67" s="426">
        <v>0</v>
      </c>
      <c r="BN67" s="426">
        <v>0</v>
      </c>
      <c r="BO67" s="269"/>
      <c r="BP67" s="431">
        <v>0</v>
      </c>
      <c r="BQ67" s="432">
        <v>0</v>
      </c>
    </row>
    <row r="68" spans="1:69" s="124" customFormat="1" ht="14.25" customHeight="1">
      <c r="A68" s="469" t="s">
        <v>300</v>
      </c>
      <c r="B68" s="498">
        <v>4572</v>
      </c>
      <c r="C68" s="204">
        <v>2256</v>
      </c>
      <c r="D68" s="204">
        <v>1707</v>
      </c>
      <c r="E68" s="204">
        <v>893</v>
      </c>
      <c r="F68" s="204">
        <v>1130</v>
      </c>
      <c r="G68" s="204">
        <v>542</v>
      </c>
      <c r="H68" s="204">
        <v>695</v>
      </c>
      <c r="I68" s="204">
        <v>358</v>
      </c>
      <c r="J68" s="204">
        <v>460</v>
      </c>
      <c r="K68" s="204">
        <v>221</v>
      </c>
      <c r="L68" s="203">
        <f t="shared" si="107"/>
        <v>8564</v>
      </c>
      <c r="M68" s="868">
        <f t="shared" si="107"/>
        <v>4270</v>
      </c>
      <c r="N68" s="229">
        <v>0</v>
      </c>
      <c r="O68" s="229"/>
      <c r="P68" s="131">
        <v>0</v>
      </c>
      <c r="Q68" s="131">
        <v>0</v>
      </c>
      <c r="R68" s="985"/>
      <c r="S68" s="139">
        <v>0</v>
      </c>
      <c r="T68" s="93"/>
      <c r="U68" s="487" t="s">
        <v>300</v>
      </c>
      <c r="V68" s="459">
        <v>1607</v>
      </c>
      <c r="W68" s="460">
        <v>761</v>
      </c>
      <c r="X68" s="460">
        <v>410</v>
      </c>
      <c r="Y68" s="460">
        <v>202</v>
      </c>
      <c r="Z68" s="460">
        <v>276</v>
      </c>
      <c r="AA68" s="460">
        <v>120</v>
      </c>
      <c r="AB68" s="460">
        <v>161</v>
      </c>
      <c r="AC68" s="460">
        <v>83</v>
      </c>
      <c r="AD68" s="460">
        <v>47</v>
      </c>
      <c r="AE68" s="460">
        <v>15</v>
      </c>
      <c r="AF68" s="203">
        <f t="shared" si="112"/>
        <v>2501</v>
      </c>
      <c r="AG68" s="868">
        <f t="shared" si="112"/>
        <v>1181</v>
      </c>
      <c r="AH68" s="459">
        <v>0</v>
      </c>
      <c r="AI68" s="992"/>
      <c r="AJ68" s="460">
        <v>0</v>
      </c>
      <c r="AK68" s="460">
        <v>0</v>
      </c>
      <c r="AL68" s="989"/>
      <c r="AM68" s="462">
        <v>0</v>
      </c>
      <c r="AN68" s="93"/>
      <c r="AO68" s="469" t="s">
        <v>300</v>
      </c>
      <c r="AP68" s="459">
        <v>110</v>
      </c>
      <c r="AQ68" s="460">
        <v>90</v>
      </c>
      <c r="AR68" s="460">
        <v>80</v>
      </c>
      <c r="AS68" s="460">
        <v>63</v>
      </c>
      <c r="AT68" s="460">
        <v>50</v>
      </c>
      <c r="AU68" s="830">
        <f t="shared" si="109"/>
        <v>393</v>
      </c>
      <c r="AV68" s="460">
        <v>0</v>
      </c>
      <c r="AW68" s="462">
        <v>0</v>
      </c>
      <c r="AX68" s="862">
        <v>156</v>
      </c>
      <c r="AY68" s="459">
        <v>123</v>
      </c>
      <c r="AZ68" s="460">
        <v>32</v>
      </c>
      <c r="BA68" s="833">
        <f t="shared" si="110"/>
        <v>155</v>
      </c>
      <c r="BB68" s="741">
        <v>0</v>
      </c>
      <c r="BC68" s="467">
        <v>96</v>
      </c>
      <c r="BD68" s="93"/>
      <c r="BE68" s="469" t="s">
        <v>300</v>
      </c>
      <c r="BF68" s="431">
        <v>45</v>
      </c>
      <c r="BG68" s="426">
        <v>89</v>
      </c>
      <c r="BH68" s="426">
        <v>88</v>
      </c>
      <c r="BI68" s="426">
        <v>0</v>
      </c>
      <c r="BJ68" s="954">
        <f t="shared" si="111"/>
        <v>222</v>
      </c>
      <c r="BK68" s="432">
        <v>93</v>
      </c>
      <c r="BL68" s="431">
        <v>0</v>
      </c>
      <c r="BM68" s="426">
        <v>0</v>
      </c>
      <c r="BN68" s="426">
        <v>0</v>
      </c>
      <c r="BO68" s="269"/>
      <c r="BP68" s="431">
        <v>2</v>
      </c>
      <c r="BQ68" s="432">
        <v>1</v>
      </c>
    </row>
    <row r="69" spans="1:69" s="124" customFormat="1" ht="14.25" customHeight="1">
      <c r="A69" s="469" t="s">
        <v>301</v>
      </c>
      <c r="B69" s="498">
        <v>18757</v>
      </c>
      <c r="C69" s="204">
        <v>9928</v>
      </c>
      <c r="D69" s="204">
        <v>10753</v>
      </c>
      <c r="E69" s="204">
        <v>5800</v>
      </c>
      <c r="F69" s="204">
        <v>6727</v>
      </c>
      <c r="G69" s="204">
        <v>3707</v>
      </c>
      <c r="H69" s="204">
        <v>4216</v>
      </c>
      <c r="I69" s="204">
        <v>2276</v>
      </c>
      <c r="J69" s="204">
        <v>2307</v>
      </c>
      <c r="K69" s="204">
        <v>1224</v>
      </c>
      <c r="L69" s="203">
        <f t="shared" si="107"/>
        <v>42760</v>
      </c>
      <c r="M69" s="868">
        <f t="shared" si="107"/>
        <v>22935</v>
      </c>
      <c r="N69" s="229">
        <v>0</v>
      </c>
      <c r="O69" s="229"/>
      <c r="P69" s="131">
        <v>0</v>
      </c>
      <c r="Q69" s="131">
        <v>0</v>
      </c>
      <c r="R69" s="985"/>
      <c r="S69" s="139">
        <v>0</v>
      </c>
      <c r="T69" s="93"/>
      <c r="U69" s="487" t="s">
        <v>301</v>
      </c>
      <c r="V69" s="459">
        <v>943</v>
      </c>
      <c r="W69" s="460">
        <v>474</v>
      </c>
      <c r="X69" s="460">
        <v>1006</v>
      </c>
      <c r="Y69" s="460">
        <v>527</v>
      </c>
      <c r="Z69" s="460">
        <v>598</v>
      </c>
      <c r="AA69" s="460">
        <v>309</v>
      </c>
      <c r="AB69" s="460">
        <v>193</v>
      </c>
      <c r="AC69" s="460">
        <v>111</v>
      </c>
      <c r="AD69" s="460">
        <v>154</v>
      </c>
      <c r="AE69" s="460">
        <v>71</v>
      </c>
      <c r="AF69" s="203">
        <f t="shared" si="112"/>
        <v>2894</v>
      </c>
      <c r="AG69" s="868">
        <f t="shared" si="112"/>
        <v>1492</v>
      </c>
      <c r="AH69" s="459">
        <v>0</v>
      </c>
      <c r="AI69" s="992"/>
      <c r="AJ69" s="460">
        <v>0</v>
      </c>
      <c r="AK69" s="460">
        <v>0</v>
      </c>
      <c r="AL69" s="989"/>
      <c r="AM69" s="462">
        <v>0</v>
      </c>
      <c r="AN69" s="93"/>
      <c r="AO69" s="469" t="s">
        <v>301</v>
      </c>
      <c r="AP69" s="459">
        <v>349</v>
      </c>
      <c r="AQ69" s="460">
        <v>287</v>
      </c>
      <c r="AR69" s="460">
        <v>226</v>
      </c>
      <c r="AS69" s="460">
        <v>166</v>
      </c>
      <c r="AT69" s="460">
        <v>101</v>
      </c>
      <c r="AU69" s="830">
        <f t="shared" si="109"/>
        <v>1129</v>
      </c>
      <c r="AV69" s="460">
        <v>0</v>
      </c>
      <c r="AW69" s="462">
        <v>0</v>
      </c>
      <c r="AX69" s="862">
        <v>588</v>
      </c>
      <c r="AY69" s="459">
        <v>436</v>
      </c>
      <c r="AZ69" s="460">
        <v>133</v>
      </c>
      <c r="BA69" s="833">
        <f t="shared" si="110"/>
        <v>569</v>
      </c>
      <c r="BB69" s="741">
        <v>0</v>
      </c>
      <c r="BC69" s="467">
        <v>284</v>
      </c>
      <c r="BD69" s="93"/>
      <c r="BE69" s="469" t="s">
        <v>301</v>
      </c>
      <c r="BF69" s="431">
        <v>157</v>
      </c>
      <c r="BG69" s="426">
        <v>341</v>
      </c>
      <c r="BH69" s="426">
        <v>271</v>
      </c>
      <c r="BI69" s="426">
        <v>0</v>
      </c>
      <c r="BJ69" s="954">
        <f t="shared" si="111"/>
        <v>769</v>
      </c>
      <c r="BK69" s="432">
        <v>349</v>
      </c>
      <c r="BL69" s="431">
        <v>0</v>
      </c>
      <c r="BM69" s="426">
        <v>0</v>
      </c>
      <c r="BN69" s="426">
        <v>0</v>
      </c>
      <c r="BO69" s="269"/>
      <c r="BP69" s="431">
        <v>19</v>
      </c>
      <c r="BQ69" s="432">
        <v>14</v>
      </c>
    </row>
    <row r="70" spans="1:69" s="124" customFormat="1" ht="14.25" customHeight="1">
      <c r="A70" s="469" t="s">
        <v>302</v>
      </c>
      <c r="B70" s="498">
        <v>8399</v>
      </c>
      <c r="C70" s="204">
        <v>4449</v>
      </c>
      <c r="D70" s="204">
        <v>4076</v>
      </c>
      <c r="E70" s="204">
        <v>2197</v>
      </c>
      <c r="F70" s="204">
        <v>2563</v>
      </c>
      <c r="G70" s="204">
        <v>1427</v>
      </c>
      <c r="H70" s="204">
        <v>1539</v>
      </c>
      <c r="I70" s="204">
        <v>866</v>
      </c>
      <c r="J70" s="204">
        <v>966</v>
      </c>
      <c r="K70" s="204">
        <v>547</v>
      </c>
      <c r="L70" s="203">
        <f t="shared" si="107"/>
        <v>17543</v>
      </c>
      <c r="M70" s="868">
        <f t="shared" si="107"/>
        <v>9486</v>
      </c>
      <c r="N70" s="229">
        <v>0</v>
      </c>
      <c r="O70" s="229"/>
      <c r="P70" s="131">
        <v>0</v>
      </c>
      <c r="Q70" s="131">
        <v>0</v>
      </c>
      <c r="R70" s="985"/>
      <c r="S70" s="139">
        <v>0</v>
      </c>
      <c r="T70" s="93"/>
      <c r="U70" s="487" t="s">
        <v>302</v>
      </c>
      <c r="V70" s="459">
        <v>1587</v>
      </c>
      <c r="W70" s="460">
        <v>795</v>
      </c>
      <c r="X70" s="460">
        <v>695</v>
      </c>
      <c r="Y70" s="460">
        <v>326</v>
      </c>
      <c r="Z70" s="460">
        <v>347</v>
      </c>
      <c r="AA70" s="460">
        <v>177</v>
      </c>
      <c r="AB70" s="460">
        <v>139</v>
      </c>
      <c r="AC70" s="460">
        <v>82</v>
      </c>
      <c r="AD70" s="460">
        <v>39</v>
      </c>
      <c r="AE70" s="460">
        <v>21</v>
      </c>
      <c r="AF70" s="203">
        <f t="shared" si="112"/>
        <v>2807</v>
      </c>
      <c r="AG70" s="868">
        <f t="shared" si="112"/>
        <v>1401</v>
      </c>
      <c r="AH70" s="459">
        <v>0</v>
      </c>
      <c r="AI70" s="992"/>
      <c r="AJ70" s="460">
        <v>0</v>
      </c>
      <c r="AK70" s="460">
        <v>0</v>
      </c>
      <c r="AL70" s="989"/>
      <c r="AM70" s="462">
        <v>0</v>
      </c>
      <c r="AN70" s="93"/>
      <c r="AO70" s="469" t="s">
        <v>302</v>
      </c>
      <c r="AP70" s="459">
        <v>131</v>
      </c>
      <c r="AQ70" s="460">
        <v>102</v>
      </c>
      <c r="AR70" s="460">
        <v>83</v>
      </c>
      <c r="AS70" s="460">
        <v>58</v>
      </c>
      <c r="AT70" s="460">
        <v>40</v>
      </c>
      <c r="AU70" s="830">
        <f t="shared" si="109"/>
        <v>414</v>
      </c>
      <c r="AV70" s="460">
        <v>0</v>
      </c>
      <c r="AW70" s="462">
        <v>0</v>
      </c>
      <c r="AX70" s="862">
        <v>211</v>
      </c>
      <c r="AY70" s="459">
        <v>172</v>
      </c>
      <c r="AZ70" s="460">
        <v>37</v>
      </c>
      <c r="BA70" s="833">
        <f t="shared" si="110"/>
        <v>209</v>
      </c>
      <c r="BB70" s="741">
        <v>0</v>
      </c>
      <c r="BC70" s="467">
        <v>86</v>
      </c>
      <c r="BD70" s="93"/>
      <c r="BE70" s="469" t="s">
        <v>302</v>
      </c>
      <c r="BF70" s="431">
        <v>76</v>
      </c>
      <c r="BG70" s="426">
        <v>146</v>
      </c>
      <c r="BH70" s="426">
        <v>124</v>
      </c>
      <c r="BI70" s="426">
        <v>0</v>
      </c>
      <c r="BJ70" s="954">
        <f t="shared" si="111"/>
        <v>346</v>
      </c>
      <c r="BK70" s="432">
        <v>167</v>
      </c>
      <c r="BL70" s="431">
        <v>0</v>
      </c>
      <c r="BM70" s="426">
        <v>0</v>
      </c>
      <c r="BN70" s="426">
        <v>0</v>
      </c>
      <c r="BO70" s="269"/>
      <c r="BP70" s="431">
        <v>16</v>
      </c>
      <c r="BQ70" s="432">
        <v>8</v>
      </c>
    </row>
    <row r="71" spans="1:69" s="122" customFormat="1" ht="14.25" customHeight="1">
      <c r="A71" s="469" t="s">
        <v>303</v>
      </c>
      <c r="B71" s="498">
        <v>7025</v>
      </c>
      <c r="C71" s="204">
        <v>3668</v>
      </c>
      <c r="D71" s="204">
        <v>4227</v>
      </c>
      <c r="E71" s="204">
        <v>2145</v>
      </c>
      <c r="F71" s="204">
        <v>2989</v>
      </c>
      <c r="G71" s="204">
        <v>1485</v>
      </c>
      <c r="H71" s="204">
        <v>1648</v>
      </c>
      <c r="I71" s="204">
        <v>831</v>
      </c>
      <c r="J71" s="204">
        <v>782</v>
      </c>
      <c r="K71" s="204">
        <v>383</v>
      </c>
      <c r="L71" s="203">
        <f t="shared" si="107"/>
        <v>16671</v>
      </c>
      <c r="M71" s="868">
        <f t="shared" si="107"/>
        <v>8512</v>
      </c>
      <c r="N71" s="229">
        <v>496</v>
      </c>
      <c r="O71" s="229"/>
      <c r="P71" s="131">
        <v>234</v>
      </c>
      <c r="Q71" s="131">
        <v>13</v>
      </c>
      <c r="R71" s="985"/>
      <c r="S71" s="139">
        <v>6</v>
      </c>
      <c r="T71" s="93"/>
      <c r="U71" s="487" t="s">
        <v>303</v>
      </c>
      <c r="V71" s="459">
        <v>222</v>
      </c>
      <c r="W71" s="460">
        <v>124</v>
      </c>
      <c r="X71" s="460">
        <v>636</v>
      </c>
      <c r="Y71" s="460">
        <v>311</v>
      </c>
      <c r="Z71" s="460">
        <v>422</v>
      </c>
      <c r="AA71" s="460">
        <v>197</v>
      </c>
      <c r="AB71" s="460">
        <v>187</v>
      </c>
      <c r="AC71" s="460">
        <v>77</v>
      </c>
      <c r="AD71" s="460">
        <v>48</v>
      </c>
      <c r="AE71" s="460">
        <v>26</v>
      </c>
      <c r="AF71" s="203">
        <f t="shared" si="112"/>
        <v>1515</v>
      </c>
      <c r="AG71" s="868">
        <f t="shared" si="112"/>
        <v>735</v>
      </c>
      <c r="AH71" s="459">
        <v>1</v>
      </c>
      <c r="AI71" s="992"/>
      <c r="AJ71" s="460">
        <v>0</v>
      </c>
      <c r="AK71" s="460">
        <v>0</v>
      </c>
      <c r="AL71" s="989"/>
      <c r="AM71" s="462">
        <v>0</v>
      </c>
      <c r="AN71" s="93"/>
      <c r="AO71" s="469" t="s">
        <v>303</v>
      </c>
      <c r="AP71" s="459">
        <v>142</v>
      </c>
      <c r="AQ71" s="460">
        <v>129</v>
      </c>
      <c r="AR71" s="460">
        <v>115</v>
      </c>
      <c r="AS71" s="460">
        <v>74</v>
      </c>
      <c r="AT71" s="460">
        <v>48</v>
      </c>
      <c r="AU71" s="830">
        <f t="shared" si="109"/>
        <v>508</v>
      </c>
      <c r="AV71" s="460">
        <v>11</v>
      </c>
      <c r="AW71" s="462">
        <v>1</v>
      </c>
      <c r="AX71" s="862">
        <v>299</v>
      </c>
      <c r="AY71" s="459">
        <v>200</v>
      </c>
      <c r="AZ71" s="460">
        <v>73</v>
      </c>
      <c r="BA71" s="833">
        <f t="shared" si="110"/>
        <v>273</v>
      </c>
      <c r="BB71" s="741">
        <v>14</v>
      </c>
      <c r="BC71" s="467">
        <v>126</v>
      </c>
      <c r="BD71" s="93"/>
      <c r="BE71" s="469" t="s">
        <v>303</v>
      </c>
      <c r="BF71" s="431">
        <v>87</v>
      </c>
      <c r="BG71" s="426">
        <v>197</v>
      </c>
      <c r="BH71" s="426">
        <v>87</v>
      </c>
      <c r="BI71" s="426">
        <v>0</v>
      </c>
      <c r="BJ71" s="954">
        <f t="shared" si="111"/>
        <v>371</v>
      </c>
      <c r="BK71" s="432">
        <v>202</v>
      </c>
      <c r="BL71" s="431">
        <v>20</v>
      </c>
      <c r="BM71" s="426">
        <v>0</v>
      </c>
      <c r="BN71" s="426">
        <v>3</v>
      </c>
      <c r="BO71" s="269">
        <f>SUM(BL71:BN71)</f>
        <v>23</v>
      </c>
      <c r="BP71" s="431">
        <v>16</v>
      </c>
      <c r="BQ71" s="432">
        <v>10</v>
      </c>
    </row>
    <row r="72" spans="1:69" s="124" customFormat="1" ht="14.25" customHeight="1">
      <c r="A72" s="469" t="s">
        <v>304</v>
      </c>
      <c r="B72" s="498">
        <v>2886</v>
      </c>
      <c r="C72" s="204">
        <v>1378</v>
      </c>
      <c r="D72" s="204">
        <v>2583</v>
      </c>
      <c r="E72" s="204">
        <v>1269</v>
      </c>
      <c r="F72" s="204">
        <v>2466</v>
      </c>
      <c r="G72" s="204">
        <v>1241</v>
      </c>
      <c r="H72" s="204">
        <v>1960</v>
      </c>
      <c r="I72" s="204">
        <v>1002</v>
      </c>
      <c r="J72" s="204">
        <v>1294</v>
      </c>
      <c r="K72" s="204">
        <v>647</v>
      </c>
      <c r="L72" s="203">
        <f t="shared" si="107"/>
        <v>11189</v>
      </c>
      <c r="M72" s="868">
        <f t="shared" si="107"/>
        <v>5537</v>
      </c>
      <c r="N72" s="229">
        <v>0</v>
      </c>
      <c r="O72" s="229"/>
      <c r="P72" s="131">
        <v>0</v>
      </c>
      <c r="Q72" s="131">
        <v>0</v>
      </c>
      <c r="R72" s="985"/>
      <c r="S72" s="139">
        <v>0</v>
      </c>
      <c r="T72" s="93"/>
      <c r="U72" s="487" t="s">
        <v>304</v>
      </c>
      <c r="V72" s="459">
        <v>724</v>
      </c>
      <c r="W72" s="460">
        <v>322</v>
      </c>
      <c r="X72" s="460">
        <v>585</v>
      </c>
      <c r="Y72" s="460">
        <v>247</v>
      </c>
      <c r="Z72" s="460">
        <v>649</v>
      </c>
      <c r="AA72" s="460">
        <v>305</v>
      </c>
      <c r="AB72" s="460">
        <v>435</v>
      </c>
      <c r="AC72" s="460">
        <v>235</v>
      </c>
      <c r="AD72" s="460">
        <v>113</v>
      </c>
      <c r="AE72" s="460">
        <v>60</v>
      </c>
      <c r="AF72" s="203">
        <f t="shared" si="112"/>
        <v>2506</v>
      </c>
      <c r="AG72" s="868">
        <f t="shared" si="112"/>
        <v>1169</v>
      </c>
      <c r="AH72" s="459">
        <v>0</v>
      </c>
      <c r="AI72" s="992"/>
      <c r="AJ72" s="460">
        <v>0</v>
      </c>
      <c r="AK72" s="460">
        <v>0</v>
      </c>
      <c r="AL72" s="989"/>
      <c r="AM72" s="462">
        <v>0</v>
      </c>
      <c r="AN72" s="93"/>
      <c r="AO72" s="469" t="s">
        <v>304</v>
      </c>
      <c r="AP72" s="459">
        <v>59</v>
      </c>
      <c r="AQ72" s="460">
        <v>53</v>
      </c>
      <c r="AR72" s="460">
        <v>52</v>
      </c>
      <c r="AS72" s="460">
        <v>44</v>
      </c>
      <c r="AT72" s="460">
        <v>29</v>
      </c>
      <c r="AU72" s="830">
        <f t="shared" si="109"/>
        <v>237</v>
      </c>
      <c r="AV72" s="460">
        <v>0</v>
      </c>
      <c r="AW72" s="462">
        <v>0</v>
      </c>
      <c r="AX72" s="862">
        <v>185</v>
      </c>
      <c r="AY72" s="459">
        <v>180</v>
      </c>
      <c r="AZ72" s="460">
        <v>0</v>
      </c>
      <c r="BA72" s="833">
        <f t="shared" si="110"/>
        <v>180</v>
      </c>
      <c r="BB72" s="741">
        <v>0</v>
      </c>
      <c r="BC72" s="467">
        <v>18</v>
      </c>
      <c r="BD72" s="93"/>
      <c r="BE72" s="469" t="s">
        <v>304</v>
      </c>
      <c r="BF72" s="431">
        <v>90</v>
      </c>
      <c r="BG72" s="426">
        <v>69</v>
      </c>
      <c r="BH72" s="426">
        <v>78</v>
      </c>
      <c r="BI72" s="426">
        <v>0</v>
      </c>
      <c r="BJ72" s="954">
        <f t="shared" si="111"/>
        <v>237</v>
      </c>
      <c r="BK72" s="432">
        <v>200</v>
      </c>
      <c r="BL72" s="431">
        <v>0</v>
      </c>
      <c r="BM72" s="426">
        <v>0</v>
      </c>
      <c r="BN72" s="426">
        <v>0</v>
      </c>
      <c r="BO72" s="269"/>
      <c r="BP72" s="431">
        <v>147</v>
      </c>
      <c r="BQ72" s="432">
        <v>124</v>
      </c>
    </row>
    <row r="73" spans="1:69" s="124" customFormat="1" ht="14.25" customHeight="1">
      <c r="A73" s="469" t="s">
        <v>305</v>
      </c>
      <c r="B73" s="498">
        <v>20546</v>
      </c>
      <c r="C73" s="204">
        <v>10555</v>
      </c>
      <c r="D73" s="204">
        <v>11898</v>
      </c>
      <c r="E73" s="204">
        <v>6216</v>
      </c>
      <c r="F73" s="204">
        <v>9331</v>
      </c>
      <c r="G73" s="204">
        <v>4864</v>
      </c>
      <c r="H73" s="204">
        <v>6243</v>
      </c>
      <c r="I73" s="204">
        <v>3336</v>
      </c>
      <c r="J73" s="204">
        <v>4147</v>
      </c>
      <c r="K73" s="204">
        <v>2268</v>
      </c>
      <c r="L73" s="203">
        <f t="shared" si="107"/>
        <v>52165</v>
      </c>
      <c r="M73" s="868">
        <f t="shared" si="107"/>
        <v>27239</v>
      </c>
      <c r="N73" s="229">
        <v>0</v>
      </c>
      <c r="O73" s="229"/>
      <c r="P73" s="131">
        <v>0</v>
      </c>
      <c r="Q73" s="131">
        <v>0</v>
      </c>
      <c r="R73" s="985"/>
      <c r="S73" s="139">
        <v>0</v>
      </c>
      <c r="T73" s="93"/>
      <c r="U73" s="485" t="s">
        <v>305</v>
      </c>
      <c r="V73" s="459">
        <v>4760</v>
      </c>
      <c r="W73" s="460">
        <v>2433</v>
      </c>
      <c r="X73" s="460">
        <v>2616</v>
      </c>
      <c r="Y73" s="460">
        <v>1319</v>
      </c>
      <c r="Z73" s="460">
        <v>1924</v>
      </c>
      <c r="AA73" s="460">
        <v>981</v>
      </c>
      <c r="AB73" s="460">
        <v>916</v>
      </c>
      <c r="AC73" s="460">
        <v>486</v>
      </c>
      <c r="AD73" s="460">
        <v>317</v>
      </c>
      <c r="AE73" s="460">
        <v>169</v>
      </c>
      <c r="AF73" s="203">
        <f t="shared" si="112"/>
        <v>10533</v>
      </c>
      <c r="AG73" s="868">
        <f t="shared" si="112"/>
        <v>5388</v>
      </c>
      <c r="AH73" s="459">
        <v>0</v>
      </c>
      <c r="AI73" s="992"/>
      <c r="AJ73" s="460">
        <v>0</v>
      </c>
      <c r="AK73" s="460">
        <v>0</v>
      </c>
      <c r="AL73" s="989"/>
      <c r="AM73" s="462">
        <v>0</v>
      </c>
      <c r="AN73" s="93"/>
      <c r="AO73" s="438" t="s">
        <v>305</v>
      </c>
      <c r="AP73" s="459">
        <v>359</v>
      </c>
      <c r="AQ73" s="460">
        <v>307</v>
      </c>
      <c r="AR73" s="460">
        <v>263</v>
      </c>
      <c r="AS73" s="460">
        <v>221</v>
      </c>
      <c r="AT73" s="460">
        <v>191</v>
      </c>
      <c r="AU73" s="830">
        <f t="shared" si="109"/>
        <v>1341</v>
      </c>
      <c r="AV73" s="460">
        <v>0</v>
      </c>
      <c r="AW73" s="462">
        <v>0</v>
      </c>
      <c r="AX73" s="862">
        <v>780</v>
      </c>
      <c r="AY73" s="459">
        <v>710</v>
      </c>
      <c r="AZ73" s="460">
        <v>38</v>
      </c>
      <c r="BA73" s="833">
        <f t="shared" si="110"/>
        <v>748</v>
      </c>
      <c r="BB73" s="741">
        <v>0</v>
      </c>
      <c r="BC73" s="467">
        <v>219</v>
      </c>
      <c r="BD73" s="93"/>
      <c r="BE73" s="438" t="s">
        <v>305</v>
      </c>
      <c r="BF73" s="431">
        <v>254</v>
      </c>
      <c r="BG73" s="426">
        <v>430</v>
      </c>
      <c r="BH73" s="426">
        <v>457</v>
      </c>
      <c r="BI73" s="426">
        <v>0</v>
      </c>
      <c r="BJ73" s="954">
        <f t="shared" si="111"/>
        <v>1141</v>
      </c>
      <c r="BK73" s="432">
        <v>525</v>
      </c>
      <c r="BL73" s="431">
        <v>0</v>
      </c>
      <c r="BM73" s="426">
        <v>0</v>
      </c>
      <c r="BN73" s="426">
        <v>0</v>
      </c>
      <c r="BO73" s="269"/>
      <c r="BP73" s="431">
        <v>151</v>
      </c>
      <c r="BQ73" s="432">
        <v>61</v>
      </c>
    </row>
    <row r="74" spans="1:69" s="124" customFormat="1" ht="14.25" customHeight="1">
      <c r="A74" s="469" t="s">
        <v>306</v>
      </c>
      <c r="B74" s="498">
        <v>4508</v>
      </c>
      <c r="C74" s="204">
        <v>2166</v>
      </c>
      <c r="D74" s="204">
        <v>2106</v>
      </c>
      <c r="E74" s="204">
        <v>1000</v>
      </c>
      <c r="F74" s="204">
        <v>1402</v>
      </c>
      <c r="G74" s="204">
        <v>599</v>
      </c>
      <c r="H74" s="204">
        <v>737</v>
      </c>
      <c r="I74" s="204">
        <v>307</v>
      </c>
      <c r="J74" s="204">
        <v>477</v>
      </c>
      <c r="K74" s="204">
        <v>169</v>
      </c>
      <c r="L74" s="203">
        <f t="shared" si="107"/>
        <v>9230</v>
      </c>
      <c r="M74" s="868">
        <f t="shared" si="107"/>
        <v>4241</v>
      </c>
      <c r="N74" s="229">
        <v>0</v>
      </c>
      <c r="O74" s="229"/>
      <c r="P74" s="131">
        <v>0</v>
      </c>
      <c r="Q74" s="131">
        <v>0</v>
      </c>
      <c r="R74" s="985"/>
      <c r="S74" s="139">
        <v>0</v>
      </c>
      <c r="T74" s="93"/>
      <c r="U74" s="485" t="s">
        <v>306</v>
      </c>
      <c r="V74" s="459">
        <v>1439</v>
      </c>
      <c r="W74" s="460">
        <v>729</v>
      </c>
      <c r="X74" s="460">
        <v>519</v>
      </c>
      <c r="Y74" s="460">
        <v>251</v>
      </c>
      <c r="Z74" s="460">
        <v>309</v>
      </c>
      <c r="AA74" s="460">
        <v>131</v>
      </c>
      <c r="AB74" s="460">
        <v>111</v>
      </c>
      <c r="AC74" s="460">
        <v>45</v>
      </c>
      <c r="AD74" s="460">
        <v>62</v>
      </c>
      <c r="AE74" s="460">
        <v>25</v>
      </c>
      <c r="AF74" s="203">
        <f t="shared" ref="AF74:AG78" si="113">+V74+X74+Z74+AB74+AD74</f>
        <v>2440</v>
      </c>
      <c r="AG74" s="868">
        <f t="shared" si="113"/>
        <v>1181</v>
      </c>
      <c r="AH74" s="459">
        <v>0</v>
      </c>
      <c r="AI74" s="992"/>
      <c r="AJ74" s="460">
        <v>0</v>
      </c>
      <c r="AK74" s="460">
        <v>0</v>
      </c>
      <c r="AL74" s="989"/>
      <c r="AM74" s="462">
        <v>0</v>
      </c>
      <c r="AN74" s="93"/>
      <c r="AO74" s="438" t="s">
        <v>306</v>
      </c>
      <c r="AP74" s="459">
        <v>96</v>
      </c>
      <c r="AQ74" s="460">
        <v>87</v>
      </c>
      <c r="AR74" s="460">
        <v>73</v>
      </c>
      <c r="AS74" s="460">
        <v>57</v>
      </c>
      <c r="AT74" s="460">
        <v>38</v>
      </c>
      <c r="AU74" s="830">
        <f t="shared" si="109"/>
        <v>351</v>
      </c>
      <c r="AV74" s="460">
        <v>0</v>
      </c>
      <c r="AW74" s="462">
        <v>0</v>
      </c>
      <c r="AX74" s="862">
        <v>176</v>
      </c>
      <c r="AY74" s="459">
        <v>121</v>
      </c>
      <c r="AZ74" s="460">
        <v>51</v>
      </c>
      <c r="BA74" s="833">
        <f t="shared" si="110"/>
        <v>172</v>
      </c>
      <c r="BB74" s="741">
        <v>0</v>
      </c>
      <c r="BC74" s="467">
        <v>87</v>
      </c>
      <c r="BD74" s="93"/>
      <c r="BE74" s="438" t="s">
        <v>306</v>
      </c>
      <c r="BF74" s="431">
        <v>28</v>
      </c>
      <c r="BG74" s="426">
        <v>90</v>
      </c>
      <c r="BH74" s="426">
        <v>66</v>
      </c>
      <c r="BI74" s="426">
        <v>0</v>
      </c>
      <c r="BJ74" s="954">
        <f t="shared" si="111"/>
        <v>184</v>
      </c>
      <c r="BK74" s="432">
        <v>50</v>
      </c>
      <c r="BL74" s="431">
        <v>0</v>
      </c>
      <c r="BM74" s="426">
        <v>0</v>
      </c>
      <c r="BN74" s="426">
        <v>0</v>
      </c>
      <c r="BO74" s="269"/>
      <c r="BP74" s="431">
        <v>3</v>
      </c>
      <c r="BQ74" s="432">
        <v>0</v>
      </c>
    </row>
    <row r="75" spans="1:69" s="124" customFormat="1" ht="14.25" customHeight="1">
      <c r="A75" s="469" t="s">
        <v>307</v>
      </c>
      <c r="B75" s="498">
        <v>25066</v>
      </c>
      <c r="C75" s="204">
        <v>12789</v>
      </c>
      <c r="D75" s="204">
        <v>16129</v>
      </c>
      <c r="E75" s="204">
        <v>8141</v>
      </c>
      <c r="F75" s="204">
        <v>11412</v>
      </c>
      <c r="G75" s="204">
        <v>5676</v>
      </c>
      <c r="H75" s="204">
        <v>7349</v>
      </c>
      <c r="I75" s="204">
        <v>3676</v>
      </c>
      <c r="J75" s="204">
        <v>5569</v>
      </c>
      <c r="K75" s="204">
        <v>2831</v>
      </c>
      <c r="L75" s="203">
        <f t="shared" si="107"/>
        <v>65525</v>
      </c>
      <c r="M75" s="868">
        <f t="shared" si="107"/>
        <v>33113</v>
      </c>
      <c r="N75" s="229">
        <v>0</v>
      </c>
      <c r="O75" s="229"/>
      <c r="P75" s="131">
        <v>0</v>
      </c>
      <c r="Q75" s="131">
        <v>0</v>
      </c>
      <c r="R75" s="985"/>
      <c r="S75" s="139">
        <v>0</v>
      </c>
      <c r="T75" s="93"/>
      <c r="U75" s="485" t="s">
        <v>307</v>
      </c>
      <c r="V75" s="459">
        <v>57</v>
      </c>
      <c r="W75" s="460">
        <v>28</v>
      </c>
      <c r="X75" s="460">
        <v>4043</v>
      </c>
      <c r="Y75" s="460">
        <v>1992</v>
      </c>
      <c r="Z75" s="460">
        <v>2776</v>
      </c>
      <c r="AA75" s="460">
        <v>1364</v>
      </c>
      <c r="AB75" s="460">
        <v>176</v>
      </c>
      <c r="AC75" s="460">
        <v>77</v>
      </c>
      <c r="AD75" s="460">
        <v>1267</v>
      </c>
      <c r="AE75" s="460">
        <v>680</v>
      </c>
      <c r="AF75" s="203">
        <f t="shared" si="113"/>
        <v>8319</v>
      </c>
      <c r="AG75" s="868">
        <f t="shared" si="113"/>
        <v>4141</v>
      </c>
      <c r="AH75" s="459">
        <v>0</v>
      </c>
      <c r="AI75" s="992"/>
      <c r="AJ75" s="460">
        <v>0</v>
      </c>
      <c r="AK75" s="460">
        <v>0</v>
      </c>
      <c r="AL75" s="989"/>
      <c r="AM75" s="462">
        <v>0</v>
      </c>
      <c r="AN75" s="93"/>
      <c r="AO75" s="438" t="s">
        <v>307</v>
      </c>
      <c r="AP75" s="459">
        <v>408</v>
      </c>
      <c r="AQ75" s="460">
        <v>369</v>
      </c>
      <c r="AR75" s="460">
        <v>335</v>
      </c>
      <c r="AS75" s="460">
        <v>288</v>
      </c>
      <c r="AT75" s="460">
        <v>248</v>
      </c>
      <c r="AU75" s="830">
        <f t="shared" si="109"/>
        <v>1648</v>
      </c>
      <c r="AV75" s="460">
        <v>0</v>
      </c>
      <c r="AW75" s="462">
        <v>0</v>
      </c>
      <c r="AX75" s="862">
        <v>1221</v>
      </c>
      <c r="AY75" s="459">
        <v>1008</v>
      </c>
      <c r="AZ75" s="460">
        <v>188</v>
      </c>
      <c r="BA75" s="833">
        <f t="shared" si="110"/>
        <v>1196</v>
      </c>
      <c r="BB75" s="741">
        <v>0</v>
      </c>
      <c r="BC75" s="467">
        <v>347</v>
      </c>
      <c r="BD75" s="93"/>
      <c r="BE75" s="438" t="s">
        <v>307</v>
      </c>
      <c r="BF75" s="431">
        <v>304</v>
      </c>
      <c r="BG75" s="426">
        <v>737</v>
      </c>
      <c r="BH75" s="426">
        <v>280</v>
      </c>
      <c r="BI75" s="426">
        <v>0</v>
      </c>
      <c r="BJ75" s="954">
        <f t="shared" si="111"/>
        <v>1321</v>
      </c>
      <c r="BK75" s="432">
        <v>682</v>
      </c>
      <c r="BL75" s="431">
        <v>0</v>
      </c>
      <c r="BM75" s="426">
        <v>0</v>
      </c>
      <c r="BN75" s="426">
        <v>0</v>
      </c>
      <c r="BO75" s="269"/>
      <c r="BP75" s="431">
        <v>13</v>
      </c>
      <c r="BQ75" s="432">
        <v>6</v>
      </c>
    </row>
    <row r="76" spans="1:69" s="124" customFormat="1" ht="14.25" customHeight="1">
      <c r="A76" s="469" t="s">
        <v>308</v>
      </c>
      <c r="B76" s="498">
        <v>3917</v>
      </c>
      <c r="C76" s="204">
        <v>1934</v>
      </c>
      <c r="D76" s="204">
        <v>2745</v>
      </c>
      <c r="E76" s="204">
        <v>1318</v>
      </c>
      <c r="F76" s="204">
        <v>1647</v>
      </c>
      <c r="G76" s="204">
        <v>770</v>
      </c>
      <c r="H76" s="204">
        <v>886</v>
      </c>
      <c r="I76" s="204">
        <v>384</v>
      </c>
      <c r="J76" s="204">
        <v>716</v>
      </c>
      <c r="K76" s="204">
        <v>271</v>
      </c>
      <c r="L76" s="203">
        <f t="shared" si="107"/>
        <v>9911</v>
      </c>
      <c r="M76" s="868">
        <f t="shared" si="107"/>
        <v>4677</v>
      </c>
      <c r="N76" s="229">
        <v>0</v>
      </c>
      <c r="O76" s="229"/>
      <c r="P76" s="131">
        <v>0</v>
      </c>
      <c r="Q76" s="131">
        <v>0</v>
      </c>
      <c r="R76" s="985"/>
      <c r="S76" s="139">
        <v>0</v>
      </c>
      <c r="T76" s="93"/>
      <c r="U76" s="485" t="s">
        <v>308</v>
      </c>
      <c r="V76" s="459">
        <v>0</v>
      </c>
      <c r="W76" s="460">
        <v>0</v>
      </c>
      <c r="X76" s="460">
        <v>907</v>
      </c>
      <c r="Y76" s="460">
        <v>423</v>
      </c>
      <c r="Z76" s="460">
        <v>480</v>
      </c>
      <c r="AA76" s="460">
        <v>238</v>
      </c>
      <c r="AB76" s="460">
        <v>0</v>
      </c>
      <c r="AC76" s="460">
        <v>0</v>
      </c>
      <c r="AD76" s="460">
        <v>62</v>
      </c>
      <c r="AE76" s="460">
        <v>20</v>
      </c>
      <c r="AF76" s="203">
        <f t="shared" si="113"/>
        <v>1449</v>
      </c>
      <c r="AG76" s="868">
        <f t="shared" si="113"/>
        <v>681</v>
      </c>
      <c r="AH76" s="459">
        <v>0</v>
      </c>
      <c r="AI76" s="992"/>
      <c r="AJ76" s="460">
        <v>0</v>
      </c>
      <c r="AK76" s="460">
        <v>0</v>
      </c>
      <c r="AL76" s="989"/>
      <c r="AM76" s="462">
        <v>0</v>
      </c>
      <c r="AN76" s="93"/>
      <c r="AO76" s="438" t="s">
        <v>308</v>
      </c>
      <c r="AP76" s="459">
        <v>76</v>
      </c>
      <c r="AQ76" s="460">
        <v>73</v>
      </c>
      <c r="AR76" s="460">
        <v>69</v>
      </c>
      <c r="AS76" s="460">
        <v>44</v>
      </c>
      <c r="AT76" s="460">
        <v>43</v>
      </c>
      <c r="AU76" s="830">
        <f t="shared" si="109"/>
        <v>305</v>
      </c>
      <c r="AV76" s="460">
        <v>0</v>
      </c>
      <c r="AW76" s="462">
        <v>0</v>
      </c>
      <c r="AX76" s="862">
        <v>172</v>
      </c>
      <c r="AY76" s="459">
        <v>159</v>
      </c>
      <c r="AZ76" s="460">
        <v>10</v>
      </c>
      <c r="BA76" s="833">
        <f t="shared" si="110"/>
        <v>169</v>
      </c>
      <c r="BB76" s="741">
        <v>0</v>
      </c>
      <c r="BC76" s="467">
        <v>71</v>
      </c>
      <c r="BD76" s="93"/>
      <c r="BE76" s="438" t="s">
        <v>308</v>
      </c>
      <c r="BF76" s="431">
        <v>64</v>
      </c>
      <c r="BG76" s="426">
        <v>102</v>
      </c>
      <c r="BH76" s="426">
        <v>25</v>
      </c>
      <c r="BI76" s="426">
        <v>0</v>
      </c>
      <c r="BJ76" s="954">
        <f t="shared" si="111"/>
        <v>191</v>
      </c>
      <c r="BK76" s="432">
        <v>61</v>
      </c>
      <c r="BL76" s="431">
        <v>0</v>
      </c>
      <c r="BM76" s="426">
        <v>0</v>
      </c>
      <c r="BN76" s="426">
        <v>0</v>
      </c>
      <c r="BO76" s="269"/>
      <c r="BP76" s="431">
        <v>0</v>
      </c>
      <c r="BQ76" s="432">
        <v>0</v>
      </c>
    </row>
    <row r="77" spans="1:69" s="124" customFormat="1" ht="14.25" customHeight="1">
      <c r="A77" s="469" t="s">
        <v>309</v>
      </c>
      <c r="B77" s="498">
        <v>27102</v>
      </c>
      <c r="C77" s="204">
        <v>13268</v>
      </c>
      <c r="D77" s="204">
        <v>16677</v>
      </c>
      <c r="E77" s="204">
        <v>7967</v>
      </c>
      <c r="F77" s="204">
        <v>13366</v>
      </c>
      <c r="G77" s="204">
        <v>6292</v>
      </c>
      <c r="H77" s="204">
        <v>8036</v>
      </c>
      <c r="I77" s="204">
        <v>3550</v>
      </c>
      <c r="J77" s="204">
        <v>5712</v>
      </c>
      <c r="K77" s="204">
        <v>2414</v>
      </c>
      <c r="L77" s="203">
        <f t="shared" si="107"/>
        <v>70893</v>
      </c>
      <c r="M77" s="868">
        <f t="shared" si="107"/>
        <v>33491</v>
      </c>
      <c r="N77" s="229">
        <v>0</v>
      </c>
      <c r="O77" s="229"/>
      <c r="P77" s="131">
        <v>0</v>
      </c>
      <c r="Q77" s="131">
        <v>0</v>
      </c>
      <c r="R77" s="985"/>
      <c r="S77" s="139">
        <v>0</v>
      </c>
      <c r="T77" s="93"/>
      <c r="U77" s="485" t="s">
        <v>309</v>
      </c>
      <c r="V77" s="459">
        <v>6895</v>
      </c>
      <c r="W77" s="460">
        <v>3293</v>
      </c>
      <c r="X77" s="460">
        <v>4869</v>
      </c>
      <c r="Y77" s="460">
        <v>2268</v>
      </c>
      <c r="Z77" s="460">
        <v>3677</v>
      </c>
      <c r="AA77" s="460">
        <v>1726</v>
      </c>
      <c r="AB77" s="460">
        <v>1493</v>
      </c>
      <c r="AC77" s="460">
        <v>659</v>
      </c>
      <c r="AD77" s="460">
        <v>1308</v>
      </c>
      <c r="AE77" s="460">
        <v>550</v>
      </c>
      <c r="AF77" s="203">
        <f t="shared" si="113"/>
        <v>18242</v>
      </c>
      <c r="AG77" s="868">
        <f t="shared" si="113"/>
        <v>8496</v>
      </c>
      <c r="AH77" s="459">
        <v>0</v>
      </c>
      <c r="AI77" s="992"/>
      <c r="AJ77" s="460">
        <v>0</v>
      </c>
      <c r="AK77" s="460">
        <v>0</v>
      </c>
      <c r="AL77" s="989"/>
      <c r="AM77" s="462">
        <v>0</v>
      </c>
      <c r="AN77" s="93"/>
      <c r="AO77" s="438" t="s">
        <v>309</v>
      </c>
      <c r="AP77" s="459">
        <v>442</v>
      </c>
      <c r="AQ77" s="460">
        <v>402</v>
      </c>
      <c r="AR77" s="460">
        <v>380</v>
      </c>
      <c r="AS77" s="460">
        <v>294</v>
      </c>
      <c r="AT77" s="460">
        <v>238</v>
      </c>
      <c r="AU77" s="830">
        <f t="shared" si="109"/>
        <v>1756</v>
      </c>
      <c r="AV77" s="460">
        <v>0</v>
      </c>
      <c r="AW77" s="462">
        <v>0</v>
      </c>
      <c r="AX77" s="862">
        <v>1171</v>
      </c>
      <c r="AY77" s="459">
        <v>1020</v>
      </c>
      <c r="AZ77" s="460">
        <v>127</v>
      </c>
      <c r="BA77" s="833">
        <f t="shared" si="110"/>
        <v>1147</v>
      </c>
      <c r="BB77" s="741">
        <v>0</v>
      </c>
      <c r="BC77" s="467">
        <v>347</v>
      </c>
      <c r="BD77" s="93"/>
      <c r="BE77" s="438" t="s">
        <v>309</v>
      </c>
      <c r="BF77" s="431">
        <v>277</v>
      </c>
      <c r="BG77" s="426">
        <v>861</v>
      </c>
      <c r="BH77" s="426">
        <v>233</v>
      </c>
      <c r="BI77" s="426">
        <v>1</v>
      </c>
      <c r="BJ77" s="954">
        <f t="shared" si="111"/>
        <v>1372</v>
      </c>
      <c r="BK77" s="432">
        <v>544</v>
      </c>
      <c r="BL77" s="431">
        <v>0</v>
      </c>
      <c r="BM77" s="426">
        <v>0</v>
      </c>
      <c r="BN77" s="426">
        <v>0</v>
      </c>
      <c r="BO77" s="269"/>
      <c r="BP77" s="431">
        <v>11</v>
      </c>
      <c r="BQ77" s="432">
        <v>4</v>
      </c>
    </row>
    <row r="78" spans="1:69" s="124" customFormat="1" ht="14.25" customHeight="1">
      <c r="A78" s="469" t="s">
        <v>53</v>
      </c>
      <c r="B78" s="498">
        <v>12968</v>
      </c>
      <c r="C78" s="204">
        <v>6285</v>
      </c>
      <c r="D78" s="204">
        <v>7503</v>
      </c>
      <c r="E78" s="204">
        <v>3581</v>
      </c>
      <c r="F78" s="204">
        <v>4625</v>
      </c>
      <c r="G78" s="204">
        <v>2157</v>
      </c>
      <c r="H78" s="204">
        <v>2216</v>
      </c>
      <c r="I78" s="204">
        <v>946</v>
      </c>
      <c r="J78" s="204">
        <v>1465</v>
      </c>
      <c r="K78" s="204">
        <v>570</v>
      </c>
      <c r="L78" s="203">
        <f t="shared" si="107"/>
        <v>28777</v>
      </c>
      <c r="M78" s="868">
        <f t="shared" si="107"/>
        <v>13539</v>
      </c>
      <c r="N78" s="229">
        <v>0</v>
      </c>
      <c r="O78" s="229"/>
      <c r="P78" s="131">
        <v>0</v>
      </c>
      <c r="Q78" s="131">
        <v>0</v>
      </c>
      <c r="R78" s="985"/>
      <c r="S78" s="139">
        <v>0</v>
      </c>
      <c r="T78" s="93"/>
      <c r="U78" s="485" t="s">
        <v>53</v>
      </c>
      <c r="V78" s="459">
        <v>2783</v>
      </c>
      <c r="W78" s="460">
        <v>1326</v>
      </c>
      <c r="X78" s="460">
        <v>1881</v>
      </c>
      <c r="Y78" s="460">
        <v>885</v>
      </c>
      <c r="Z78" s="460">
        <v>1126</v>
      </c>
      <c r="AA78" s="460">
        <v>536</v>
      </c>
      <c r="AB78" s="460">
        <v>292</v>
      </c>
      <c r="AC78" s="460">
        <v>119</v>
      </c>
      <c r="AD78" s="460">
        <v>260</v>
      </c>
      <c r="AE78" s="460">
        <v>92</v>
      </c>
      <c r="AF78" s="203">
        <f t="shared" si="113"/>
        <v>6342</v>
      </c>
      <c r="AG78" s="868">
        <f t="shared" si="113"/>
        <v>2958</v>
      </c>
      <c r="AH78" s="459">
        <v>0</v>
      </c>
      <c r="AI78" s="992"/>
      <c r="AJ78" s="460">
        <v>0</v>
      </c>
      <c r="AK78" s="460">
        <v>0</v>
      </c>
      <c r="AL78" s="989"/>
      <c r="AM78" s="462">
        <v>0</v>
      </c>
      <c r="AN78" s="93"/>
      <c r="AO78" s="438" t="s">
        <v>53</v>
      </c>
      <c r="AP78" s="459">
        <v>243</v>
      </c>
      <c r="AQ78" s="460">
        <v>232</v>
      </c>
      <c r="AR78" s="460">
        <v>199</v>
      </c>
      <c r="AS78" s="460">
        <v>151</v>
      </c>
      <c r="AT78" s="460">
        <v>115</v>
      </c>
      <c r="AU78" s="830">
        <f t="shared" si="109"/>
        <v>940</v>
      </c>
      <c r="AV78" s="460">
        <v>0</v>
      </c>
      <c r="AW78" s="462">
        <v>0</v>
      </c>
      <c r="AX78" s="862">
        <v>530</v>
      </c>
      <c r="AY78" s="459">
        <v>344</v>
      </c>
      <c r="AZ78" s="460">
        <v>180</v>
      </c>
      <c r="BA78" s="833">
        <f t="shared" si="110"/>
        <v>524</v>
      </c>
      <c r="BB78" s="741">
        <v>0</v>
      </c>
      <c r="BC78" s="467">
        <v>234</v>
      </c>
      <c r="BD78" s="93"/>
      <c r="BE78" s="438" t="s">
        <v>53</v>
      </c>
      <c r="BF78" s="431">
        <v>119</v>
      </c>
      <c r="BG78" s="426">
        <v>253</v>
      </c>
      <c r="BH78" s="426">
        <v>176</v>
      </c>
      <c r="BI78" s="426">
        <v>0</v>
      </c>
      <c r="BJ78" s="954">
        <f t="shared" si="111"/>
        <v>548</v>
      </c>
      <c r="BK78" s="432">
        <v>173</v>
      </c>
      <c r="BL78" s="431">
        <v>0</v>
      </c>
      <c r="BM78" s="426">
        <v>0</v>
      </c>
      <c r="BN78" s="426">
        <v>0</v>
      </c>
      <c r="BO78" s="269"/>
      <c r="BP78" s="431">
        <v>4</v>
      </c>
      <c r="BQ78" s="432">
        <v>1</v>
      </c>
    </row>
    <row r="79" spans="1:69" ht="14.25" customHeight="1">
      <c r="A79" s="469" t="s">
        <v>310</v>
      </c>
      <c r="B79" s="498">
        <v>3909</v>
      </c>
      <c r="C79" s="204">
        <v>1935</v>
      </c>
      <c r="D79" s="204">
        <v>2849</v>
      </c>
      <c r="E79" s="204">
        <v>1394</v>
      </c>
      <c r="F79" s="204">
        <v>2332</v>
      </c>
      <c r="G79" s="204">
        <v>1106</v>
      </c>
      <c r="H79" s="204">
        <v>1520</v>
      </c>
      <c r="I79" s="204">
        <v>725</v>
      </c>
      <c r="J79" s="204">
        <v>1025</v>
      </c>
      <c r="K79" s="204">
        <v>503</v>
      </c>
      <c r="L79" s="203">
        <f t="shared" si="107"/>
        <v>11635</v>
      </c>
      <c r="M79" s="868">
        <f t="shared" si="107"/>
        <v>5663</v>
      </c>
      <c r="N79" s="229">
        <v>0</v>
      </c>
      <c r="O79" s="229"/>
      <c r="P79" s="131">
        <v>0</v>
      </c>
      <c r="Q79" s="131">
        <v>0</v>
      </c>
      <c r="R79" s="985"/>
      <c r="S79" s="139">
        <v>0</v>
      </c>
      <c r="U79" s="485" t="s">
        <v>310</v>
      </c>
      <c r="V79" s="459">
        <v>1394</v>
      </c>
      <c r="W79" s="460">
        <v>684</v>
      </c>
      <c r="X79" s="460">
        <v>1028</v>
      </c>
      <c r="Y79" s="460">
        <v>495</v>
      </c>
      <c r="Z79" s="460">
        <v>835</v>
      </c>
      <c r="AA79" s="460">
        <v>406</v>
      </c>
      <c r="AB79" s="460">
        <v>289</v>
      </c>
      <c r="AC79" s="460">
        <v>130</v>
      </c>
      <c r="AD79" s="460">
        <v>212</v>
      </c>
      <c r="AE79" s="460">
        <v>113</v>
      </c>
      <c r="AF79" s="203">
        <f t="shared" ref="AF79:AG85" si="114">+V79+X79+Z79+AB79+AD79</f>
        <v>3758</v>
      </c>
      <c r="AG79" s="868">
        <f t="shared" si="114"/>
        <v>1828</v>
      </c>
      <c r="AH79" s="459">
        <v>0</v>
      </c>
      <c r="AI79" s="992"/>
      <c r="AJ79" s="460">
        <v>0</v>
      </c>
      <c r="AK79" s="460">
        <v>0</v>
      </c>
      <c r="AL79" s="989"/>
      <c r="AM79" s="462">
        <v>0</v>
      </c>
      <c r="AO79" s="438" t="s">
        <v>310</v>
      </c>
      <c r="AP79" s="459">
        <v>96</v>
      </c>
      <c r="AQ79" s="460">
        <v>97</v>
      </c>
      <c r="AR79" s="460">
        <v>86</v>
      </c>
      <c r="AS79" s="460">
        <v>56</v>
      </c>
      <c r="AT79" s="460">
        <v>45</v>
      </c>
      <c r="AU79" s="830">
        <f t="shared" si="109"/>
        <v>380</v>
      </c>
      <c r="AV79" s="460">
        <v>0</v>
      </c>
      <c r="AW79" s="462">
        <v>0</v>
      </c>
      <c r="AX79" s="862">
        <v>303</v>
      </c>
      <c r="AY79" s="459">
        <v>278</v>
      </c>
      <c r="AZ79" s="460">
        <v>11</v>
      </c>
      <c r="BA79" s="833">
        <f t="shared" si="110"/>
        <v>289</v>
      </c>
      <c r="BB79" s="741">
        <v>0</v>
      </c>
      <c r="BC79" s="467">
        <v>92</v>
      </c>
      <c r="BE79" s="438" t="s">
        <v>310</v>
      </c>
      <c r="BF79" s="431">
        <v>83</v>
      </c>
      <c r="BG79" s="426">
        <v>138</v>
      </c>
      <c r="BH79" s="426">
        <v>41</v>
      </c>
      <c r="BI79" s="426">
        <v>0</v>
      </c>
      <c r="BJ79" s="954">
        <f t="shared" si="111"/>
        <v>262</v>
      </c>
      <c r="BK79" s="432">
        <v>106</v>
      </c>
      <c r="BL79" s="431">
        <v>0</v>
      </c>
      <c r="BM79" s="426">
        <v>0</v>
      </c>
      <c r="BN79" s="426">
        <v>0</v>
      </c>
      <c r="BO79" s="269"/>
      <c r="BP79" s="431">
        <v>2</v>
      </c>
      <c r="BQ79" s="432">
        <v>1</v>
      </c>
    </row>
    <row r="80" spans="1:69" ht="14.25" customHeight="1">
      <c r="A80" s="469" t="s">
        <v>311</v>
      </c>
      <c r="B80" s="498">
        <v>14603</v>
      </c>
      <c r="C80" s="204">
        <v>7128</v>
      </c>
      <c r="D80" s="204">
        <v>10801</v>
      </c>
      <c r="E80" s="204">
        <v>5352</v>
      </c>
      <c r="F80" s="204">
        <v>9220</v>
      </c>
      <c r="G80" s="204">
        <v>4696</v>
      </c>
      <c r="H80" s="204">
        <v>5787</v>
      </c>
      <c r="I80" s="204">
        <v>2980</v>
      </c>
      <c r="J80" s="204">
        <v>3870</v>
      </c>
      <c r="K80" s="204">
        <v>2045</v>
      </c>
      <c r="L80" s="203">
        <f t="shared" si="107"/>
        <v>44281</v>
      </c>
      <c r="M80" s="868">
        <f t="shared" si="107"/>
        <v>22201</v>
      </c>
      <c r="N80" s="229">
        <v>0</v>
      </c>
      <c r="O80" s="229"/>
      <c r="P80" s="131">
        <v>0</v>
      </c>
      <c r="Q80" s="131">
        <v>0</v>
      </c>
      <c r="R80" s="985"/>
      <c r="S80" s="139">
        <v>0</v>
      </c>
      <c r="U80" s="485" t="s">
        <v>311</v>
      </c>
      <c r="V80" s="459">
        <v>913</v>
      </c>
      <c r="W80" s="460">
        <v>416</v>
      </c>
      <c r="X80" s="460">
        <v>2608</v>
      </c>
      <c r="Y80" s="460">
        <v>1192</v>
      </c>
      <c r="Z80" s="460">
        <v>2191</v>
      </c>
      <c r="AA80" s="460">
        <v>1053</v>
      </c>
      <c r="AB80" s="460">
        <v>429</v>
      </c>
      <c r="AC80" s="460">
        <v>214</v>
      </c>
      <c r="AD80" s="460">
        <v>840</v>
      </c>
      <c r="AE80" s="460">
        <v>418</v>
      </c>
      <c r="AF80" s="203">
        <f t="shared" si="114"/>
        <v>6981</v>
      </c>
      <c r="AG80" s="868">
        <f t="shared" si="114"/>
        <v>3293</v>
      </c>
      <c r="AH80" s="459">
        <v>0</v>
      </c>
      <c r="AI80" s="992"/>
      <c r="AJ80" s="460">
        <v>0</v>
      </c>
      <c r="AK80" s="460">
        <v>0</v>
      </c>
      <c r="AL80" s="989"/>
      <c r="AM80" s="462">
        <v>0</v>
      </c>
      <c r="AO80" s="438" t="s">
        <v>311</v>
      </c>
      <c r="AP80" s="459">
        <v>338</v>
      </c>
      <c r="AQ80" s="460">
        <v>327</v>
      </c>
      <c r="AR80" s="460">
        <v>315</v>
      </c>
      <c r="AS80" s="460">
        <v>261</v>
      </c>
      <c r="AT80" s="460">
        <v>224</v>
      </c>
      <c r="AU80" s="830">
        <f t="shared" si="109"/>
        <v>1465</v>
      </c>
      <c r="AV80" s="460">
        <v>0</v>
      </c>
      <c r="AW80" s="462">
        <v>0</v>
      </c>
      <c r="AX80" s="862">
        <v>989</v>
      </c>
      <c r="AY80" s="459">
        <v>873</v>
      </c>
      <c r="AZ80" s="460">
        <v>84</v>
      </c>
      <c r="BA80" s="833">
        <f t="shared" si="110"/>
        <v>957</v>
      </c>
      <c r="BB80" s="741">
        <v>0</v>
      </c>
      <c r="BC80" s="467">
        <v>313</v>
      </c>
      <c r="BE80" s="438" t="s">
        <v>311</v>
      </c>
      <c r="BF80" s="431">
        <v>214</v>
      </c>
      <c r="BG80" s="426">
        <v>549</v>
      </c>
      <c r="BH80" s="426">
        <v>154</v>
      </c>
      <c r="BI80" s="426">
        <v>1</v>
      </c>
      <c r="BJ80" s="954">
        <f t="shared" si="111"/>
        <v>918</v>
      </c>
      <c r="BK80" s="432">
        <v>540</v>
      </c>
      <c r="BL80" s="431">
        <v>0</v>
      </c>
      <c r="BM80" s="426">
        <v>0</v>
      </c>
      <c r="BN80" s="426">
        <v>0</v>
      </c>
      <c r="BO80" s="269"/>
      <c r="BP80" s="431">
        <v>17</v>
      </c>
      <c r="BQ80" s="432">
        <v>9</v>
      </c>
    </row>
    <row r="81" spans="1:69" ht="14.25" customHeight="1">
      <c r="A81" s="469" t="s">
        <v>312</v>
      </c>
      <c r="B81" s="498">
        <v>19436</v>
      </c>
      <c r="C81" s="204">
        <v>9488</v>
      </c>
      <c r="D81" s="204">
        <v>13502</v>
      </c>
      <c r="E81" s="204">
        <v>6416</v>
      </c>
      <c r="F81" s="204">
        <v>11373</v>
      </c>
      <c r="G81" s="204">
        <v>5517</v>
      </c>
      <c r="H81" s="204">
        <v>5568</v>
      </c>
      <c r="I81" s="204">
        <v>2738</v>
      </c>
      <c r="J81" s="204">
        <v>4678</v>
      </c>
      <c r="K81" s="204">
        <v>2300</v>
      </c>
      <c r="L81" s="203">
        <f t="shared" si="107"/>
        <v>54557</v>
      </c>
      <c r="M81" s="868">
        <f t="shared" si="107"/>
        <v>26459</v>
      </c>
      <c r="N81" s="229">
        <v>0</v>
      </c>
      <c r="O81" s="229"/>
      <c r="P81" s="131">
        <v>0</v>
      </c>
      <c r="Q81" s="131">
        <v>0</v>
      </c>
      <c r="R81" s="985"/>
      <c r="S81" s="139">
        <v>0</v>
      </c>
      <c r="U81" s="485" t="s">
        <v>312</v>
      </c>
      <c r="V81" s="459">
        <v>6831</v>
      </c>
      <c r="W81" s="460">
        <v>3247</v>
      </c>
      <c r="X81" s="460">
        <v>5233</v>
      </c>
      <c r="Y81" s="460">
        <v>2405</v>
      </c>
      <c r="Z81" s="460">
        <v>4540</v>
      </c>
      <c r="AA81" s="460">
        <v>2162</v>
      </c>
      <c r="AB81" s="460">
        <v>1220</v>
      </c>
      <c r="AC81" s="460">
        <v>574</v>
      </c>
      <c r="AD81" s="460">
        <v>1096</v>
      </c>
      <c r="AE81" s="460">
        <v>516</v>
      </c>
      <c r="AF81" s="203">
        <f t="shared" si="114"/>
        <v>18920</v>
      </c>
      <c r="AG81" s="868">
        <f t="shared" si="114"/>
        <v>8904</v>
      </c>
      <c r="AH81" s="459">
        <v>0</v>
      </c>
      <c r="AI81" s="992"/>
      <c r="AJ81" s="460">
        <v>0</v>
      </c>
      <c r="AK81" s="460">
        <v>0</v>
      </c>
      <c r="AL81" s="989"/>
      <c r="AM81" s="462">
        <v>0</v>
      </c>
      <c r="AO81" s="438" t="s">
        <v>312</v>
      </c>
      <c r="AP81" s="459">
        <v>407</v>
      </c>
      <c r="AQ81" s="460">
        <v>394</v>
      </c>
      <c r="AR81" s="460">
        <v>364</v>
      </c>
      <c r="AS81" s="460">
        <v>207</v>
      </c>
      <c r="AT81" s="460">
        <v>200</v>
      </c>
      <c r="AU81" s="830">
        <f t="shared" si="109"/>
        <v>1572</v>
      </c>
      <c r="AV81" s="460">
        <v>0</v>
      </c>
      <c r="AW81" s="462">
        <v>0</v>
      </c>
      <c r="AX81" s="862">
        <v>1318</v>
      </c>
      <c r="AY81" s="459">
        <v>1181</v>
      </c>
      <c r="AZ81" s="460">
        <v>108</v>
      </c>
      <c r="BA81" s="833">
        <f t="shared" si="110"/>
        <v>1289</v>
      </c>
      <c r="BB81" s="741">
        <v>0</v>
      </c>
      <c r="BC81" s="467">
        <v>368</v>
      </c>
      <c r="BE81" s="438" t="s">
        <v>312</v>
      </c>
      <c r="BF81" s="431">
        <v>315</v>
      </c>
      <c r="BG81" s="426">
        <v>652</v>
      </c>
      <c r="BH81" s="426">
        <v>152</v>
      </c>
      <c r="BI81" s="426">
        <v>0</v>
      </c>
      <c r="BJ81" s="954">
        <f t="shared" si="111"/>
        <v>1119</v>
      </c>
      <c r="BK81" s="432">
        <v>517</v>
      </c>
      <c r="BL81" s="431">
        <v>0</v>
      </c>
      <c r="BM81" s="426">
        <v>0</v>
      </c>
      <c r="BN81" s="426">
        <v>0</v>
      </c>
      <c r="BO81" s="269"/>
      <c r="BP81" s="431">
        <v>20</v>
      </c>
      <c r="BQ81" s="432">
        <v>15</v>
      </c>
    </row>
    <row r="82" spans="1:69" ht="14.25" customHeight="1">
      <c r="A82" s="469" t="s">
        <v>313</v>
      </c>
      <c r="B82" s="498">
        <v>14590</v>
      </c>
      <c r="C82" s="204">
        <v>7218</v>
      </c>
      <c r="D82" s="204">
        <v>8782</v>
      </c>
      <c r="E82" s="204">
        <v>4252</v>
      </c>
      <c r="F82" s="204">
        <v>6503</v>
      </c>
      <c r="G82" s="204">
        <v>3115</v>
      </c>
      <c r="H82" s="204">
        <v>3972</v>
      </c>
      <c r="I82" s="204">
        <v>1982</v>
      </c>
      <c r="J82" s="204">
        <v>2705</v>
      </c>
      <c r="K82" s="204">
        <v>1313</v>
      </c>
      <c r="L82" s="203">
        <f t="shared" si="107"/>
        <v>36552</v>
      </c>
      <c r="M82" s="868">
        <f t="shared" si="107"/>
        <v>17880</v>
      </c>
      <c r="N82" s="229">
        <v>0</v>
      </c>
      <c r="O82" s="229"/>
      <c r="P82" s="131">
        <v>0</v>
      </c>
      <c r="Q82" s="131">
        <v>0</v>
      </c>
      <c r="R82" s="985"/>
      <c r="S82" s="139">
        <v>0</v>
      </c>
      <c r="U82" s="485" t="s">
        <v>313</v>
      </c>
      <c r="V82" s="459">
        <v>4779</v>
      </c>
      <c r="W82" s="460">
        <v>2352</v>
      </c>
      <c r="X82" s="460">
        <v>3352</v>
      </c>
      <c r="Y82" s="460">
        <v>1570</v>
      </c>
      <c r="Z82" s="460">
        <v>2520</v>
      </c>
      <c r="AA82" s="460">
        <v>1153</v>
      </c>
      <c r="AB82" s="460">
        <v>932</v>
      </c>
      <c r="AC82" s="460">
        <v>440</v>
      </c>
      <c r="AD82" s="460">
        <v>556</v>
      </c>
      <c r="AE82" s="460">
        <v>257</v>
      </c>
      <c r="AF82" s="203">
        <f t="shared" si="114"/>
        <v>12139</v>
      </c>
      <c r="AG82" s="868">
        <f t="shared" si="114"/>
        <v>5772</v>
      </c>
      <c r="AH82" s="459">
        <v>0</v>
      </c>
      <c r="AI82" s="992"/>
      <c r="AJ82" s="460">
        <v>0</v>
      </c>
      <c r="AK82" s="460">
        <v>0</v>
      </c>
      <c r="AL82" s="989"/>
      <c r="AM82" s="462">
        <v>0</v>
      </c>
      <c r="AO82" s="438" t="s">
        <v>313</v>
      </c>
      <c r="AP82" s="459">
        <v>273</v>
      </c>
      <c r="AQ82" s="460">
        <v>263</v>
      </c>
      <c r="AR82" s="460">
        <v>251</v>
      </c>
      <c r="AS82" s="460">
        <v>181</v>
      </c>
      <c r="AT82" s="460">
        <v>172</v>
      </c>
      <c r="AU82" s="830">
        <f t="shared" si="109"/>
        <v>1140</v>
      </c>
      <c r="AV82" s="460">
        <v>0</v>
      </c>
      <c r="AW82" s="462">
        <v>0</v>
      </c>
      <c r="AX82" s="862">
        <v>945</v>
      </c>
      <c r="AY82" s="459">
        <v>879</v>
      </c>
      <c r="AZ82" s="460">
        <v>33</v>
      </c>
      <c r="BA82" s="833">
        <f t="shared" si="110"/>
        <v>912</v>
      </c>
      <c r="BB82" s="741">
        <v>0</v>
      </c>
      <c r="BC82" s="467">
        <v>241</v>
      </c>
      <c r="BE82" s="438" t="s">
        <v>313</v>
      </c>
      <c r="BF82" s="431">
        <v>255</v>
      </c>
      <c r="BG82" s="426">
        <v>474</v>
      </c>
      <c r="BH82" s="426">
        <v>119</v>
      </c>
      <c r="BI82" s="426">
        <v>0</v>
      </c>
      <c r="BJ82" s="954">
        <f t="shared" si="111"/>
        <v>848</v>
      </c>
      <c r="BK82" s="432">
        <v>351</v>
      </c>
      <c r="BL82" s="431">
        <v>0</v>
      </c>
      <c r="BM82" s="426">
        <v>0</v>
      </c>
      <c r="BN82" s="426">
        <v>0</v>
      </c>
      <c r="BO82" s="269"/>
      <c r="BP82" s="431">
        <v>7</v>
      </c>
      <c r="BQ82" s="432">
        <v>1</v>
      </c>
    </row>
    <row r="83" spans="1:69" ht="14.25" customHeight="1">
      <c r="A83" s="469" t="s">
        <v>314</v>
      </c>
      <c r="B83" s="498">
        <v>3824</v>
      </c>
      <c r="C83" s="204">
        <v>1784</v>
      </c>
      <c r="D83" s="204">
        <v>3367</v>
      </c>
      <c r="E83" s="204">
        <v>1579</v>
      </c>
      <c r="F83" s="204">
        <v>3905</v>
      </c>
      <c r="G83" s="204">
        <v>1948</v>
      </c>
      <c r="H83" s="204">
        <v>3463</v>
      </c>
      <c r="I83" s="204">
        <v>1796</v>
      </c>
      <c r="J83" s="204">
        <v>3063</v>
      </c>
      <c r="K83" s="204">
        <v>1544</v>
      </c>
      <c r="L83" s="203">
        <f t="shared" si="107"/>
        <v>17622</v>
      </c>
      <c r="M83" s="868">
        <f t="shared" si="107"/>
        <v>8651</v>
      </c>
      <c r="N83" s="229">
        <v>0</v>
      </c>
      <c r="O83" s="229"/>
      <c r="P83" s="131">
        <v>0</v>
      </c>
      <c r="Q83" s="131">
        <v>0</v>
      </c>
      <c r="R83" s="985"/>
      <c r="S83" s="139">
        <v>0</v>
      </c>
      <c r="U83" s="485" t="s">
        <v>314</v>
      </c>
      <c r="V83" s="459">
        <v>898</v>
      </c>
      <c r="W83" s="460">
        <v>373</v>
      </c>
      <c r="X83" s="460">
        <v>647</v>
      </c>
      <c r="Y83" s="460">
        <v>273</v>
      </c>
      <c r="Z83" s="460">
        <v>889</v>
      </c>
      <c r="AA83" s="460">
        <v>406</v>
      </c>
      <c r="AB83" s="460">
        <v>716</v>
      </c>
      <c r="AC83" s="460">
        <v>342</v>
      </c>
      <c r="AD83" s="460">
        <v>558</v>
      </c>
      <c r="AE83" s="460">
        <v>292</v>
      </c>
      <c r="AF83" s="203">
        <f t="shared" si="114"/>
        <v>3708</v>
      </c>
      <c r="AG83" s="868">
        <f t="shared" si="114"/>
        <v>1686</v>
      </c>
      <c r="AH83" s="459">
        <v>0</v>
      </c>
      <c r="AI83" s="992"/>
      <c r="AJ83" s="460">
        <v>0</v>
      </c>
      <c r="AK83" s="460">
        <v>0</v>
      </c>
      <c r="AL83" s="989"/>
      <c r="AM83" s="462">
        <v>0</v>
      </c>
      <c r="AO83" s="438" t="s">
        <v>314</v>
      </c>
      <c r="AP83" s="459">
        <v>72</v>
      </c>
      <c r="AQ83" s="460">
        <v>72</v>
      </c>
      <c r="AR83" s="460">
        <v>76</v>
      </c>
      <c r="AS83" s="460">
        <v>73</v>
      </c>
      <c r="AT83" s="460">
        <v>72</v>
      </c>
      <c r="AU83" s="830">
        <f t="shared" si="109"/>
        <v>365</v>
      </c>
      <c r="AV83" s="460">
        <v>0</v>
      </c>
      <c r="AW83" s="462">
        <v>0</v>
      </c>
      <c r="AX83" s="862">
        <v>229</v>
      </c>
      <c r="AY83" s="459">
        <v>201</v>
      </c>
      <c r="AZ83" s="460">
        <v>8</v>
      </c>
      <c r="BA83" s="833">
        <f t="shared" si="110"/>
        <v>209</v>
      </c>
      <c r="BB83" s="741">
        <v>0</v>
      </c>
      <c r="BC83" s="467">
        <v>24</v>
      </c>
      <c r="BE83" s="438" t="s">
        <v>314</v>
      </c>
      <c r="BF83" s="431">
        <v>232</v>
      </c>
      <c r="BG83" s="426">
        <v>87</v>
      </c>
      <c r="BH83" s="426">
        <v>46</v>
      </c>
      <c r="BI83" s="426">
        <v>0</v>
      </c>
      <c r="BJ83" s="954">
        <f t="shared" si="111"/>
        <v>365</v>
      </c>
      <c r="BK83" s="432">
        <v>334</v>
      </c>
      <c r="BL83" s="431">
        <v>0</v>
      </c>
      <c r="BM83" s="426">
        <v>0</v>
      </c>
      <c r="BN83" s="426">
        <v>0</v>
      </c>
      <c r="BO83" s="269"/>
      <c r="BP83" s="431">
        <v>66</v>
      </c>
      <c r="BQ83" s="432">
        <v>52</v>
      </c>
    </row>
    <row r="84" spans="1:69" s="124" customFormat="1" ht="14.25" customHeight="1">
      <c r="A84" s="469" t="s">
        <v>315</v>
      </c>
      <c r="B84" s="498">
        <v>11901</v>
      </c>
      <c r="C84" s="204">
        <v>5807</v>
      </c>
      <c r="D84" s="204">
        <v>11803</v>
      </c>
      <c r="E84" s="204">
        <v>5684</v>
      </c>
      <c r="F84" s="204">
        <v>9440</v>
      </c>
      <c r="G84" s="204">
        <v>4631</v>
      </c>
      <c r="H84" s="204">
        <v>5325</v>
      </c>
      <c r="I84" s="204">
        <v>2718</v>
      </c>
      <c r="J84" s="204">
        <v>4932</v>
      </c>
      <c r="K84" s="204">
        <v>2602</v>
      </c>
      <c r="L84" s="203">
        <f t="shared" si="107"/>
        <v>43401</v>
      </c>
      <c r="M84" s="868">
        <f t="shared" si="107"/>
        <v>21442</v>
      </c>
      <c r="N84" s="229">
        <v>0</v>
      </c>
      <c r="O84" s="229"/>
      <c r="P84" s="131">
        <v>0</v>
      </c>
      <c r="Q84" s="131">
        <v>0</v>
      </c>
      <c r="R84" s="985"/>
      <c r="S84" s="139">
        <v>0</v>
      </c>
      <c r="T84" s="93"/>
      <c r="U84" s="485" t="s">
        <v>315</v>
      </c>
      <c r="V84" s="459">
        <v>0</v>
      </c>
      <c r="W84" s="460">
        <v>0</v>
      </c>
      <c r="X84" s="460">
        <v>4003</v>
      </c>
      <c r="Y84" s="460">
        <v>1844</v>
      </c>
      <c r="Z84" s="460">
        <v>2865</v>
      </c>
      <c r="AA84" s="460">
        <v>1300</v>
      </c>
      <c r="AB84" s="460">
        <v>12</v>
      </c>
      <c r="AC84" s="460">
        <v>7</v>
      </c>
      <c r="AD84" s="460">
        <v>958</v>
      </c>
      <c r="AE84" s="460">
        <v>497</v>
      </c>
      <c r="AF84" s="203">
        <f t="shared" si="114"/>
        <v>7838</v>
      </c>
      <c r="AG84" s="868">
        <f t="shared" si="114"/>
        <v>3648</v>
      </c>
      <c r="AH84" s="459">
        <v>0</v>
      </c>
      <c r="AI84" s="992"/>
      <c r="AJ84" s="460">
        <v>0</v>
      </c>
      <c r="AK84" s="460">
        <v>0</v>
      </c>
      <c r="AL84" s="989"/>
      <c r="AM84" s="462">
        <v>0</v>
      </c>
      <c r="AN84" s="93"/>
      <c r="AO84" s="438" t="s">
        <v>315</v>
      </c>
      <c r="AP84" s="459">
        <v>323</v>
      </c>
      <c r="AQ84" s="460">
        <v>335</v>
      </c>
      <c r="AR84" s="460">
        <v>323</v>
      </c>
      <c r="AS84" s="460">
        <v>247</v>
      </c>
      <c r="AT84" s="460">
        <v>236</v>
      </c>
      <c r="AU84" s="830">
        <f t="shared" si="109"/>
        <v>1464</v>
      </c>
      <c r="AV84" s="460">
        <v>0</v>
      </c>
      <c r="AW84" s="462">
        <v>0</v>
      </c>
      <c r="AX84" s="862">
        <v>910</v>
      </c>
      <c r="AY84" s="459">
        <v>882</v>
      </c>
      <c r="AZ84" s="460">
        <v>9</v>
      </c>
      <c r="BA84" s="833">
        <f t="shared" si="110"/>
        <v>891</v>
      </c>
      <c r="BB84" s="741">
        <v>0</v>
      </c>
      <c r="BC84" s="467">
        <v>306</v>
      </c>
      <c r="BD84" s="93"/>
      <c r="BE84" s="438" t="s">
        <v>315</v>
      </c>
      <c r="BF84" s="431">
        <v>283</v>
      </c>
      <c r="BG84" s="426">
        <v>527</v>
      </c>
      <c r="BH84" s="426">
        <v>122</v>
      </c>
      <c r="BI84" s="738">
        <v>0</v>
      </c>
      <c r="BJ84" s="954">
        <f t="shared" si="111"/>
        <v>932</v>
      </c>
      <c r="BK84" s="432">
        <v>491</v>
      </c>
      <c r="BL84" s="431">
        <v>0</v>
      </c>
      <c r="BM84" s="426">
        <v>0</v>
      </c>
      <c r="BN84" s="426">
        <v>0</v>
      </c>
      <c r="BO84" s="269"/>
      <c r="BP84" s="431">
        <v>7</v>
      </c>
      <c r="BQ84" s="432">
        <v>4</v>
      </c>
    </row>
    <row r="85" spans="1:69" s="124" customFormat="1" ht="14.25" customHeight="1">
      <c r="A85" s="469" t="s">
        <v>316</v>
      </c>
      <c r="B85" s="498">
        <v>10462</v>
      </c>
      <c r="C85" s="204">
        <v>5208</v>
      </c>
      <c r="D85" s="204">
        <v>8042</v>
      </c>
      <c r="E85" s="204">
        <v>3947</v>
      </c>
      <c r="F85" s="204">
        <v>6660</v>
      </c>
      <c r="G85" s="204">
        <v>3376</v>
      </c>
      <c r="H85" s="204">
        <v>4244</v>
      </c>
      <c r="I85" s="204">
        <v>2140</v>
      </c>
      <c r="J85" s="204">
        <v>2705</v>
      </c>
      <c r="K85" s="204">
        <v>1384</v>
      </c>
      <c r="L85" s="203">
        <f t="shared" si="107"/>
        <v>32113</v>
      </c>
      <c r="M85" s="868">
        <f t="shared" si="107"/>
        <v>16055</v>
      </c>
      <c r="N85" s="229">
        <v>1450</v>
      </c>
      <c r="O85" s="229"/>
      <c r="P85" s="131">
        <v>760</v>
      </c>
      <c r="Q85" s="131">
        <v>648</v>
      </c>
      <c r="R85" s="985"/>
      <c r="S85" s="139">
        <v>332</v>
      </c>
      <c r="T85" s="93"/>
      <c r="U85" s="485" t="s">
        <v>316</v>
      </c>
      <c r="V85" s="459">
        <v>3298</v>
      </c>
      <c r="W85" s="460">
        <v>1557</v>
      </c>
      <c r="X85" s="460">
        <v>2951</v>
      </c>
      <c r="Y85" s="460">
        <v>1355</v>
      </c>
      <c r="Z85" s="460">
        <v>2379</v>
      </c>
      <c r="AA85" s="460">
        <v>1160</v>
      </c>
      <c r="AB85" s="460">
        <v>1036</v>
      </c>
      <c r="AC85" s="460">
        <v>484</v>
      </c>
      <c r="AD85" s="460">
        <v>402</v>
      </c>
      <c r="AE85" s="460">
        <v>182</v>
      </c>
      <c r="AF85" s="203">
        <f t="shared" si="114"/>
        <v>10066</v>
      </c>
      <c r="AG85" s="868">
        <f t="shared" si="114"/>
        <v>4738</v>
      </c>
      <c r="AH85" s="459">
        <v>316</v>
      </c>
      <c r="AI85" s="992"/>
      <c r="AJ85" s="460">
        <v>168</v>
      </c>
      <c r="AK85" s="460">
        <v>95</v>
      </c>
      <c r="AL85" s="989"/>
      <c r="AM85" s="462">
        <v>50</v>
      </c>
      <c r="AN85" s="93"/>
      <c r="AO85" s="438" t="s">
        <v>316</v>
      </c>
      <c r="AP85" s="459">
        <v>249</v>
      </c>
      <c r="AQ85" s="460">
        <v>246</v>
      </c>
      <c r="AR85" s="460">
        <v>216</v>
      </c>
      <c r="AS85" s="460">
        <v>157</v>
      </c>
      <c r="AT85" s="460">
        <v>120</v>
      </c>
      <c r="AU85" s="830">
        <f t="shared" si="109"/>
        <v>988</v>
      </c>
      <c r="AV85" s="460">
        <v>22</v>
      </c>
      <c r="AW85" s="462">
        <v>16</v>
      </c>
      <c r="AX85" s="862">
        <v>802</v>
      </c>
      <c r="AY85" s="459">
        <v>603</v>
      </c>
      <c r="AZ85" s="460">
        <v>127</v>
      </c>
      <c r="BA85" s="833">
        <f t="shared" si="110"/>
        <v>730</v>
      </c>
      <c r="BB85" s="741">
        <v>45</v>
      </c>
      <c r="BC85" s="467">
        <v>224</v>
      </c>
      <c r="BD85" s="93"/>
      <c r="BE85" s="438" t="s">
        <v>316</v>
      </c>
      <c r="BF85" s="431">
        <v>250</v>
      </c>
      <c r="BG85" s="426">
        <v>406</v>
      </c>
      <c r="BH85" s="426">
        <v>126</v>
      </c>
      <c r="BI85" s="426">
        <v>0</v>
      </c>
      <c r="BJ85" s="954">
        <f t="shared" si="111"/>
        <v>782</v>
      </c>
      <c r="BK85" s="432">
        <v>441</v>
      </c>
      <c r="BL85" s="431">
        <v>33</v>
      </c>
      <c r="BM85" s="426">
        <v>1</v>
      </c>
      <c r="BN85" s="426">
        <v>11</v>
      </c>
      <c r="BO85" s="269">
        <f>SUM(BL85:BN85)</f>
        <v>45</v>
      </c>
      <c r="BP85" s="431">
        <v>17</v>
      </c>
      <c r="BQ85" s="432">
        <v>11</v>
      </c>
    </row>
    <row r="86" spans="1:69" ht="14.25" customHeight="1">
      <c r="A86" s="469" t="s">
        <v>67</v>
      </c>
      <c r="B86" s="498">
        <v>1315</v>
      </c>
      <c r="C86" s="204">
        <v>628</v>
      </c>
      <c r="D86" s="204">
        <v>719</v>
      </c>
      <c r="E86" s="204">
        <v>350</v>
      </c>
      <c r="F86" s="204">
        <v>605</v>
      </c>
      <c r="G86" s="204">
        <v>319</v>
      </c>
      <c r="H86" s="204">
        <v>376</v>
      </c>
      <c r="I86" s="204">
        <v>174</v>
      </c>
      <c r="J86" s="204">
        <v>192</v>
      </c>
      <c r="K86" s="204">
        <v>93</v>
      </c>
      <c r="L86" s="203">
        <f t="shared" si="107"/>
        <v>3207</v>
      </c>
      <c r="M86" s="868">
        <f t="shared" si="107"/>
        <v>1564</v>
      </c>
      <c r="N86" s="229">
        <v>0</v>
      </c>
      <c r="O86" s="229"/>
      <c r="P86" s="131">
        <v>0</v>
      </c>
      <c r="Q86" s="131">
        <v>0</v>
      </c>
      <c r="R86" s="985"/>
      <c r="S86" s="139">
        <v>0</v>
      </c>
      <c r="U86" s="485" t="s">
        <v>67</v>
      </c>
      <c r="V86" s="459">
        <v>221</v>
      </c>
      <c r="W86" s="460">
        <v>98</v>
      </c>
      <c r="X86" s="460">
        <v>160</v>
      </c>
      <c r="Y86" s="460">
        <v>76</v>
      </c>
      <c r="Z86" s="460">
        <v>132</v>
      </c>
      <c r="AA86" s="460">
        <v>67</v>
      </c>
      <c r="AB86" s="460">
        <v>64</v>
      </c>
      <c r="AC86" s="460">
        <v>29</v>
      </c>
      <c r="AD86" s="460">
        <v>43</v>
      </c>
      <c r="AE86" s="460">
        <v>22</v>
      </c>
      <c r="AF86" s="203">
        <f t="shared" ref="AF86:AG88" si="115">+V86+X86+Z86+AB86+AD86</f>
        <v>620</v>
      </c>
      <c r="AG86" s="868">
        <f t="shared" si="115"/>
        <v>292</v>
      </c>
      <c r="AH86" s="459">
        <v>0</v>
      </c>
      <c r="AI86" s="992"/>
      <c r="AJ86" s="460">
        <v>0</v>
      </c>
      <c r="AK86" s="460">
        <v>0</v>
      </c>
      <c r="AL86" s="989"/>
      <c r="AM86" s="462">
        <v>0</v>
      </c>
      <c r="AO86" s="438" t="s">
        <v>67</v>
      </c>
      <c r="AP86" s="459">
        <v>27</v>
      </c>
      <c r="AQ86" s="460">
        <v>23</v>
      </c>
      <c r="AR86" s="460">
        <v>22</v>
      </c>
      <c r="AS86" s="460">
        <v>21</v>
      </c>
      <c r="AT86" s="460">
        <v>16</v>
      </c>
      <c r="AU86" s="830">
        <f t="shared" si="109"/>
        <v>109</v>
      </c>
      <c r="AV86" s="460">
        <v>0</v>
      </c>
      <c r="AW86" s="462">
        <v>0</v>
      </c>
      <c r="AX86" s="862">
        <v>51</v>
      </c>
      <c r="AY86" s="459">
        <v>47</v>
      </c>
      <c r="AZ86" s="460">
        <v>4</v>
      </c>
      <c r="BA86" s="833">
        <f t="shared" si="110"/>
        <v>51</v>
      </c>
      <c r="BB86" s="741">
        <v>0</v>
      </c>
      <c r="BC86" s="467">
        <v>21</v>
      </c>
      <c r="BE86" s="438" t="s">
        <v>67</v>
      </c>
      <c r="BF86" s="431">
        <v>6</v>
      </c>
      <c r="BG86" s="426">
        <v>39</v>
      </c>
      <c r="BH86" s="426">
        <v>14</v>
      </c>
      <c r="BI86" s="426">
        <v>0</v>
      </c>
      <c r="BJ86" s="954">
        <f t="shared" si="111"/>
        <v>59</v>
      </c>
      <c r="BK86" s="432">
        <v>21</v>
      </c>
      <c r="BL86" s="431">
        <v>0</v>
      </c>
      <c r="BM86" s="426">
        <v>0</v>
      </c>
      <c r="BN86" s="426">
        <v>0</v>
      </c>
      <c r="BO86" s="269"/>
      <c r="BP86" s="431">
        <v>1</v>
      </c>
      <c r="BQ86" s="432">
        <v>1</v>
      </c>
    </row>
    <row r="87" spans="1:69" ht="14.25" customHeight="1">
      <c r="A87" s="469" t="s">
        <v>317</v>
      </c>
      <c r="B87" s="498">
        <v>8617</v>
      </c>
      <c r="C87" s="204">
        <v>4207</v>
      </c>
      <c r="D87" s="204">
        <v>5803</v>
      </c>
      <c r="E87" s="204">
        <v>2878</v>
      </c>
      <c r="F87" s="204">
        <v>4950</v>
      </c>
      <c r="G87" s="204">
        <v>2438</v>
      </c>
      <c r="H87" s="204">
        <v>3309</v>
      </c>
      <c r="I87" s="204">
        <v>1708</v>
      </c>
      <c r="J87" s="204">
        <v>2013</v>
      </c>
      <c r="K87" s="204">
        <v>1040</v>
      </c>
      <c r="L87" s="203">
        <f t="shared" si="107"/>
        <v>24692</v>
      </c>
      <c r="M87" s="868">
        <f t="shared" si="107"/>
        <v>12271</v>
      </c>
      <c r="N87" s="229">
        <v>0</v>
      </c>
      <c r="O87" s="229"/>
      <c r="P87" s="131">
        <v>0</v>
      </c>
      <c r="Q87" s="131">
        <v>0</v>
      </c>
      <c r="R87" s="985"/>
      <c r="S87" s="139">
        <v>0</v>
      </c>
      <c r="U87" s="485" t="s">
        <v>317</v>
      </c>
      <c r="V87" s="459">
        <v>1980</v>
      </c>
      <c r="W87" s="460">
        <v>924</v>
      </c>
      <c r="X87" s="460">
        <v>1500</v>
      </c>
      <c r="Y87" s="460">
        <v>711</v>
      </c>
      <c r="Z87" s="460">
        <v>1478</v>
      </c>
      <c r="AA87" s="460">
        <v>680</v>
      </c>
      <c r="AB87" s="460">
        <v>827</v>
      </c>
      <c r="AC87" s="460">
        <v>439</v>
      </c>
      <c r="AD87" s="460">
        <v>304</v>
      </c>
      <c r="AE87" s="460">
        <v>167</v>
      </c>
      <c r="AF87" s="203">
        <f t="shared" si="115"/>
        <v>6089</v>
      </c>
      <c r="AG87" s="868">
        <f t="shared" si="115"/>
        <v>2921</v>
      </c>
      <c r="AH87" s="459">
        <v>0</v>
      </c>
      <c r="AI87" s="992"/>
      <c r="AJ87" s="460">
        <v>0</v>
      </c>
      <c r="AK87" s="460">
        <v>0</v>
      </c>
      <c r="AL87" s="989"/>
      <c r="AM87" s="462">
        <v>0</v>
      </c>
      <c r="AO87" s="438" t="s">
        <v>317</v>
      </c>
      <c r="AP87" s="459">
        <v>224</v>
      </c>
      <c r="AQ87" s="460">
        <v>206</v>
      </c>
      <c r="AR87" s="460">
        <v>188</v>
      </c>
      <c r="AS87" s="460">
        <v>147</v>
      </c>
      <c r="AT87" s="460">
        <v>108</v>
      </c>
      <c r="AU87" s="830">
        <f t="shared" si="109"/>
        <v>873</v>
      </c>
      <c r="AV87" s="460">
        <v>0</v>
      </c>
      <c r="AW87" s="462">
        <v>0</v>
      </c>
      <c r="AX87" s="862">
        <v>510</v>
      </c>
      <c r="AY87" s="459">
        <v>432</v>
      </c>
      <c r="AZ87" s="460">
        <v>59</v>
      </c>
      <c r="BA87" s="833">
        <f t="shared" si="110"/>
        <v>491</v>
      </c>
      <c r="BB87" s="741">
        <v>0</v>
      </c>
      <c r="BC87" s="467">
        <v>192</v>
      </c>
      <c r="BE87" s="438" t="s">
        <v>317</v>
      </c>
      <c r="BF87" s="431">
        <v>110</v>
      </c>
      <c r="BG87" s="426">
        <v>293</v>
      </c>
      <c r="BH87" s="426">
        <v>155</v>
      </c>
      <c r="BI87" s="426">
        <v>0</v>
      </c>
      <c r="BJ87" s="954">
        <f t="shared" si="111"/>
        <v>558</v>
      </c>
      <c r="BK87" s="432">
        <v>274</v>
      </c>
      <c r="BL87" s="431">
        <v>0</v>
      </c>
      <c r="BM87" s="426">
        <v>0</v>
      </c>
      <c r="BN87" s="426">
        <v>0</v>
      </c>
      <c r="BO87" s="269"/>
      <c r="BP87" s="431">
        <v>20</v>
      </c>
      <c r="BQ87" s="432">
        <v>12</v>
      </c>
    </row>
    <row r="88" spans="1:69" ht="14.25" customHeight="1" thickBot="1">
      <c r="A88" s="491" t="s">
        <v>318</v>
      </c>
      <c r="B88" s="499">
        <v>6926</v>
      </c>
      <c r="C88" s="255">
        <v>3408</v>
      </c>
      <c r="D88" s="255">
        <v>5414</v>
      </c>
      <c r="E88" s="255">
        <v>2651</v>
      </c>
      <c r="F88" s="255">
        <v>4820</v>
      </c>
      <c r="G88" s="255">
        <v>2409</v>
      </c>
      <c r="H88" s="255">
        <v>3170</v>
      </c>
      <c r="I88" s="255">
        <v>1573</v>
      </c>
      <c r="J88" s="255">
        <v>2036</v>
      </c>
      <c r="K88" s="255">
        <v>1041</v>
      </c>
      <c r="L88" s="187">
        <f t="shared" si="107"/>
        <v>22366</v>
      </c>
      <c r="M88" s="188">
        <f t="shared" si="107"/>
        <v>11082</v>
      </c>
      <c r="N88" s="497">
        <v>0</v>
      </c>
      <c r="O88" s="497"/>
      <c r="P88" s="293">
        <v>0</v>
      </c>
      <c r="Q88" s="293">
        <v>0</v>
      </c>
      <c r="R88" s="986"/>
      <c r="S88" s="294">
        <v>0</v>
      </c>
      <c r="U88" s="458" t="s">
        <v>318</v>
      </c>
      <c r="V88" s="464">
        <v>1649</v>
      </c>
      <c r="W88" s="465">
        <v>781</v>
      </c>
      <c r="X88" s="465">
        <v>1317</v>
      </c>
      <c r="Y88" s="465">
        <v>603</v>
      </c>
      <c r="Z88" s="465">
        <v>1270</v>
      </c>
      <c r="AA88" s="465">
        <v>610</v>
      </c>
      <c r="AB88" s="465">
        <v>696</v>
      </c>
      <c r="AC88" s="465">
        <v>325</v>
      </c>
      <c r="AD88" s="465">
        <v>353</v>
      </c>
      <c r="AE88" s="465">
        <v>189</v>
      </c>
      <c r="AF88" s="187">
        <f t="shared" si="115"/>
        <v>5285</v>
      </c>
      <c r="AG88" s="188">
        <f t="shared" si="115"/>
        <v>2508</v>
      </c>
      <c r="AH88" s="464">
        <v>0</v>
      </c>
      <c r="AI88" s="994"/>
      <c r="AJ88" s="465">
        <v>0</v>
      </c>
      <c r="AK88" s="465">
        <v>0</v>
      </c>
      <c r="AL88" s="991"/>
      <c r="AM88" s="466">
        <v>0</v>
      </c>
      <c r="AO88" s="439" t="s">
        <v>318</v>
      </c>
      <c r="AP88" s="464">
        <v>222</v>
      </c>
      <c r="AQ88" s="465">
        <v>214</v>
      </c>
      <c r="AR88" s="465">
        <v>211</v>
      </c>
      <c r="AS88" s="465">
        <v>177</v>
      </c>
      <c r="AT88" s="465">
        <v>141</v>
      </c>
      <c r="AU88" s="831">
        <f t="shared" si="109"/>
        <v>965</v>
      </c>
      <c r="AV88" s="465">
        <v>0</v>
      </c>
      <c r="AW88" s="466">
        <v>0</v>
      </c>
      <c r="AX88" s="864">
        <v>513</v>
      </c>
      <c r="AY88" s="464">
        <v>450</v>
      </c>
      <c r="AZ88" s="465">
        <v>40</v>
      </c>
      <c r="BA88" s="834">
        <f t="shared" si="110"/>
        <v>490</v>
      </c>
      <c r="BB88" s="743">
        <v>0</v>
      </c>
      <c r="BC88" s="468">
        <v>203</v>
      </c>
      <c r="BE88" s="439" t="s">
        <v>318</v>
      </c>
      <c r="BF88" s="433">
        <v>128</v>
      </c>
      <c r="BG88" s="427">
        <v>280</v>
      </c>
      <c r="BH88" s="427">
        <v>180</v>
      </c>
      <c r="BI88" s="427">
        <v>0</v>
      </c>
      <c r="BJ88" s="451">
        <f t="shared" si="111"/>
        <v>588</v>
      </c>
      <c r="BK88" s="434">
        <v>304</v>
      </c>
      <c r="BL88" s="433">
        <v>0</v>
      </c>
      <c r="BM88" s="427">
        <v>0</v>
      </c>
      <c r="BN88" s="427">
        <v>0</v>
      </c>
      <c r="BO88" s="836"/>
      <c r="BP88" s="433">
        <v>12</v>
      </c>
      <c r="BQ88" s="434">
        <v>9</v>
      </c>
    </row>
    <row r="89" spans="1:69" ht="13.5" customHeight="1">
      <c r="A89" s="469" t="s">
        <v>59</v>
      </c>
      <c r="B89" s="498">
        <v>9958</v>
      </c>
      <c r="C89" s="204">
        <v>4847</v>
      </c>
      <c r="D89" s="204">
        <v>6826</v>
      </c>
      <c r="E89" s="204">
        <v>3383</v>
      </c>
      <c r="F89" s="204">
        <v>5160</v>
      </c>
      <c r="G89" s="204">
        <v>2576</v>
      </c>
      <c r="H89" s="204">
        <v>3202</v>
      </c>
      <c r="I89" s="204">
        <v>1587</v>
      </c>
      <c r="J89" s="204">
        <v>2233</v>
      </c>
      <c r="K89" s="204">
        <v>1138</v>
      </c>
      <c r="L89" s="203">
        <f t="shared" ref="L89:M119" si="116">+B89+D89+F89+H89+J89</f>
        <v>27379</v>
      </c>
      <c r="M89" s="868">
        <f t="shared" si="116"/>
        <v>13531</v>
      </c>
      <c r="N89" s="229">
        <v>0</v>
      </c>
      <c r="O89" s="229"/>
      <c r="P89" s="131">
        <v>0</v>
      </c>
      <c r="Q89" s="131">
        <v>0</v>
      </c>
      <c r="R89" s="985"/>
      <c r="S89" s="139">
        <v>0</v>
      </c>
      <c r="U89" s="485" t="s">
        <v>59</v>
      </c>
      <c r="V89" s="459">
        <v>11</v>
      </c>
      <c r="W89" s="460">
        <v>8</v>
      </c>
      <c r="X89" s="460">
        <v>1520</v>
      </c>
      <c r="Y89" s="460">
        <v>714</v>
      </c>
      <c r="Z89" s="460">
        <v>1284</v>
      </c>
      <c r="AA89" s="460">
        <v>619</v>
      </c>
      <c r="AB89" s="460">
        <v>43</v>
      </c>
      <c r="AC89" s="460">
        <v>21</v>
      </c>
      <c r="AD89" s="460">
        <v>295</v>
      </c>
      <c r="AE89" s="460">
        <v>162</v>
      </c>
      <c r="AF89" s="203">
        <f t="shared" ref="AF89:AG94" si="117">+V89+X89+Z89+AB89+AD89</f>
        <v>3153</v>
      </c>
      <c r="AG89" s="868">
        <f t="shared" si="117"/>
        <v>1524</v>
      </c>
      <c r="AH89" s="459">
        <v>0</v>
      </c>
      <c r="AI89" s="992"/>
      <c r="AJ89" s="460">
        <v>0</v>
      </c>
      <c r="AK89" s="460">
        <v>0</v>
      </c>
      <c r="AL89" s="989"/>
      <c r="AM89" s="462">
        <v>0</v>
      </c>
      <c r="AO89" s="438" t="s">
        <v>59</v>
      </c>
      <c r="AP89" s="459">
        <v>213</v>
      </c>
      <c r="AQ89" s="460">
        <v>198</v>
      </c>
      <c r="AR89" s="460">
        <v>175</v>
      </c>
      <c r="AS89" s="460">
        <v>141</v>
      </c>
      <c r="AT89" s="460">
        <v>108</v>
      </c>
      <c r="AU89" s="830">
        <f t="shared" ref="AU89:AU119" si="118">SUM(AP89:AT89)</f>
        <v>835</v>
      </c>
      <c r="AV89" s="460">
        <v>0</v>
      </c>
      <c r="AW89" s="462">
        <v>0</v>
      </c>
      <c r="AX89" s="862">
        <v>485</v>
      </c>
      <c r="AY89" s="459">
        <v>397</v>
      </c>
      <c r="AZ89" s="460">
        <v>70</v>
      </c>
      <c r="BA89" s="833">
        <f t="shared" ref="BA89:BA119" si="119">+AY89+AZ89</f>
        <v>467</v>
      </c>
      <c r="BB89" s="741">
        <v>0</v>
      </c>
      <c r="BC89" s="467">
        <v>171</v>
      </c>
      <c r="BE89" s="438" t="s">
        <v>59</v>
      </c>
      <c r="BF89" s="431">
        <v>128</v>
      </c>
      <c r="BG89" s="426">
        <v>337</v>
      </c>
      <c r="BH89" s="426">
        <v>155</v>
      </c>
      <c r="BI89" s="426">
        <v>0</v>
      </c>
      <c r="BJ89" s="954">
        <f t="shared" ref="BJ89:BJ119" si="120">+BF89+BG89+BH89+BI89</f>
        <v>620</v>
      </c>
      <c r="BK89" s="432">
        <v>272</v>
      </c>
      <c r="BL89" s="431">
        <v>0</v>
      </c>
      <c r="BM89" s="426">
        <v>0</v>
      </c>
      <c r="BN89" s="426">
        <v>0</v>
      </c>
      <c r="BO89" s="269"/>
      <c r="BP89" s="429">
        <f>+'[1]fichier-6'!P63</f>
        <v>18</v>
      </c>
      <c r="BQ89" s="432">
        <v>10</v>
      </c>
    </row>
    <row r="90" spans="1:69" ht="13.5" customHeight="1">
      <c r="A90" s="469" t="s">
        <v>57</v>
      </c>
      <c r="B90" s="498">
        <v>2615</v>
      </c>
      <c r="C90" s="204">
        <v>1299</v>
      </c>
      <c r="D90" s="204">
        <v>2382</v>
      </c>
      <c r="E90" s="204">
        <v>1136</v>
      </c>
      <c r="F90" s="204">
        <v>2686</v>
      </c>
      <c r="G90" s="204">
        <v>1313</v>
      </c>
      <c r="H90" s="204">
        <v>2539</v>
      </c>
      <c r="I90" s="204">
        <v>1266</v>
      </c>
      <c r="J90" s="204">
        <v>1974</v>
      </c>
      <c r="K90" s="204">
        <v>1032</v>
      </c>
      <c r="L90" s="203">
        <f t="shared" si="116"/>
        <v>12196</v>
      </c>
      <c r="M90" s="868">
        <f t="shared" si="116"/>
        <v>6046</v>
      </c>
      <c r="N90" s="229">
        <v>0</v>
      </c>
      <c r="O90" s="229"/>
      <c r="P90" s="131">
        <v>0</v>
      </c>
      <c r="Q90" s="131">
        <v>0</v>
      </c>
      <c r="R90" s="985"/>
      <c r="S90" s="139">
        <v>0</v>
      </c>
      <c r="U90" s="485" t="s">
        <v>57</v>
      </c>
      <c r="V90" s="459">
        <v>411</v>
      </c>
      <c r="W90" s="460">
        <v>192</v>
      </c>
      <c r="X90" s="460">
        <v>407</v>
      </c>
      <c r="Y90" s="460">
        <v>161</v>
      </c>
      <c r="Z90" s="460">
        <v>633</v>
      </c>
      <c r="AA90" s="460">
        <v>299</v>
      </c>
      <c r="AB90" s="460">
        <v>492</v>
      </c>
      <c r="AC90" s="460">
        <v>225</v>
      </c>
      <c r="AD90" s="460">
        <v>151</v>
      </c>
      <c r="AE90" s="460">
        <v>69</v>
      </c>
      <c r="AF90" s="203">
        <f t="shared" si="117"/>
        <v>2094</v>
      </c>
      <c r="AG90" s="868">
        <f t="shared" si="117"/>
        <v>946</v>
      </c>
      <c r="AH90" s="459">
        <v>0</v>
      </c>
      <c r="AI90" s="992"/>
      <c r="AJ90" s="460">
        <v>0</v>
      </c>
      <c r="AK90" s="460">
        <v>0</v>
      </c>
      <c r="AL90" s="989"/>
      <c r="AM90" s="462">
        <v>0</v>
      </c>
      <c r="AO90" s="438" t="s">
        <v>57</v>
      </c>
      <c r="AP90" s="459">
        <v>44</v>
      </c>
      <c r="AQ90" s="460">
        <v>45</v>
      </c>
      <c r="AR90" s="460">
        <v>52</v>
      </c>
      <c r="AS90" s="460">
        <v>47</v>
      </c>
      <c r="AT90" s="460">
        <v>43</v>
      </c>
      <c r="AU90" s="830">
        <f t="shared" si="118"/>
        <v>231</v>
      </c>
      <c r="AV90" s="460">
        <v>0</v>
      </c>
      <c r="AW90" s="462">
        <v>0</v>
      </c>
      <c r="AX90" s="862">
        <v>179</v>
      </c>
      <c r="AY90" s="459">
        <v>171</v>
      </c>
      <c r="AZ90" s="460">
        <v>0</v>
      </c>
      <c r="BA90" s="833">
        <f t="shared" si="119"/>
        <v>171</v>
      </c>
      <c r="BB90" s="741">
        <v>0</v>
      </c>
      <c r="BC90" s="467">
        <v>15</v>
      </c>
      <c r="BE90" s="438" t="s">
        <v>57</v>
      </c>
      <c r="BF90" s="431">
        <v>144</v>
      </c>
      <c r="BG90" s="426">
        <v>53</v>
      </c>
      <c r="BH90" s="426">
        <v>36</v>
      </c>
      <c r="BI90" s="426">
        <v>0</v>
      </c>
      <c r="BJ90" s="954">
        <f t="shared" si="120"/>
        <v>233</v>
      </c>
      <c r="BK90" s="432">
        <v>199</v>
      </c>
      <c r="BL90" s="431">
        <v>0</v>
      </c>
      <c r="BM90" s="426">
        <v>0</v>
      </c>
      <c r="BN90" s="426">
        <v>0</v>
      </c>
      <c r="BO90" s="269"/>
      <c r="BP90" s="429">
        <f>+'[1]fichier-6'!P64</f>
        <v>43</v>
      </c>
      <c r="BQ90" s="432">
        <v>32</v>
      </c>
    </row>
    <row r="91" spans="1:69" ht="13.5" customHeight="1">
      <c r="A91" s="469" t="s">
        <v>58</v>
      </c>
      <c r="B91" s="498">
        <v>4508</v>
      </c>
      <c r="C91" s="204">
        <v>2258</v>
      </c>
      <c r="D91" s="204">
        <v>3181</v>
      </c>
      <c r="E91" s="204">
        <v>1620</v>
      </c>
      <c r="F91" s="204">
        <v>2798</v>
      </c>
      <c r="G91" s="204">
        <v>1432</v>
      </c>
      <c r="H91" s="204">
        <v>1883</v>
      </c>
      <c r="I91" s="204">
        <v>993</v>
      </c>
      <c r="J91" s="204">
        <v>1072</v>
      </c>
      <c r="K91" s="204">
        <v>580</v>
      </c>
      <c r="L91" s="203">
        <f t="shared" si="116"/>
        <v>13442</v>
      </c>
      <c r="M91" s="868">
        <f t="shared" si="116"/>
        <v>6883</v>
      </c>
      <c r="N91" s="229">
        <v>0</v>
      </c>
      <c r="O91" s="229"/>
      <c r="P91" s="131">
        <v>0</v>
      </c>
      <c r="Q91" s="131">
        <v>0</v>
      </c>
      <c r="R91" s="985"/>
      <c r="S91" s="139">
        <v>0</v>
      </c>
      <c r="U91" s="485" t="s">
        <v>58</v>
      </c>
      <c r="V91" s="459">
        <v>1352</v>
      </c>
      <c r="W91" s="460">
        <v>669</v>
      </c>
      <c r="X91" s="460">
        <v>780</v>
      </c>
      <c r="Y91" s="460">
        <v>377</v>
      </c>
      <c r="Z91" s="460">
        <v>710</v>
      </c>
      <c r="AA91" s="460">
        <v>357</v>
      </c>
      <c r="AB91" s="460">
        <v>345</v>
      </c>
      <c r="AC91" s="460">
        <v>158</v>
      </c>
      <c r="AD91" s="460">
        <v>135</v>
      </c>
      <c r="AE91" s="460">
        <v>72</v>
      </c>
      <c r="AF91" s="203">
        <f t="shared" si="117"/>
        <v>3322</v>
      </c>
      <c r="AG91" s="868">
        <f t="shared" si="117"/>
        <v>1633</v>
      </c>
      <c r="AH91" s="459">
        <v>0</v>
      </c>
      <c r="AI91" s="992"/>
      <c r="AJ91" s="460">
        <v>0</v>
      </c>
      <c r="AK91" s="460">
        <v>0</v>
      </c>
      <c r="AL91" s="989"/>
      <c r="AM91" s="462">
        <v>0</v>
      </c>
      <c r="AO91" s="438" t="s">
        <v>58</v>
      </c>
      <c r="AP91" s="459">
        <v>134</v>
      </c>
      <c r="AQ91" s="460">
        <v>130</v>
      </c>
      <c r="AR91" s="460">
        <v>127</v>
      </c>
      <c r="AS91" s="460">
        <v>106</v>
      </c>
      <c r="AT91" s="460">
        <v>84</v>
      </c>
      <c r="AU91" s="830">
        <f t="shared" si="118"/>
        <v>581</v>
      </c>
      <c r="AV91" s="460">
        <v>0</v>
      </c>
      <c r="AW91" s="462">
        <v>0</v>
      </c>
      <c r="AX91" s="862">
        <v>322</v>
      </c>
      <c r="AY91" s="459">
        <v>272</v>
      </c>
      <c r="AZ91" s="460">
        <v>9</v>
      </c>
      <c r="BA91" s="833">
        <f t="shared" si="119"/>
        <v>281</v>
      </c>
      <c r="BB91" s="741">
        <v>0</v>
      </c>
      <c r="BC91" s="467">
        <v>128</v>
      </c>
      <c r="BE91" s="438" t="s">
        <v>58</v>
      </c>
      <c r="BF91" s="431">
        <v>42</v>
      </c>
      <c r="BG91" s="426">
        <v>148</v>
      </c>
      <c r="BH91" s="426">
        <v>110</v>
      </c>
      <c r="BI91" s="426">
        <v>0</v>
      </c>
      <c r="BJ91" s="954">
        <f t="shared" si="120"/>
        <v>300</v>
      </c>
      <c r="BK91" s="432">
        <v>182</v>
      </c>
      <c r="BL91" s="431">
        <v>0</v>
      </c>
      <c r="BM91" s="426">
        <v>0</v>
      </c>
      <c r="BN91" s="426">
        <v>0</v>
      </c>
      <c r="BO91" s="269"/>
      <c r="BP91" s="429">
        <f>+'[1]fichier-6'!P65</f>
        <v>3</v>
      </c>
      <c r="BQ91" s="432">
        <v>1</v>
      </c>
    </row>
    <row r="92" spans="1:69" ht="13.5" customHeight="1">
      <c r="A92" s="469" t="s">
        <v>68</v>
      </c>
      <c r="B92" s="498">
        <v>7702</v>
      </c>
      <c r="C92" s="204">
        <v>3742</v>
      </c>
      <c r="D92" s="204">
        <v>5355</v>
      </c>
      <c r="E92" s="204">
        <v>2590</v>
      </c>
      <c r="F92" s="204">
        <v>4909</v>
      </c>
      <c r="G92" s="204">
        <v>2506</v>
      </c>
      <c r="H92" s="204">
        <v>3469</v>
      </c>
      <c r="I92" s="204">
        <v>1747</v>
      </c>
      <c r="J92" s="204">
        <v>2457</v>
      </c>
      <c r="K92" s="204">
        <v>1242</v>
      </c>
      <c r="L92" s="203">
        <f t="shared" si="116"/>
        <v>23892</v>
      </c>
      <c r="M92" s="868">
        <f t="shared" si="116"/>
        <v>11827</v>
      </c>
      <c r="N92" s="229">
        <v>2248</v>
      </c>
      <c r="O92" s="229"/>
      <c r="P92" s="131">
        <v>1146</v>
      </c>
      <c r="Q92" s="131">
        <v>1880</v>
      </c>
      <c r="R92" s="985"/>
      <c r="S92" s="139">
        <v>867</v>
      </c>
      <c r="U92" s="485" t="s">
        <v>68</v>
      </c>
      <c r="V92" s="459">
        <v>2346</v>
      </c>
      <c r="W92" s="460">
        <v>1089</v>
      </c>
      <c r="X92" s="460">
        <v>1453</v>
      </c>
      <c r="Y92" s="460">
        <v>641</v>
      </c>
      <c r="Z92" s="460">
        <v>1357</v>
      </c>
      <c r="AA92" s="460">
        <v>696</v>
      </c>
      <c r="AB92" s="460">
        <v>703</v>
      </c>
      <c r="AC92" s="460">
        <v>365</v>
      </c>
      <c r="AD92" s="460">
        <v>262</v>
      </c>
      <c r="AE92" s="460">
        <v>129</v>
      </c>
      <c r="AF92" s="203">
        <f t="shared" si="117"/>
        <v>6121</v>
      </c>
      <c r="AG92" s="868">
        <f t="shared" si="117"/>
        <v>2920</v>
      </c>
      <c r="AH92" s="459">
        <v>315</v>
      </c>
      <c r="AI92" s="992"/>
      <c r="AJ92" s="460">
        <v>168</v>
      </c>
      <c r="AK92" s="460">
        <v>159</v>
      </c>
      <c r="AL92" s="989"/>
      <c r="AM92" s="462">
        <v>69</v>
      </c>
      <c r="AO92" s="438" t="s">
        <v>68</v>
      </c>
      <c r="AP92" s="459">
        <v>175</v>
      </c>
      <c r="AQ92" s="460">
        <v>163</v>
      </c>
      <c r="AR92" s="460">
        <v>156</v>
      </c>
      <c r="AS92" s="460">
        <v>134</v>
      </c>
      <c r="AT92" s="460">
        <v>104</v>
      </c>
      <c r="AU92" s="830">
        <f t="shared" si="118"/>
        <v>732</v>
      </c>
      <c r="AV92" s="460">
        <v>40</v>
      </c>
      <c r="AW92" s="462">
        <v>38</v>
      </c>
      <c r="AX92" s="862">
        <v>532</v>
      </c>
      <c r="AY92" s="459">
        <v>410</v>
      </c>
      <c r="AZ92" s="460">
        <v>35</v>
      </c>
      <c r="BA92" s="833">
        <f t="shared" si="119"/>
        <v>445</v>
      </c>
      <c r="BB92" s="741">
        <v>57</v>
      </c>
      <c r="BC92" s="467">
        <v>132</v>
      </c>
      <c r="BE92" s="438" t="s">
        <v>68</v>
      </c>
      <c r="BF92" s="431">
        <v>137</v>
      </c>
      <c r="BG92" s="426">
        <v>300</v>
      </c>
      <c r="BH92" s="426">
        <v>125</v>
      </c>
      <c r="BI92" s="426">
        <v>0</v>
      </c>
      <c r="BJ92" s="954">
        <f t="shared" si="120"/>
        <v>562</v>
      </c>
      <c r="BK92" s="432">
        <v>250</v>
      </c>
      <c r="BL92" s="431">
        <v>57</v>
      </c>
      <c r="BM92" s="426">
        <v>1</v>
      </c>
      <c r="BN92" s="426">
        <v>8</v>
      </c>
      <c r="BO92" s="269">
        <f>SUM(BL92:BN92)</f>
        <v>66</v>
      </c>
      <c r="BP92" s="429">
        <f>+'[1]fichier-6'!P66</f>
        <v>30</v>
      </c>
      <c r="BQ92" s="299">
        <v>13</v>
      </c>
    </row>
    <row r="93" spans="1:69" s="124" customFormat="1" ht="13.5" customHeight="1">
      <c r="A93" s="469" t="s">
        <v>69</v>
      </c>
      <c r="B93" s="498">
        <v>4462</v>
      </c>
      <c r="C93" s="204">
        <v>2193</v>
      </c>
      <c r="D93" s="204">
        <v>2774</v>
      </c>
      <c r="E93" s="204">
        <v>1361</v>
      </c>
      <c r="F93" s="204">
        <v>2236</v>
      </c>
      <c r="G93" s="204">
        <v>1095</v>
      </c>
      <c r="H93" s="204">
        <v>1322</v>
      </c>
      <c r="I93" s="204">
        <v>636</v>
      </c>
      <c r="J93" s="204">
        <v>1037</v>
      </c>
      <c r="K93" s="204">
        <v>520</v>
      </c>
      <c r="L93" s="203">
        <f t="shared" si="116"/>
        <v>11831</v>
      </c>
      <c r="M93" s="868">
        <f t="shared" si="116"/>
        <v>5805</v>
      </c>
      <c r="N93" s="229">
        <v>0</v>
      </c>
      <c r="O93" s="229"/>
      <c r="P93" s="131">
        <v>0</v>
      </c>
      <c r="Q93" s="131">
        <v>0</v>
      </c>
      <c r="R93" s="985"/>
      <c r="S93" s="139">
        <v>0</v>
      </c>
      <c r="T93" s="93"/>
      <c r="U93" s="485" t="s">
        <v>69</v>
      </c>
      <c r="V93" s="459">
        <v>991</v>
      </c>
      <c r="W93" s="460">
        <v>477</v>
      </c>
      <c r="X93" s="460">
        <v>620</v>
      </c>
      <c r="Y93" s="460">
        <v>304</v>
      </c>
      <c r="Z93" s="460">
        <v>596</v>
      </c>
      <c r="AA93" s="460">
        <v>286</v>
      </c>
      <c r="AB93" s="460">
        <v>190</v>
      </c>
      <c r="AC93" s="460">
        <v>94</v>
      </c>
      <c r="AD93" s="460">
        <v>137</v>
      </c>
      <c r="AE93" s="460">
        <v>59</v>
      </c>
      <c r="AF93" s="203">
        <f t="shared" si="117"/>
        <v>2534</v>
      </c>
      <c r="AG93" s="868">
        <f t="shared" si="117"/>
        <v>1220</v>
      </c>
      <c r="AH93" s="459">
        <v>0</v>
      </c>
      <c r="AI93" s="992"/>
      <c r="AJ93" s="460">
        <v>0</v>
      </c>
      <c r="AK93" s="460">
        <v>0</v>
      </c>
      <c r="AL93" s="989"/>
      <c r="AM93" s="462">
        <v>0</v>
      </c>
      <c r="AN93" s="93"/>
      <c r="AO93" s="438" t="s">
        <v>69</v>
      </c>
      <c r="AP93" s="459">
        <v>100</v>
      </c>
      <c r="AQ93" s="460">
        <v>97</v>
      </c>
      <c r="AR93" s="460">
        <v>92</v>
      </c>
      <c r="AS93" s="460">
        <v>76</v>
      </c>
      <c r="AT93" s="460">
        <v>60</v>
      </c>
      <c r="AU93" s="830">
        <f t="shared" si="118"/>
        <v>425</v>
      </c>
      <c r="AV93" s="460">
        <v>0</v>
      </c>
      <c r="AW93" s="462">
        <v>0</v>
      </c>
      <c r="AX93" s="862">
        <v>211</v>
      </c>
      <c r="AY93" s="459">
        <v>179</v>
      </c>
      <c r="AZ93" s="460">
        <v>25</v>
      </c>
      <c r="BA93" s="833">
        <f t="shared" si="119"/>
        <v>204</v>
      </c>
      <c r="BB93" s="741">
        <v>0</v>
      </c>
      <c r="BC93" s="467">
        <v>92</v>
      </c>
      <c r="BD93" s="93"/>
      <c r="BE93" s="438" t="s">
        <v>69</v>
      </c>
      <c r="BF93" s="431">
        <v>56</v>
      </c>
      <c r="BG93" s="426">
        <v>159</v>
      </c>
      <c r="BH93" s="426">
        <v>33</v>
      </c>
      <c r="BI93" s="426">
        <v>0</v>
      </c>
      <c r="BJ93" s="954">
        <f t="shared" si="120"/>
        <v>248</v>
      </c>
      <c r="BK93" s="432">
        <v>88</v>
      </c>
      <c r="BL93" s="431">
        <v>0</v>
      </c>
      <c r="BM93" s="426">
        <v>0</v>
      </c>
      <c r="BN93" s="426">
        <v>0</v>
      </c>
      <c r="BO93" s="269"/>
      <c r="BP93" s="429">
        <f>+'[1]fichier-6'!P67</f>
        <v>6</v>
      </c>
      <c r="BQ93" s="299">
        <v>3</v>
      </c>
    </row>
    <row r="94" spans="1:69" s="124" customFormat="1" ht="13.5" customHeight="1">
      <c r="A94" s="469" t="s">
        <v>72</v>
      </c>
      <c r="B94" s="498">
        <v>3049</v>
      </c>
      <c r="C94" s="204">
        <v>1505</v>
      </c>
      <c r="D94" s="204">
        <v>1781</v>
      </c>
      <c r="E94" s="204">
        <v>918</v>
      </c>
      <c r="F94" s="204">
        <v>1233</v>
      </c>
      <c r="G94" s="204">
        <v>643</v>
      </c>
      <c r="H94" s="204">
        <v>610</v>
      </c>
      <c r="I94" s="204">
        <v>313</v>
      </c>
      <c r="J94" s="204">
        <v>364</v>
      </c>
      <c r="K94" s="204">
        <v>184</v>
      </c>
      <c r="L94" s="203">
        <f t="shared" si="116"/>
        <v>7037</v>
      </c>
      <c r="M94" s="868">
        <f t="shared" si="116"/>
        <v>3563</v>
      </c>
      <c r="N94" s="229">
        <v>0</v>
      </c>
      <c r="O94" s="229"/>
      <c r="P94" s="131">
        <v>0</v>
      </c>
      <c r="Q94" s="131">
        <v>0</v>
      </c>
      <c r="R94" s="985"/>
      <c r="S94" s="139">
        <v>0</v>
      </c>
      <c r="T94" s="93"/>
      <c r="U94" s="485" t="s">
        <v>72</v>
      </c>
      <c r="V94" s="459">
        <v>398</v>
      </c>
      <c r="W94" s="460">
        <v>201</v>
      </c>
      <c r="X94" s="460">
        <v>382</v>
      </c>
      <c r="Y94" s="460">
        <v>184</v>
      </c>
      <c r="Z94" s="460">
        <v>293</v>
      </c>
      <c r="AA94" s="460">
        <v>151</v>
      </c>
      <c r="AB94" s="460">
        <v>90</v>
      </c>
      <c r="AC94" s="460">
        <v>41</v>
      </c>
      <c r="AD94" s="460">
        <v>64</v>
      </c>
      <c r="AE94" s="460">
        <v>30</v>
      </c>
      <c r="AF94" s="203">
        <f t="shared" si="117"/>
        <v>1227</v>
      </c>
      <c r="AG94" s="868">
        <f t="shared" si="117"/>
        <v>607</v>
      </c>
      <c r="AH94" s="459">
        <v>0</v>
      </c>
      <c r="AI94" s="992"/>
      <c r="AJ94" s="460">
        <v>0</v>
      </c>
      <c r="AK94" s="460">
        <v>0</v>
      </c>
      <c r="AL94" s="989"/>
      <c r="AM94" s="462">
        <v>0</v>
      </c>
      <c r="AN94" s="93"/>
      <c r="AO94" s="438" t="s">
        <v>72</v>
      </c>
      <c r="AP94" s="459">
        <v>84</v>
      </c>
      <c r="AQ94" s="460">
        <v>83</v>
      </c>
      <c r="AR94" s="460">
        <v>74</v>
      </c>
      <c r="AS94" s="460">
        <v>54</v>
      </c>
      <c r="AT94" s="460">
        <v>41</v>
      </c>
      <c r="AU94" s="830">
        <f t="shared" si="118"/>
        <v>336</v>
      </c>
      <c r="AV94" s="460">
        <v>0</v>
      </c>
      <c r="AW94" s="462">
        <v>0</v>
      </c>
      <c r="AX94" s="862">
        <v>138</v>
      </c>
      <c r="AY94" s="459">
        <v>99</v>
      </c>
      <c r="AZ94" s="460">
        <v>37</v>
      </c>
      <c r="BA94" s="833">
        <f t="shared" si="119"/>
        <v>136</v>
      </c>
      <c r="BB94" s="741">
        <v>0</v>
      </c>
      <c r="BC94" s="467">
        <v>80</v>
      </c>
      <c r="BD94" s="93"/>
      <c r="BE94" s="438" t="s">
        <v>72</v>
      </c>
      <c r="BF94" s="431">
        <v>33</v>
      </c>
      <c r="BG94" s="426">
        <v>83</v>
      </c>
      <c r="BH94" s="426">
        <v>32</v>
      </c>
      <c r="BI94" s="426">
        <v>0</v>
      </c>
      <c r="BJ94" s="954">
        <f t="shared" si="120"/>
        <v>148</v>
      </c>
      <c r="BK94" s="432">
        <v>64</v>
      </c>
      <c r="BL94" s="431">
        <v>0</v>
      </c>
      <c r="BM94" s="426">
        <v>0</v>
      </c>
      <c r="BN94" s="426">
        <v>0</v>
      </c>
      <c r="BO94" s="269"/>
      <c r="BP94" s="429">
        <f>+'[1]fichier-6'!P68</f>
        <v>0</v>
      </c>
      <c r="BQ94" s="299">
        <v>0</v>
      </c>
    </row>
    <row r="95" spans="1:69" s="124" customFormat="1" ht="13.5" customHeight="1">
      <c r="A95" s="469" t="s">
        <v>21</v>
      </c>
      <c r="B95" s="498">
        <v>6666</v>
      </c>
      <c r="C95" s="204">
        <v>3243</v>
      </c>
      <c r="D95" s="204">
        <v>4977</v>
      </c>
      <c r="E95" s="204">
        <v>2438</v>
      </c>
      <c r="F95" s="204">
        <v>4352</v>
      </c>
      <c r="G95" s="204">
        <v>2121</v>
      </c>
      <c r="H95" s="204">
        <v>2921</v>
      </c>
      <c r="I95" s="204">
        <v>1437</v>
      </c>
      <c r="J95" s="204">
        <v>1711</v>
      </c>
      <c r="K95" s="204">
        <v>827</v>
      </c>
      <c r="L95" s="203">
        <f t="shared" si="116"/>
        <v>20627</v>
      </c>
      <c r="M95" s="868">
        <f t="shared" si="116"/>
        <v>10066</v>
      </c>
      <c r="N95" s="229">
        <v>0</v>
      </c>
      <c r="O95" s="229"/>
      <c r="P95" s="131">
        <v>0</v>
      </c>
      <c r="Q95" s="131">
        <v>0</v>
      </c>
      <c r="R95" s="985"/>
      <c r="S95" s="139">
        <v>0</v>
      </c>
      <c r="T95" s="93"/>
      <c r="U95" s="485" t="s">
        <v>21</v>
      </c>
      <c r="V95" s="459">
        <v>1487</v>
      </c>
      <c r="W95" s="460">
        <v>679</v>
      </c>
      <c r="X95" s="460">
        <v>1144</v>
      </c>
      <c r="Y95" s="460">
        <v>519</v>
      </c>
      <c r="Z95" s="460">
        <v>1038</v>
      </c>
      <c r="AA95" s="460">
        <v>482</v>
      </c>
      <c r="AB95" s="460">
        <v>576</v>
      </c>
      <c r="AC95" s="460">
        <v>267</v>
      </c>
      <c r="AD95" s="460">
        <v>155</v>
      </c>
      <c r="AE95" s="460">
        <v>72</v>
      </c>
      <c r="AF95" s="203">
        <f t="shared" ref="AF95:AG96" si="121">+V95+X95+Z95+AB95+AD95</f>
        <v>4400</v>
      </c>
      <c r="AG95" s="868">
        <f t="shared" si="121"/>
        <v>2019</v>
      </c>
      <c r="AH95" s="459">
        <v>0</v>
      </c>
      <c r="AI95" s="992"/>
      <c r="AJ95" s="460">
        <v>0</v>
      </c>
      <c r="AK95" s="460">
        <v>0</v>
      </c>
      <c r="AL95" s="989"/>
      <c r="AM95" s="462">
        <v>0</v>
      </c>
      <c r="AN95" s="93"/>
      <c r="AO95" s="438" t="s">
        <v>21</v>
      </c>
      <c r="AP95" s="459">
        <v>211</v>
      </c>
      <c r="AQ95" s="460">
        <v>205</v>
      </c>
      <c r="AR95" s="460">
        <v>197</v>
      </c>
      <c r="AS95" s="460">
        <v>165</v>
      </c>
      <c r="AT95" s="460">
        <v>137</v>
      </c>
      <c r="AU95" s="830">
        <f t="shared" si="118"/>
        <v>915</v>
      </c>
      <c r="AV95" s="460">
        <v>0</v>
      </c>
      <c r="AW95" s="462">
        <v>0</v>
      </c>
      <c r="AX95" s="862">
        <v>507</v>
      </c>
      <c r="AY95" s="459">
        <v>428</v>
      </c>
      <c r="AZ95" s="460">
        <v>56</v>
      </c>
      <c r="BA95" s="833">
        <f t="shared" si="119"/>
        <v>484</v>
      </c>
      <c r="BB95" s="741">
        <v>0</v>
      </c>
      <c r="BC95" s="467">
        <v>196</v>
      </c>
      <c r="BD95" s="93"/>
      <c r="BE95" s="438" t="s">
        <v>21</v>
      </c>
      <c r="BF95" s="431">
        <v>76</v>
      </c>
      <c r="BG95" s="426">
        <v>272</v>
      </c>
      <c r="BH95" s="426">
        <v>160</v>
      </c>
      <c r="BI95" s="426">
        <v>2</v>
      </c>
      <c r="BJ95" s="954">
        <f t="shared" si="120"/>
        <v>510</v>
      </c>
      <c r="BK95" s="432">
        <v>240</v>
      </c>
      <c r="BL95" s="431">
        <v>0</v>
      </c>
      <c r="BM95" s="426">
        <v>0</v>
      </c>
      <c r="BN95" s="426">
        <v>0</v>
      </c>
      <c r="BO95" s="269"/>
      <c r="BP95" s="429">
        <f>+'[1]fichier-6'!P69</f>
        <v>6</v>
      </c>
      <c r="BQ95" s="299">
        <v>2</v>
      </c>
    </row>
    <row r="96" spans="1:69" s="124" customFormat="1" ht="13.5" customHeight="1">
      <c r="A96" s="469" t="s">
        <v>24</v>
      </c>
      <c r="B96" s="498">
        <v>15902</v>
      </c>
      <c r="C96" s="204">
        <v>7695</v>
      </c>
      <c r="D96" s="204">
        <v>12336</v>
      </c>
      <c r="E96" s="204">
        <v>6022</v>
      </c>
      <c r="F96" s="204">
        <v>10901</v>
      </c>
      <c r="G96" s="204">
        <v>5343</v>
      </c>
      <c r="H96" s="204">
        <v>8375</v>
      </c>
      <c r="I96" s="204">
        <v>4100</v>
      </c>
      <c r="J96" s="204">
        <v>5553</v>
      </c>
      <c r="K96" s="204">
        <v>2808</v>
      </c>
      <c r="L96" s="203">
        <f t="shared" si="116"/>
        <v>53067</v>
      </c>
      <c r="M96" s="868">
        <f t="shared" si="116"/>
        <v>25968</v>
      </c>
      <c r="N96" s="229">
        <v>0</v>
      </c>
      <c r="O96" s="229"/>
      <c r="P96" s="131">
        <v>0</v>
      </c>
      <c r="Q96" s="131">
        <v>0</v>
      </c>
      <c r="R96" s="985"/>
      <c r="S96" s="139">
        <v>0</v>
      </c>
      <c r="T96" s="93"/>
      <c r="U96" s="485" t="s">
        <v>24</v>
      </c>
      <c r="V96" s="459">
        <v>3663</v>
      </c>
      <c r="W96" s="460">
        <v>1686</v>
      </c>
      <c r="X96" s="460">
        <v>2621</v>
      </c>
      <c r="Y96" s="460">
        <v>1223</v>
      </c>
      <c r="Z96" s="460">
        <v>2346</v>
      </c>
      <c r="AA96" s="460">
        <v>1044</v>
      </c>
      <c r="AB96" s="460">
        <v>1677</v>
      </c>
      <c r="AC96" s="460">
        <v>788</v>
      </c>
      <c r="AD96" s="460">
        <v>377</v>
      </c>
      <c r="AE96" s="460">
        <v>184</v>
      </c>
      <c r="AF96" s="203">
        <f t="shared" si="121"/>
        <v>10684</v>
      </c>
      <c r="AG96" s="868">
        <f t="shared" si="121"/>
        <v>4925</v>
      </c>
      <c r="AH96" s="459">
        <v>0</v>
      </c>
      <c r="AI96" s="992"/>
      <c r="AJ96" s="460">
        <v>0</v>
      </c>
      <c r="AK96" s="460">
        <v>0</v>
      </c>
      <c r="AL96" s="989"/>
      <c r="AM96" s="462">
        <v>0</v>
      </c>
      <c r="AN96" s="93"/>
      <c r="AO96" s="438" t="s">
        <v>24</v>
      </c>
      <c r="AP96" s="459">
        <v>360</v>
      </c>
      <c r="AQ96" s="460">
        <v>332</v>
      </c>
      <c r="AR96" s="460">
        <v>331</v>
      </c>
      <c r="AS96" s="460">
        <v>311</v>
      </c>
      <c r="AT96" s="460">
        <v>285</v>
      </c>
      <c r="AU96" s="830">
        <f t="shared" si="118"/>
        <v>1619</v>
      </c>
      <c r="AV96" s="460">
        <v>0</v>
      </c>
      <c r="AW96" s="462">
        <v>0</v>
      </c>
      <c r="AX96" s="862">
        <v>987</v>
      </c>
      <c r="AY96" s="459">
        <v>896</v>
      </c>
      <c r="AZ96" s="460">
        <v>68</v>
      </c>
      <c r="BA96" s="833">
        <f t="shared" si="119"/>
        <v>964</v>
      </c>
      <c r="BB96" s="741">
        <v>0</v>
      </c>
      <c r="BC96" s="467">
        <v>297</v>
      </c>
      <c r="BD96" s="93"/>
      <c r="BE96" s="438" t="s">
        <v>24</v>
      </c>
      <c r="BF96" s="431">
        <v>228</v>
      </c>
      <c r="BG96" s="426">
        <v>655</v>
      </c>
      <c r="BH96" s="426">
        <v>234</v>
      </c>
      <c r="BI96" s="426">
        <v>0</v>
      </c>
      <c r="BJ96" s="954">
        <f t="shared" si="120"/>
        <v>1117</v>
      </c>
      <c r="BK96" s="432">
        <v>623</v>
      </c>
      <c r="BL96" s="431">
        <v>0</v>
      </c>
      <c r="BM96" s="426">
        <v>0</v>
      </c>
      <c r="BN96" s="426">
        <v>0</v>
      </c>
      <c r="BO96" s="269"/>
      <c r="BP96" s="429">
        <f>+'[1]fichier-6'!P70</f>
        <v>8</v>
      </c>
      <c r="BQ96" s="299">
        <v>7</v>
      </c>
    </row>
    <row r="97" spans="1:69" s="124" customFormat="1" ht="13.5" customHeight="1">
      <c r="A97" s="469" t="s">
        <v>28</v>
      </c>
      <c r="B97" s="498">
        <v>8976</v>
      </c>
      <c r="C97" s="204">
        <v>4247</v>
      </c>
      <c r="D97" s="204">
        <v>6734</v>
      </c>
      <c r="E97" s="204">
        <v>3295</v>
      </c>
      <c r="F97" s="204">
        <v>6126</v>
      </c>
      <c r="G97" s="204">
        <v>3024</v>
      </c>
      <c r="H97" s="204">
        <v>4588</v>
      </c>
      <c r="I97" s="204">
        <v>2286</v>
      </c>
      <c r="J97" s="204">
        <v>3998</v>
      </c>
      <c r="K97" s="204">
        <v>2108</v>
      </c>
      <c r="L97" s="203">
        <f t="shared" si="116"/>
        <v>30422</v>
      </c>
      <c r="M97" s="868">
        <f t="shared" si="116"/>
        <v>14960</v>
      </c>
      <c r="N97" s="229">
        <v>0</v>
      </c>
      <c r="O97" s="229"/>
      <c r="P97" s="131">
        <v>0</v>
      </c>
      <c r="Q97" s="131">
        <v>0</v>
      </c>
      <c r="R97" s="985"/>
      <c r="S97" s="139">
        <v>0</v>
      </c>
      <c r="T97" s="93"/>
      <c r="U97" s="485" t="s">
        <v>28</v>
      </c>
      <c r="V97" s="459">
        <v>1777</v>
      </c>
      <c r="W97" s="460">
        <v>790</v>
      </c>
      <c r="X97" s="460">
        <v>1701</v>
      </c>
      <c r="Y97" s="460">
        <v>741</v>
      </c>
      <c r="Z97" s="460">
        <v>1518</v>
      </c>
      <c r="AA97" s="460">
        <v>701</v>
      </c>
      <c r="AB97" s="460">
        <v>931</v>
      </c>
      <c r="AC97" s="460">
        <v>448</v>
      </c>
      <c r="AD97" s="460">
        <v>1178</v>
      </c>
      <c r="AE97" s="460">
        <v>631</v>
      </c>
      <c r="AF97" s="203">
        <f t="shared" ref="AF97:AG101" si="122">+V97+X97+Z97+AB97+AD97</f>
        <v>7105</v>
      </c>
      <c r="AG97" s="868">
        <f t="shared" si="122"/>
        <v>3311</v>
      </c>
      <c r="AH97" s="459">
        <v>0</v>
      </c>
      <c r="AI97" s="992"/>
      <c r="AJ97" s="460">
        <v>0</v>
      </c>
      <c r="AK97" s="460">
        <v>0</v>
      </c>
      <c r="AL97" s="989"/>
      <c r="AM97" s="462">
        <v>0</v>
      </c>
      <c r="AN97" s="93"/>
      <c r="AO97" s="438" t="s">
        <v>28</v>
      </c>
      <c r="AP97" s="459">
        <v>223</v>
      </c>
      <c r="AQ97" s="460">
        <v>222</v>
      </c>
      <c r="AR97" s="460">
        <v>211</v>
      </c>
      <c r="AS97" s="460">
        <v>180</v>
      </c>
      <c r="AT97" s="460">
        <v>147</v>
      </c>
      <c r="AU97" s="830">
        <f t="shared" si="118"/>
        <v>983</v>
      </c>
      <c r="AV97" s="460">
        <v>0</v>
      </c>
      <c r="AW97" s="462">
        <v>0</v>
      </c>
      <c r="AX97" s="862">
        <v>701</v>
      </c>
      <c r="AY97" s="459">
        <v>561</v>
      </c>
      <c r="AZ97" s="460">
        <v>83</v>
      </c>
      <c r="BA97" s="833">
        <f t="shared" si="119"/>
        <v>644</v>
      </c>
      <c r="BB97" s="741">
        <v>0</v>
      </c>
      <c r="BC97" s="467">
        <v>207</v>
      </c>
      <c r="BD97" s="93"/>
      <c r="BE97" s="438" t="s">
        <v>28</v>
      </c>
      <c r="BF97" s="431">
        <v>176</v>
      </c>
      <c r="BG97" s="426">
        <v>304</v>
      </c>
      <c r="BH97" s="426">
        <v>169</v>
      </c>
      <c r="BI97" s="426">
        <v>0</v>
      </c>
      <c r="BJ97" s="954">
        <f t="shared" si="120"/>
        <v>649</v>
      </c>
      <c r="BK97" s="432">
        <v>304</v>
      </c>
      <c r="BL97" s="431">
        <v>0</v>
      </c>
      <c r="BM97" s="426">
        <v>0</v>
      </c>
      <c r="BN97" s="426">
        <v>0</v>
      </c>
      <c r="BO97" s="269"/>
      <c r="BP97" s="429">
        <f>+'[1]fichier-6'!P71</f>
        <v>17</v>
      </c>
      <c r="BQ97" s="299">
        <v>12</v>
      </c>
    </row>
    <row r="98" spans="1:69" s="124" customFormat="1" ht="13.5" customHeight="1">
      <c r="A98" s="469" t="s">
        <v>29</v>
      </c>
      <c r="B98" s="498">
        <v>10605</v>
      </c>
      <c r="C98" s="204">
        <v>5258</v>
      </c>
      <c r="D98" s="204">
        <v>7827</v>
      </c>
      <c r="E98" s="204">
        <v>3919</v>
      </c>
      <c r="F98" s="204">
        <v>6992</v>
      </c>
      <c r="G98" s="204">
        <v>3538</v>
      </c>
      <c r="H98" s="204">
        <v>5194</v>
      </c>
      <c r="I98" s="204">
        <v>2752</v>
      </c>
      <c r="J98" s="204">
        <v>3761</v>
      </c>
      <c r="K98" s="204">
        <v>2031</v>
      </c>
      <c r="L98" s="203">
        <f t="shared" si="116"/>
        <v>34379</v>
      </c>
      <c r="M98" s="868">
        <f t="shared" si="116"/>
        <v>17498</v>
      </c>
      <c r="N98" s="229">
        <v>0</v>
      </c>
      <c r="O98" s="229"/>
      <c r="P98" s="131">
        <v>0</v>
      </c>
      <c r="Q98" s="131">
        <v>0</v>
      </c>
      <c r="R98" s="985"/>
      <c r="S98" s="139">
        <v>0</v>
      </c>
      <c r="T98" s="93"/>
      <c r="U98" s="485" t="s">
        <v>29</v>
      </c>
      <c r="V98" s="459">
        <v>2523</v>
      </c>
      <c r="W98" s="460">
        <v>1186</v>
      </c>
      <c r="X98" s="460">
        <v>2035</v>
      </c>
      <c r="Y98" s="460">
        <v>957</v>
      </c>
      <c r="Z98" s="460">
        <v>1778</v>
      </c>
      <c r="AA98" s="460">
        <v>852</v>
      </c>
      <c r="AB98" s="460">
        <v>974</v>
      </c>
      <c r="AC98" s="460">
        <v>496</v>
      </c>
      <c r="AD98" s="460">
        <v>337</v>
      </c>
      <c r="AE98" s="460">
        <v>187</v>
      </c>
      <c r="AF98" s="203">
        <f t="shared" si="122"/>
        <v>7647</v>
      </c>
      <c r="AG98" s="868">
        <f t="shared" si="122"/>
        <v>3678</v>
      </c>
      <c r="AH98" s="459">
        <v>0</v>
      </c>
      <c r="AI98" s="992"/>
      <c r="AJ98" s="460">
        <v>0</v>
      </c>
      <c r="AK98" s="460">
        <v>0</v>
      </c>
      <c r="AL98" s="989"/>
      <c r="AM98" s="462">
        <v>0</v>
      </c>
      <c r="AN98" s="93"/>
      <c r="AO98" s="438" t="s">
        <v>29</v>
      </c>
      <c r="AP98" s="459">
        <v>237</v>
      </c>
      <c r="AQ98" s="460">
        <v>230</v>
      </c>
      <c r="AR98" s="460">
        <v>227</v>
      </c>
      <c r="AS98" s="460">
        <v>206</v>
      </c>
      <c r="AT98" s="460">
        <v>178</v>
      </c>
      <c r="AU98" s="830">
        <f t="shared" si="118"/>
        <v>1078</v>
      </c>
      <c r="AV98" s="460">
        <v>0</v>
      </c>
      <c r="AW98" s="462">
        <v>0</v>
      </c>
      <c r="AX98" s="862">
        <v>654</v>
      </c>
      <c r="AY98" s="459">
        <v>493</v>
      </c>
      <c r="AZ98" s="460">
        <v>141</v>
      </c>
      <c r="BA98" s="833">
        <f t="shared" si="119"/>
        <v>634</v>
      </c>
      <c r="BB98" s="741">
        <v>0</v>
      </c>
      <c r="BC98" s="467">
        <v>208</v>
      </c>
      <c r="BD98" s="93"/>
      <c r="BE98" s="438" t="s">
        <v>29</v>
      </c>
      <c r="BF98" s="431">
        <v>164</v>
      </c>
      <c r="BG98" s="426">
        <v>424</v>
      </c>
      <c r="BH98" s="426">
        <v>146</v>
      </c>
      <c r="BI98" s="426">
        <v>2</v>
      </c>
      <c r="BJ98" s="954">
        <f t="shared" si="120"/>
        <v>736</v>
      </c>
      <c r="BK98" s="432">
        <v>332</v>
      </c>
      <c r="BL98" s="431">
        <v>0</v>
      </c>
      <c r="BM98" s="426">
        <v>0</v>
      </c>
      <c r="BN98" s="426">
        <v>0</v>
      </c>
      <c r="BO98" s="269"/>
      <c r="BP98" s="429">
        <f>+'[1]fichier-6'!P72</f>
        <v>15</v>
      </c>
      <c r="BQ98" s="299">
        <v>9</v>
      </c>
    </row>
    <row r="99" spans="1:69" s="124" customFormat="1" ht="13.5" customHeight="1">
      <c r="A99" s="469" t="s">
        <v>319</v>
      </c>
      <c r="B99" s="498">
        <v>1311</v>
      </c>
      <c r="C99" s="204">
        <v>611</v>
      </c>
      <c r="D99" s="204">
        <v>1237</v>
      </c>
      <c r="E99" s="204">
        <v>613</v>
      </c>
      <c r="F99" s="204">
        <v>1303</v>
      </c>
      <c r="G99" s="204">
        <v>663</v>
      </c>
      <c r="H99" s="204">
        <v>1128</v>
      </c>
      <c r="I99" s="204">
        <v>581</v>
      </c>
      <c r="J99" s="204">
        <v>924</v>
      </c>
      <c r="K99" s="204">
        <v>514</v>
      </c>
      <c r="L99" s="203">
        <f t="shared" si="116"/>
        <v>5903</v>
      </c>
      <c r="M99" s="868">
        <f t="shared" si="116"/>
        <v>2982</v>
      </c>
      <c r="N99" s="229">
        <v>0</v>
      </c>
      <c r="O99" s="229"/>
      <c r="P99" s="131">
        <v>0</v>
      </c>
      <c r="Q99" s="131">
        <v>0</v>
      </c>
      <c r="R99" s="985"/>
      <c r="S99" s="139">
        <v>0</v>
      </c>
      <c r="T99" s="93"/>
      <c r="U99" s="485" t="s">
        <v>319</v>
      </c>
      <c r="V99" s="459">
        <v>314</v>
      </c>
      <c r="W99" s="460">
        <v>140</v>
      </c>
      <c r="X99" s="460">
        <v>301</v>
      </c>
      <c r="Y99" s="460">
        <v>142</v>
      </c>
      <c r="Z99" s="460">
        <v>289</v>
      </c>
      <c r="AA99" s="460">
        <v>134</v>
      </c>
      <c r="AB99" s="460">
        <v>209</v>
      </c>
      <c r="AC99" s="460">
        <v>101</v>
      </c>
      <c r="AD99" s="460">
        <v>59</v>
      </c>
      <c r="AE99" s="460">
        <v>24</v>
      </c>
      <c r="AF99" s="203">
        <f t="shared" si="122"/>
        <v>1172</v>
      </c>
      <c r="AG99" s="868">
        <f t="shared" si="122"/>
        <v>541</v>
      </c>
      <c r="AH99" s="459">
        <v>0</v>
      </c>
      <c r="AI99" s="992"/>
      <c r="AJ99" s="460">
        <v>0</v>
      </c>
      <c r="AK99" s="460">
        <v>0</v>
      </c>
      <c r="AL99" s="989"/>
      <c r="AM99" s="462">
        <v>0</v>
      </c>
      <c r="AN99" s="93"/>
      <c r="AO99" s="438" t="s">
        <v>319</v>
      </c>
      <c r="AP99" s="459">
        <v>25</v>
      </c>
      <c r="AQ99" s="460">
        <v>22</v>
      </c>
      <c r="AR99" s="460">
        <v>24</v>
      </c>
      <c r="AS99" s="460">
        <v>23</v>
      </c>
      <c r="AT99" s="460">
        <v>22</v>
      </c>
      <c r="AU99" s="830">
        <f t="shared" si="118"/>
        <v>116</v>
      </c>
      <c r="AV99" s="460">
        <v>0</v>
      </c>
      <c r="AW99" s="462">
        <v>0</v>
      </c>
      <c r="AX99" s="862">
        <v>159</v>
      </c>
      <c r="AY99" s="459">
        <v>114</v>
      </c>
      <c r="AZ99" s="460">
        <v>2</v>
      </c>
      <c r="BA99" s="833">
        <f t="shared" si="119"/>
        <v>116</v>
      </c>
      <c r="BB99" s="741">
        <v>0</v>
      </c>
      <c r="BC99" s="467">
        <v>16</v>
      </c>
      <c r="BD99" s="93"/>
      <c r="BE99" s="438" t="s">
        <v>319</v>
      </c>
      <c r="BF99" s="431">
        <v>45</v>
      </c>
      <c r="BG99" s="426">
        <v>45</v>
      </c>
      <c r="BH99" s="426">
        <v>25</v>
      </c>
      <c r="BI99" s="426">
        <v>3</v>
      </c>
      <c r="BJ99" s="954">
        <f t="shared" si="120"/>
        <v>118</v>
      </c>
      <c r="BK99" s="432">
        <v>97</v>
      </c>
      <c r="BL99" s="431">
        <v>0</v>
      </c>
      <c r="BM99" s="426">
        <v>0</v>
      </c>
      <c r="BN99" s="426">
        <v>0</v>
      </c>
      <c r="BO99" s="269"/>
      <c r="BP99" s="429">
        <f>+'[1]fichier-6'!P73</f>
        <v>23</v>
      </c>
      <c r="BQ99" s="299">
        <v>17</v>
      </c>
    </row>
    <row r="100" spans="1:69" s="124" customFormat="1" ht="13.5" customHeight="1">
      <c r="A100" s="469" t="s">
        <v>27</v>
      </c>
      <c r="B100" s="498">
        <v>6528</v>
      </c>
      <c r="C100" s="204">
        <v>3214</v>
      </c>
      <c r="D100" s="204">
        <v>4242</v>
      </c>
      <c r="E100" s="204">
        <v>2061</v>
      </c>
      <c r="F100" s="204">
        <v>3981</v>
      </c>
      <c r="G100" s="204">
        <v>1987</v>
      </c>
      <c r="H100" s="204">
        <v>2714</v>
      </c>
      <c r="I100" s="204">
        <v>1430</v>
      </c>
      <c r="J100" s="204">
        <v>1749</v>
      </c>
      <c r="K100" s="204">
        <v>975</v>
      </c>
      <c r="L100" s="203">
        <f t="shared" si="116"/>
        <v>19214</v>
      </c>
      <c r="M100" s="868">
        <f t="shared" si="116"/>
        <v>9667</v>
      </c>
      <c r="N100" s="229">
        <v>0</v>
      </c>
      <c r="O100" s="229"/>
      <c r="P100" s="131">
        <v>0</v>
      </c>
      <c r="Q100" s="131">
        <v>0</v>
      </c>
      <c r="R100" s="985"/>
      <c r="S100" s="139">
        <v>0</v>
      </c>
      <c r="T100" s="93"/>
      <c r="U100" s="485" t="s">
        <v>27</v>
      </c>
      <c r="V100" s="459">
        <v>1639</v>
      </c>
      <c r="W100" s="460">
        <v>763</v>
      </c>
      <c r="X100" s="460">
        <v>1132</v>
      </c>
      <c r="Y100" s="460">
        <v>500</v>
      </c>
      <c r="Z100" s="460">
        <v>1151</v>
      </c>
      <c r="AA100" s="460">
        <v>536</v>
      </c>
      <c r="AB100" s="460">
        <v>572</v>
      </c>
      <c r="AC100" s="460">
        <v>278</v>
      </c>
      <c r="AD100" s="460">
        <v>248</v>
      </c>
      <c r="AE100" s="460">
        <v>126</v>
      </c>
      <c r="AF100" s="203">
        <f t="shared" si="122"/>
        <v>4742</v>
      </c>
      <c r="AG100" s="868">
        <f t="shared" si="122"/>
        <v>2203</v>
      </c>
      <c r="AH100" s="459">
        <v>0</v>
      </c>
      <c r="AI100" s="992"/>
      <c r="AJ100" s="460">
        <v>0</v>
      </c>
      <c r="AK100" s="460">
        <v>0</v>
      </c>
      <c r="AL100" s="989"/>
      <c r="AM100" s="462">
        <v>0</v>
      </c>
      <c r="AN100" s="93"/>
      <c r="AO100" s="438" t="s">
        <v>27</v>
      </c>
      <c r="AP100" s="459">
        <v>182</v>
      </c>
      <c r="AQ100" s="460">
        <v>181</v>
      </c>
      <c r="AR100" s="460">
        <v>173</v>
      </c>
      <c r="AS100" s="460">
        <v>159</v>
      </c>
      <c r="AT100" s="460">
        <v>138</v>
      </c>
      <c r="AU100" s="830">
        <f t="shared" si="118"/>
        <v>833</v>
      </c>
      <c r="AV100" s="460">
        <v>0</v>
      </c>
      <c r="AW100" s="462">
        <v>0</v>
      </c>
      <c r="AX100" s="862">
        <v>493</v>
      </c>
      <c r="AY100" s="459">
        <v>399</v>
      </c>
      <c r="AZ100" s="460">
        <v>64</v>
      </c>
      <c r="BA100" s="833">
        <f t="shared" si="119"/>
        <v>463</v>
      </c>
      <c r="BB100" s="741">
        <v>0</v>
      </c>
      <c r="BC100" s="467">
        <v>174</v>
      </c>
      <c r="BD100" s="93"/>
      <c r="BE100" s="438" t="s">
        <v>27</v>
      </c>
      <c r="BF100" s="431">
        <v>135</v>
      </c>
      <c r="BG100" s="426">
        <v>199</v>
      </c>
      <c r="BH100" s="426">
        <v>94</v>
      </c>
      <c r="BI100" s="426">
        <v>0</v>
      </c>
      <c r="BJ100" s="954">
        <f t="shared" si="120"/>
        <v>428</v>
      </c>
      <c r="BK100" s="432">
        <v>189</v>
      </c>
      <c r="BL100" s="431">
        <v>0</v>
      </c>
      <c r="BM100" s="426">
        <v>0</v>
      </c>
      <c r="BN100" s="426">
        <v>0</v>
      </c>
      <c r="BO100" s="269"/>
      <c r="BP100" s="429">
        <f>+'[1]fichier-6'!P74</f>
        <v>19</v>
      </c>
      <c r="BQ100" s="299">
        <v>5</v>
      </c>
    </row>
    <row r="101" spans="1:69" s="124" customFormat="1" ht="13.5" customHeight="1">
      <c r="A101" s="469" t="s">
        <v>33</v>
      </c>
      <c r="B101" s="498">
        <v>2263</v>
      </c>
      <c r="C101" s="204">
        <v>1118</v>
      </c>
      <c r="D101" s="204">
        <v>2119</v>
      </c>
      <c r="E101" s="204">
        <v>1000</v>
      </c>
      <c r="F101" s="204">
        <v>2119</v>
      </c>
      <c r="G101" s="204">
        <v>1061</v>
      </c>
      <c r="H101" s="204">
        <v>1825</v>
      </c>
      <c r="I101" s="204">
        <v>978</v>
      </c>
      <c r="J101" s="204">
        <v>1527</v>
      </c>
      <c r="K101" s="204">
        <v>795</v>
      </c>
      <c r="L101" s="203">
        <f t="shared" si="116"/>
        <v>9853</v>
      </c>
      <c r="M101" s="868">
        <f t="shared" si="116"/>
        <v>4952</v>
      </c>
      <c r="N101" s="229">
        <v>1115</v>
      </c>
      <c r="O101" s="229"/>
      <c r="P101" s="131">
        <v>591</v>
      </c>
      <c r="Q101" s="131">
        <v>1095</v>
      </c>
      <c r="R101" s="985"/>
      <c r="S101" s="139">
        <v>573</v>
      </c>
      <c r="T101" s="93"/>
      <c r="U101" s="485" t="s">
        <v>33</v>
      </c>
      <c r="V101" s="459">
        <v>515</v>
      </c>
      <c r="W101" s="460">
        <v>235</v>
      </c>
      <c r="X101" s="460">
        <v>473</v>
      </c>
      <c r="Y101" s="460">
        <v>177</v>
      </c>
      <c r="Z101" s="460">
        <v>426</v>
      </c>
      <c r="AA101" s="460">
        <v>192</v>
      </c>
      <c r="AB101" s="460">
        <v>351</v>
      </c>
      <c r="AC101" s="460">
        <v>181</v>
      </c>
      <c r="AD101" s="460">
        <v>211</v>
      </c>
      <c r="AE101" s="460">
        <v>106</v>
      </c>
      <c r="AF101" s="203">
        <f t="shared" si="122"/>
        <v>1976</v>
      </c>
      <c r="AG101" s="868">
        <f t="shared" si="122"/>
        <v>891</v>
      </c>
      <c r="AH101" s="459">
        <v>189</v>
      </c>
      <c r="AI101" s="992"/>
      <c r="AJ101" s="460">
        <v>88</v>
      </c>
      <c r="AK101" s="460">
        <v>116</v>
      </c>
      <c r="AL101" s="989"/>
      <c r="AM101" s="462">
        <v>62</v>
      </c>
      <c r="AN101" s="93"/>
      <c r="AO101" s="438" t="s">
        <v>33</v>
      </c>
      <c r="AP101" s="459">
        <v>54</v>
      </c>
      <c r="AQ101" s="460">
        <v>53</v>
      </c>
      <c r="AR101" s="460">
        <v>51</v>
      </c>
      <c r="AS101" s="460">
        <v>50</v>
      </c>
      <c r="AT101" s="460">
        <v>51</v>
      </c>
      <c r="AU101" s="830">
        <f t="shared" si="118"/>
        <v>259</v>
      </c>
      <c r="AV101" s="460">
        <v>18</v>
      </c>
      <c r="AW101" s="462">
        <v>18</v>
      </c>
      <c r="AX101" s="862">
        <v>249</v>
      </c>
      <c r="AY101" s="459">
        <v>195</v>
      </c>
      <c r="AZ101" s="460">
        <v>9</v>
      </c>
      <c r="BA101" s="833">
        <f t="shared" si="119"/>
        <v>204</v>
      </c>
      <c r="BB101" s="741">
        <v>34</v>
      </c>
      <c r="BC101" s="467">
        <v>43</v>
      </c>
      <c r="BD101" s="93"/>
      <c r="BE101" s="438" t="s">
        <v>33</v>
      </c>
      <c r="BF101" s="431">
        <v>120</v>
      </c>
      <c r="BG101" s="426">
        <v>85</v>
      </c>
      <c r="BH101" s="426">
        <v>66</v>
      </c>
      <c r="BI101" s="426">
        <v>0</v>
      </c>
      <c r="BJ101" s="954">
        <f t="shared" si="120"/>
        <v>271</v>
      </c>
      <c r="BK101" s="432">
        <v>155</v>
      </c>
      <c r="BL101" s="431">
        <v>48</v>
      </c>
      <c r="BM101" s="426">
        <v>1</v>
      </c>
      <c r="BN101" s="426">
        <v>0</v>
      </c>
      <c r="BO101" s="269">
        <f>SUM(BL101:BN101)</f>
        <v>49</v>
      </c>
      <c r="BP101" s="429">
        <f>+'[1]fichier-6'!P75</f>
        <v>19</v>
      </c>
      <c r="BQ101" s="299">
        <v>9</v>
      </c>
    </row>
    <row r="102" spans="1:69" s="124" customFormat="1" ht="13.5" customHeight="1">
      <c r="A102" s="469" t="s">
        <v>9</v>
      </c>
      <c r="B102" s="498">
        <v>13958</v>
      </c>
      <c r="C102" s="204">
        <v>6678</v>
      </c>
      <c r="D102" s="204">
        <v>11890</v>
      </c>
      <c r="E102" s="204">
        <v>5634</v>
      </c>
      <c r="F102" s="204">
        <v>10648</v>
      </c>
      <c r="G102" s="204">
        <v>5279</v>
      </c>
      <c r="H102" s="204">
        <v>8031</v>
      </c>
      <c r="I102" s="204">
        <v>4186</v>
      </c>
      <c r="J102" s="204">
        <v>5081</v>
      </c>
      <c r="K102" s="204">
        <v>2815</v>
      </c>
      <c r="L102" s="203">
        <f t="shared" si="116"/>
        <v>49608</v>
      </c>
      <c r="M102" s="868">
        <f t="shared" si="116"/>
        <v>24592</v>
      </c>
      <c r="N102" s="229">
        <v>4768</v>
      </c>
      <c r="O102" s="229"/>
      <c r="P102" s="131">
        <v>2617</v>
      </c>
      <c r="Q102" s="131">
        <v>3622</v>
      </c>
      <c r="R102" s="985"/>
      <c r="S102" s="139">
        <v>1945</v>
      </c>
      <c r="T102" s="93"/>
      <c r="U102" s="469" t="s">
        <v>9</v>
      </c>
      <c r="V102" s="459">
        <v>3244</v>
      </c>
      <c r="W102" s="460">
        <v>1417</v>
      </c>
      <c r="X102" s="460">
        <v>3607</v>
      </c>
      <c r="Y102" s="460">
        <v>1504</v>
      </c>
      <c r="Z102" s="460">
        <v>3429</v>
      </c>
      <c r="AA102" s="460">
        <v>1548</v>
      </c>
      <c r="AB102" s="460">
        <v>1785</v>
      </c>
      <c r="AC102" s="460">
        <v>878</v>
      </c>
      <c r="AD102" s="460">
        <v>552</v>
      </c>
      <c r="AE102" s="460">
        <v>291</v>
      </c>
      <c r="AF102" s="203">
        <f t="shared" ref="AF102:AG108" si="123">+V102+X102+Z102+AB102+AD102</f>
        <v>12617</v>
      </c>
      <c r="AG102" s="868">
        <f t="shared" si="123"/>
        <v>5638</v>
      </c>
      <c r="AH102" s="459">
        <v>713</v>
      </c>
      <c r="AI102" s="992"/>
      <c r="AJ102" s="460">
        <v>376</v>
      </c>
      <c r="AK102" s="460">
        <v>521</v>
      </c>
      <c r="AL102" s="989"/>
      <c r="AM102" s="462">
        <v>250</v>
      </c>
      <c r="AN102" s="93"/>
      <c r="AO102" s="469" t="s">
        <v>9</v>
      </c>
      <c r="AP102" s="459">
        <v>340</v>
      </c>
      <c r="AQ102" s="460">
        <v>336</v>
      </c>
      <c r="AR102" s="460">
        <v>327</v>
      </c>
      <c r="AS102" s="460">
        <v>304</v>
      </c>
      <c r="AT102" s="460">
        <v>272</v>
      </c>
      <c r="AU102" s="830">
        <f t="shared" si="118"/>
        <v>1579</v>
      </c>
      <c r="AV102" s="460">
        <v>79</v>
      </c>
      <c r="AW102" s="462">
        <v>68</v>
      </c>
      <c r="AX102" s="862">
        <v>1391</v>
      </c>
      <c r="AY102" s="459">
        <v>1121</v>
      </c>
      <c r="AZ102" s="460">
        <v>122</v>
      </c>
      <c r="BA102" s="833">
        <f t="shared" si="119"/>
        <v>1243</v>
      </c>
      <c r="BB102" s="741">
        <v>152</v>
      </c>
      <c r="BC102" s="467">
        <v>291</v>
      </c>
      <c r="BD102" s="93"/>
      <c r="BE102" s="469" t="s">
        <v>9</v>
      </c>
      <c r="BF102" s="431">
        <v>299</v>
      </c>
      <c r="BG102" s="426">
        <v>515</v>
      </c>
      <c r="BH102" s="426">
        <v>626</v>
      </c>
      <c r="BI102" s="426">
        <v>1</v>
      </c>
      <c r="BJ102" s="954">
        <f t="shared" si="120"/>
        <v>1441</v>
      </c>
      <c r="BK102" s="432">
        <v>878</v>
      </c>
      <c r="BL102" s="431">
        <v>144</v>
      </c>
      <c r="BM102" s="426">
        <v>1</v>
      </c>
      <c r="BN102" s="426">
        <v>120</v>
      </c>
      <c r="BO102" s="269">
        <f>SUM(BL102:BN102)</f>
        <v>265</v>
      </c>
      <c r="BP102" s="429">
        <f>+'[1]fichier-6'!P76</f>
        <v>38</v>
      </c>
      <c r="BQ102" s="299">
        <v>24</v>
      </c>
    </row>
    <row r="103" spans="1:69" s="124" customFormat="1" ht="13.5" customHeight="1">
      <c r="A103" s="469" t="s">
        <v>41</v>
      </c>
      <c r="B103" s="498">
        <v>12284</v>
      </c>
      <c r="C103" s="204">
        <v>5905</v>
      </c>
      <c r="D103" s="204">
        <v>10173</v>
      </c>
      <c r="E103" s="204">
        <v>5011</v>
      </c>
      <c r="F103" s="204">
        <v>8521</v>
      </c>
      <c r="G103" s="204">
        <v>4340</v>
      </c>
      <c r="H103" s="204">
        <v>5620</v>
      </c>
      <c r="I103" s="204">
        <v>2913</v>
      </c>
      <c r="J103" s="204">
        <v>3264</v>
      </c>
      <c r="K103" s="204">
        <v>1749</v>
      </c>
      <c r="L103" s="203">
        <f t="shared" si="116"/>
        <v>39862</v>
      </c>
      <c r="M103" s="868">
        <f t="shared" si="116"/>
        <v>19918</v>
      </c>
      <c r="N103" s="229">
        <v>0</v>
      </c>
      <c r="O103" s="229"/>
      <c r="P103" s="131">
        <v>0</v>
      </c>
      <c r="Q103" s="131">
        <v>0</v>
      </c>
      <c r="R103" s="985"/>
      <c r="S103" s="139">
        <v>0</v>
      </c>
      <c r="T103" s="93"/>
      <c r="U103" s="469" t="s">
        <v>41</v>
      </c>
      <c r="V103" s="459">
        <v>3445</v>
      </c>
      <c r="W103" s="460">
        <v>1571</v>
      </c>
      <c r="X103" s="460">
        <v>3299</v>
      </c>
      <c r="Y103" s="460">
        <v>1502</v>
      </c>
      <c r="Z103" s="460">
        <v>2596</v>
      </c>
      <c r="AA103" s="460">
        <v>1252</v>
      </c>
      <c r="AB103" s="460">
        <v>1372</v>
      </c>
      <c r="AC103" s="460">
        <v>689</v>
      </c>
      <c r="AD103" s="460">
        <v>407</v>
      </c>
      <c r="AE103" s="460">
        <v>230</v>
      </c>
      <c r="AF103" s="203">
        <f t="shared" si="123"/>
        <v>11119</v>
      </c>
      <c r="AG103" s="868">
        <f t="shared" si="123"/>
        <v>5244</v>
      </c>
      <c r="AH103" s="459">
        <v>0</v>
      </c>
      <c r="AI103" s="992"/>
      <c r="AJ103" s="460">
        <v>0</v>
      </c>
      <c r="AK103" s="460">
        <v>0</v>
      </c>
      <c r="AL103" s="989"/>
      <c r="AM103" s="462">
        <v>0</v>
      </c>
      <c r="AN103" s="93"/>
      <c r="AO103" s="469" t="s">
        <v>41</v>
      </c>
      <c r="AP103" s="459">
        <v>232</v>
      </c>
      <c r="AQ103" s="460">
        <v>227</v>
      </c>
      <c r="AR103" s="460">
        <v>218</v>
      </c>
      <c r="AS103" s="460">
        <v>182</v>
      </c>
      <c r="AT103" s="460">
        <v>152</v>
      </c>
      <c r="AU103" s="830">
        <f t="shared" si="118"/>
        <v>1011</v>
      </c>
      <c r="AV103" s="460">
        <v>0</v>
      </c>
      <c r="AW103" s="462">
        <v>0</v>
      </c>
      <c r="AX103" s="862">
        <v>848</v>
      </c>
      <c r="AY103" s="459">
        <v>731</v>
      </c>
      <c r="AZ103" s="460">
        <v>84</v>
      </c>
      <c r="BA103" s="833">
        <f t="shared" si="119"/>
        <v>815</v>
      </c>
      <c r="BB103" s="741">
        <v>0</v>
      </c>
      <c r="BC103" s="467">
        <v>191</v>
      </c>
      <c r="BD103" s="93"/>
      <c r="BE103" s="469" t="s">
        <v>41</v>
      </c>
      <c r="BF103" s="431">
        <v>259</v>
      </c>
      <c r="BG103" s="426">
        <v>357</v>
      </c>
      <c r="BH103" s="426">
        <v>213</v>
      </c>
      <c r="BI103" s="426">
        <v>0</v>
      </c>
      <c r="BJ103" s="954">
        <f t="shared" si="120"/>
        <v>829</v>
      </c>
      <c r="BK103" s="432">
        <v>508</v>
      </c>
      <c r="BL103" s="431">
        <v>0</v>
      </c>
      <c r="BM103" s="426">
        <v>0</v>
      </c>
      <c r="BN103" s="426">
        <v>0</v>
      </c>
      <c r="BO103" s="269"/>
      <c r="BP103" s="429">
        <f>+'[1]fichier-6'!P77</f>
        <v>20</v>
      </c>
      <c r="BQ103" s="299">
        <v>14</v>
      </c>
    </row>
    <row r="104" spans="1:69" s="124" customFormat="1" ht="13.5" customHeight="1">
      <c r="A104" s="469" t="s">
        <v>37</v>
      </c>
      <c r="B104" s="498">
        <v>3732</v>
      </c>
      <c r="C104" s="204">
        <v>1732</v>
      </c>
      <c r="D104" s="204">
        <v>3682</v>
      </c>
      <c r="E104" s="204">
        <v>1742</v>
      </c>
      <c r="F104" s="204">
        <v>3565</v>
      </c>
      <c r="G104" s="204">
        <v>1695</v>
      </c>
      <c r="H104" s="204">
        <v>3062</v>
      </c>
      <c r="I104" s="204">
        <v>1520</v>
      </c>
      <c r="J104" s="204">
        <v>3273</v>
      </c>
      <c r="K104" s="204">
        <v>1715</v>
      </c>
      <c r="L104" s="203">
        <f t="shared" si="116"/>
        <v>17314</v>
      </c>
      <c r="M104" s="868">
        <f t="shared" si="116"/>
        <v>8404</v>
      </c>
      <c r="N104" s="229">
        <v>0</v>
      </c>
      <c r="O104" s="229"/>
      <c r="P104" s="131">
        <v>0</v>
      </c>
      <c r="Q104" s="131">
        <v>0</v>
      </c>
      <c r="R104" s="985"/>
      <c r="S104" s="139">
        <v>0</v>
      </c>
      <c r="T104" s="93"/>
      <c r="U104" s="469" t="s">
        <v>37</v>
      </c>
      <c r="V104" s="459">
        <v>511</v>
      </c>
      <c r="W104" s="460">
        <v>217</v>
      </c>
      <c r="X104" s="460">
        <v>816</v>
      </c>
      <c r="Y104" s="460">
        <v>327</v>
      </c>
      <c r="Z104" s="460">
        <v>772</v>
      </c>
      <c r="AA104" s="460">
        <v>353</v>
      </c>
      <c r="AB104" s="460">
        <v>353</v>
      </c>
      <c r="AC104" s="460">
        <v>161</v>
      </c>
      <c r="AD104" s="460">
        <v>948</v>
      </c>
      <c r="AE104" s="460">
        <v>516</v>
      </c>
      <c r="AF104" s="203">
        <f t="shared" si="123"/>
        <v>3400</v>
      </c>
      <c r="AG104" s="868">
        <f t="shared" si="123"/>
        <v>1574</v>
      </c>
      <c r="AH104" s="459">
        <v>0</v>
      </c>
      <c r="AI104" s="992"/>
      <c r="AJ104" s="460">
        <v>0</v>
      </c>
      <c r="AK104" s="460">
        <v>0</v>
      </c>
      <c r="AL104" s="989"/>
      <c r="AM104" s="462">
        <v>0</v>
      </c>
      <c r="AN104" s="93"/>
      <c r="AO104" s="469" t="s">
        <v>37</v>
      </c>
      <c r="AP104" s="459">
        <v>70</v>
      </c>
      <c r="AQ104" s="460">
        <v>70</v>
      </c>
      <c r="AR104" s="460">
        <v>70</v>
      </c>
      <c r="AS104" s="460">
        <v>59</v>
      </c>
      <c r="AT104" s="460">
        <v>64</v>
      </c>
      <c r="AU104" s="830">
        <f t="shared" si="118"/>
        <v>333</v>
      </c>
      <c r="AV104" s="460">
        <v>0</v>
      </c>
      <c r="AW104" s="462">
        <v>0</v>
      </c>
      <c r="AX104" s="862">
        <v>253</v>
      </c>
      <c r="AY104" s="459">
        <v>224</v>
      </c>
      <c r="AZ104" s="460">
        <v>11</v>
      </c>
      <c r="BA104" s="833">
        <f t="shared" si="119"/>
        <v>235</v>
      </c>
      <c r="BB104" s="741">
        <v>0</v>
      </c>
      <c r="BC104" s="467">
        <v>29</v>
      </c>
      <c r="BD104" s="93"/>
      <c r="BE104" s="469" t="s">
        <v>37</v>
      </c>
      <c r="BF104" s="431">
        <v>244</v>
      </c>
      <c r="BG104" s="426">
        <v>60</v>
      </c>
      <c r="BH104" s="426">
        <v>49</v>
      </c>
      <c r="BI104" s="426">
        <v>0</v>
      </c>
      <c r="BJ104" s="954">
        <f t="shared" si="120"/>
        <v>353</v>
      </c>
      <c r="BK104" s="432">
        <v>312</v>
      </c>
      <c r="BL104" s="431">
        <v>0</v>
      </c>
      <c r="BM104" s="426">
        <v>0</v>
      </c>
      <c r="BN104" s="426">
        <v>0</v>
      </c>
      <c r="BO104" s="269"/>
      <c r="BP104" s="429">
        <f>+'[1]fichier-6'!P78</f>
        <v>97</v>
      </c>
      <c r="BQ104" s="299">
        <v>84</v>
      </c>
    </row>
    <row r="105" spans="1:69" s="124" customFormat="1" ht="13.5" customHeight="1">
      <c r="A105" s="469" t="s">
        <v>48</v>
      </c>
      <c r="B105" s="498">
        <v>6766</v>
      </c>
      <c r="C105" s="204">
        <v>3230</v>
      </c>
      <c r="D105" s="204">
        <v>4587</v>
      </c>
      <c r="E105" s="204">
        <v>2254</v>
      </c>
      <c r="F105" s="204">
        <v>3439</v>
      </c>
      <c r="G105" s="204">
        <v>1812</v>
      </c>
      <c r="H105" s="204">
        <v>1891</v>
      </c>
      <c r="I105" s="204">
        <v>999</v>
      </c>
      <c r="J105" s="204">
        <v>1226</v>
      </c>
      <c r="K105" s="204">
        <v>641</v>
      </c>
      <c r="L105" s="203">
        <f t="shared" si="116"/>
        <v>17909</v>
      </c>
      <c r="M105" s="868">
        <f t="shared" si="116"/>
        <v>8936</v>
      </c>
      <c r="N105" s="229">
        <v>0</v>
      </c>
      <c r="O105" s="229"/>
      <c r="P105" s="131">
        <v>0</v>
      </c>
      <c r="Q105" s="131">
        <v>0</v>
      </c>
      <c r="R105" s="985"/>
      <c r="S105" s="139">
        <v>0</v>
      </c>
      <c r="T105" s="93"/>
      <c r="U105" s="469" t="s">
        <v>48</v>
      </c>
      <c r="V105" s="459">
        <v>477</v>
      </c>
      <c r="W105" s="460">
        <v>220</v>
      </c>
      <c r="X105" s="460">
        <v>1107</v>
      </c>
      <c r="Y105" s="460">
        <v>523</v>
      </c>
      <c r="Z105" s="460">
        <v>891</v>
      </c>
      <c r="AA105" s="460">
        <v>459</v>
      </c>
      <c r="AB105" s="460">
        <v>199</v>
      </c>
      <c r="AC105" s="460">
        <v>105</v>
      </c>
      <c r="AD105" s="460">
        <v>208</v>
      </c>
      <c r="AE105" s="460">
        <v>108</v>
      </c>
      <c r="AF105" s="203">
        <f t="shared" si="123"/>
        <v>2882</v>
      </c>
      <c r="AG105" s="868">
        <f t="shared" si="123"/>
        <v>1415</v>
      </c>
      <c r="AH105" s="459">
        <v>0</v>
      </c>
      <c r="AI105" s="992"/>
      <c r="AJ105" s="460">
        <v>0</v>
      </c>
      <c r="AK105" s="460">
        <v>0</v>
      </c>
      <c r="AL105" s="989"/>
      <c r="AM105" s="462">
        <v>0</v>
      </c>
      <c r="AN105" s="93"/>
      <c r="AO105" s="469" t="s">
        <v>48</v>
      </c>
      <c r="AP105" s="459">
        <v>151</v>
      </c>
      <c r="AQ105" s="460">
        <v>146</v>
      </c>
      <c r="AR105" s="460">
        <v>139</v>
      </c>
      <c r="AS105" s="460">
        <v>116</v>
      </c>
      <c r="AT105" s="460">
        <v>99</v>
      </c>
      <c r="AU105" s="830">
        <f t="shared" si="118"/>
        <v>651</v>
      </c>
      <c r="AV105" s="460">
        <v>0</v>
      </c>
      <c r="AW105" s="462">
        <v>0</v>
      </c>
      <c r="AX105" s="862">
        <v>386</v>
      </c>
      <c r="AY105" s="459">
        <v>346</v>
      </c>
      <c r="AZ105" s="460">
        <v>35</v>
      </c>
      <c r="BA105" s="833">
        <f t="shared" si="119"/>
        <v>381</v>
      </c>
      <c r="BB105" s="741">
        <v>0</v>
      </c>
      <c r="BC105" s="467">
        <v>131</v>
      </c>
      <c r="BD105" s="93"/>
      <c r="BE105" s="469" t="s">
        <v>48</v>
      </c>
      <c r="BF105" s="431">
        <v>83</v>
      </c>
      <c r="BG105" s="426">
        <v>222</v>
      </c>
      <c r="BH105" s="426">
        <v>103</v>
      </c>
      <c r="BI105" s="426">
        <v>0</v>
      </c>
      <c r="BJ105" s="954">
        <f t="shared" si="120"/>
        <v>408</v>
      </c>
      <c r="BK105" s="432">
        <v>184</v>
      </c>
      <c r="BL105" s="431">
        <v>0</v>
      </c>
      <c r="BM105" s="426">
        <v>0</v>
      </c>
      <c r="BN105" s="426">
        <v>0</v>
      </c>
      <c r="BO105" s="269"/>
      <c r="BP105" s="429">
        <f>+'[1]fichier-6'!P79</f>
        <v>4</v>
      </c>
      <c r="BQ105" s="299">
        <v>2</v>
      </c>
    </row>
    <row r="106" spans="1:69" s="124" customFormat="1" ht="13.5" customHeight="1">
      <c r="A106" s="469" t="s">
        <v>54</v>
      </c>
      <c r="B106" s="498">
        <v>6720</v>
      </c>
      <c r="C106" s="204">
        <v>3246</v>
      </c>
      <c r="D106" s="204">
        <v>5756</v>
      </c>
      <c r="E106" s="204">
        <v>2746</v>
      </c>
      <c r="F106" s="204">
        <v>4831</v>
      </c>
      <c r="G106" s="204">
        <v>2344</v>
      </c>
      <c r="H106" s="204">
        <v>3339</v>
      </c>
      <c r="I106" s="204">
        <v>1733</v>
      </c>
      <c r="J106" s="204">
        <v>2166</v>
      </c>
      <c r="K106" s="204">
        <v>1132</v>
      </c>
      <c r="L106" s="203">
        <f t="shared" si="116"/>
        <v>22812</v>
      </c>
      <c r="M106" s="868">
        <f t="shared" si="116"/>
        <v>11201</v>
      </c>
      <c r="N106" s="229">
        <v>0</v>
      </c>
      <c r="O106" s="229"/>
      <c r="P106" s="131">
        <v>0</v>
      </c>
      <c r="Q106" s="131">
        <v>0</v>
      </c>
      <c r="R106" s="985"/>
      <c r="S106" s="139">
        <v>0</v>
      </c>
      <c r="T106" s="93"/>
      <c r="U106" s="469" t="s">
        <v>54</v>
      </c>
      <c r="V106" s="459">
        <v>587</v>
      </c>
      <c r="W106" s="460">
        <v>271</v>
      </c>
      <c r="X106" s="460">
        <v>1539</v>
      </c>
      <c r="Y106" s="460">
        <v>663</v>
      </c>
      <c r="Z106" s="460">
        <v>1308</v>
      </c>
      <c r="AA106" s="460">
        <v>618</v>
      </c>
      <c r="AB106" s="460">
        <v>225</v>
      </c>
      <c r="AC106" s="460">
        <v>113</v>
      </c>
      <c r="AD106" s="460">
        <v>275</v>
      </c>
      <c r="AE106" s="460">
        <v>132</v>
      </c>
      <c r="AF106" s="203">
        <f t="shared" si="123"/>
        <v>3934</v>
      </c>
      <c r="AG106" s="868">
        <f t="shared" si="123"/>
        <v>1797</v>
      </c>
      <c r="AH106" s="459">
        <v>0</v>
      </c>
      <c r="AI106" s="992"/>
      <c r="AJ106" s="460">
        <v>0</v>
      </c>
      <c r="AK106" s="460">
        <v>0</v>
      </c>
      <c r="AL106" s="989"/>
      <c r="AM106" s="462">
        <v>0</v>
      </c>
      <c r="AN106" s="93"/>
      <c r="AO106" s="469" t="s">
        <v>54</v>
      </c>
      <c r="AP106" s="459">
        <v>144</v>
      </c>
      <c r="AQ106" s="460">
        <v>141</v>
      </c>
      <c r="AR106" s="460">
        <v>130</v>
      </c>
      <c r="AS106" s="460">
        <v>116</v>
      </c>
      <c r="AT106" s="460">
        <v>111</v>
      </c>
      <c r="AU106" s="830">
        <f t="shared" si="118"/>
        <v>642</v>
      </c>
      <c r="AV106" s="460">
        <v>0</v>
      </c>
      <c r="AW106" s="462">
        <v>0</v>
      </c>
      <c r="AX106" s="862">
        <v>556</v>
      </c>
      <c r="AY106" s="459">
        <v>478</v>
      </c>
      <c r="AZ106" s="460">
        <v>40</v>
      </c>
      <c r="BA106" s="833">
        <f t="shared" si="119"/>
        <v>518</v>
      </c>
      <c r="BB106" s="741">
        <v>0</v>
      </c>
      <c r="BC106" s="467">
        <v>120</v>
      </c>
      <c r="BD106" s="93"/>
      <c r="BE106" s="469" t="s">
        <v>54</v>
      </c>
      <c r="BF106" s="431">
        <v>144</v>
      </c>
      <c r="BG106" s="426">
        <v>223</v>
      </c>
      <c r="BH106" s="426">
        <v>163</v>
      </c>
      <c r="BI106" s="426">
        <v>0</v>
      </c>
      <c r="BJ106" s="954">
        <f t="shared" si="120"/>
        <v>530</v>
      </c>
      <c r="BK106" s="432">
        <v>313</v>
      </c>
      <c r="BL106" s="431">
        <v>0</v>
      </c>
      <c r="BM106" s="426">
        <v>0</v>
      </c>
      <c r="BN106" s="426">
        <v>0</v>
      </c>
      <c r="BO106" s="269"/>
      <c r="BP106" s="429">
        <f>+'[1]fichier-6'!P80</f>
        <v>24</v>
      </c>
      <c r="BQ106" s="299">
        <v>12</v>
      </c>
    </row>
    <row r="107" spans="1:69" s="124" customFormat="1" ht="13.5" customHeight="1">
      <c r="A107" s="469" t="s">
        <v>320</v>
      </c>
      <c r="B107" s="498">
        <v>5624</v>
      </c>
      <c r="C107" s="204">
        <v>2593</v>
      </c>
      <c r="D107" s="204">
        <v>6452</v>
      </c>
      <c r="E107" s="204">
        <v>3058</v>
      </c>
      <c r="F107" s="204">
        <v>5879</v>
      </c>
      <c r="G107" s="204">
        <v>2915</v>
      </c>
      <c r="H107" s="204">
        <v>4190</v>
      </c>
      <c r="I107" s="204">
        <v>2160</v>
      </c>
      <c r="J107" s="204">
        <v>2929</v>
      </c>
      <c r="K107" s="204">
        <v>1569</v>
      </c>
      <c r="L107" s="203">
        <f t="shared" si="116"/>
        <v>25074</v>
      </c>
      <c r="M107" s="868">
        <f t="shared" si="116"/>
        <v>12295</v>
      </c>
      <c r="N107" s="229">
        <v>0</v>
      </c>
      <c r="O107" s="229"/>
      <c r="P107" s="131">
        <v>0</v>
      </c>
      <c r="Q107" s="131">
        <v>0</v>
      </c>
      <c r="R107" s="985"/>
      <c r="S107" s="139">
        <v>0</v>
      </c>
      <c r="T107" s="93"/>
      <c r="U107" s="469" t="s">
        <v>320</v>
      </c>
      <c r="V107" s="459">
        <v>1208</v>
      </c>
      <c r="W107" s="460">
        <v>533</v>
      </c>
      <c r="X107" s="460">
        <v>1850</v>
      </c>
      <c r="Y107" s="460">
        <v>771</v>
      </c>
      <c r="Z107" s="460">
        <v>1637</v>
      </c>
      <c r="AA107" s="460">
        <v>724</v>
      </c>
      <c r="AB107" s="460">
        <v>938</v>
      </c>
      <c r="AC107" s="460">
        <v>414</v>
      </c>
      <c r="AD107" s="460">
        <v>449</v>
      </c>
      <c r="AE107" s="460">
        <v>232</v>
      </c>
      <c r="AF107" s="203">
        <f t="shared" si="123"/>
        <v>6082</v>
      </c>
      <c r="AG107" s="868">
        <f t="shared" si="123"/>
        <v>2674</v>
      </c>
      <c r="AH107" s="459">
        <v>0</v>
      </c>
      <c r="AI107" s="992"/>
      <c r="AJ107" s="460">
        <v>0</v>
      </c>
      <c r="AK107" s="460">
        <v>0</v>
      </c>
      <c r="AL107" s="989"/>
      <c r="AM107" s="462">
        <v>0</v>
      </c>
      <c r="AN107" s="93"/>
      <c r="AO107" s="469" t="s">
        <v>320</v>
      </c>
      <c r="AP107" s="459">
        <v>125</v>
      </c>
      <c r="AQ107" s="460">
        <v>142</v>
      </c>
      <c r="AR107" s="460">
        <v>140</v>
      </c>
      <c r="AS107" s="460">
        <v>116</v>
      </c>
      <c r="AT107" s="460">
        <v>105</v>
      </c>
      <c r="AU107" s="830">
        <f t="shared" si="118"/>
        <v>628</v>
      </c>
      <c r="AV107" s="460">
        <v>0</v>
      </c>
      <c r="AW107" s="462">
        <v>0</v>
      </c>
      <c r="AX107" s="862">
        <v>516</v>
      </c>
      <c r="AY107" s="459">
        <v>463</v>
      </c>
      <c r="AZ107" s="460">
        <v>36</v>
      </c>
      <c r="BA107" s="833">
        <f t="shared" si="119"/>
        <v>499</v>
      </c>
      <c r="BB107" s="741">
        <v>0</v>
      </c>
      <c r="BC107" s="467">
        <v>102</v>
      </c>
      <c r="BD107" s="93"/>
      <c r="BE107" s="469" t="s">
        <v>320</v>
      </c>
      <c r="BF107" s="431">
        <v>195</v>
      </c>
      <c r="BG107" s="426">
        <v>199</v>
      </c>
      <c r="BH107" s="426">
        <v>146</v>
      </c>
      <c r="BI107" s="426">
        <v>2</v>
      </c>
      <c r="BJ107" s="954">
        <f t="shared" si="120"/>
        <v>542</v>
      </c>
      <c r="BK107" s="432">
        <v>352</v>
      </c>
      <c r="BL107" s="431">
        <v>0</v>
      </c>
      <c r="BM107" s="426">
        <v>0</v>
      </c>
      <c r="BN107" s="426">
        <v>0</v>
      </c>
      <c r="BO107" s="269"/>
      <c r="BP107" s="429">
        <f>+'[1]fichier-6'!P81</f>
        <v>9</v>
      </c>
      <c r="BQ107" s="299">
        <v>6</v>
      </c>
    </row>
    <row r="108" spans="1:69" s="124" customFormat="1" ht="13.5" customHeight="1">
      <c r="A108" s="469" t="s">
        <v>55</v>
      </c>
      <c r="B108" s="498">
        <v>11014</v>
      </c>
      <c r="C108" s="204">
        <v>5252</v>
      </c>
      <c r="D108" s="204">
        <v>8504</v>
      </c>
      <c r="E108" s="204">
        <v>4058</v>
      </c>
      <c r="F108" s="204">
        <v>7555</v>
      </c>
      <c r="G108" s="204">
        <v>3777</v>
      </c>
      <c r="H108" s="204">
        <v>5435</v>
      </c>
      <c r="I108" s="204">
        <v>2820</v>
      </c>
      <c r="J108" s="204">
        <v>3860</v>
      </c>
      <c r="K108" s="204">
        <v>2088</v>
      </c>
      <c r="L108" s="203">
        <f t="shared" si="116"/>
        <v>36368</v>
      </c>
      <c r="M108" s="868">
        <f t="shared" si="116"/>
        <v>17995</v>
      </c>
      <c r="N108" s="229">
        <v>0</v>
      </c>
      <c r="O108" s="229"/>
      <c r="P108" s="131">
        <v>0</v>
      </c>
      <c r="Q108" s="131">
        <v>0</v>
      </c>
      <c r="R108" s="985"/>
      <c r="S108" s="139">
        <v>0</v>
      </c>
      <c r="T108" s="93"/>
      <c r="U108" s="469" t="s">
        <v>55</v>
      </c>
      <c r="V108" s="459">
        <v>2365</v>
      </c>
      <c r="W108" s="460">
        <v>1003</v>
      </c>
      <c r="X108" s="460">
        <v>2602</v>
      </c>
      <c r="Y108" s="460">
        <v>1113</v>
      </c>
      <c r="Z108" s="460">
        <v>2343</v>
      </c>
      <c r="AA108" s="460">
        <v>1061</v>
      </c>
      <c r="AB108" s="460">
        <v>966</v>
      </c>
      <c r="AC108" s="460">
        <v>450</v>
      </c>
      <c r="AD108" s="460">
        <v>581</v>
      </c>
      <c r="AE108" s="460">
        <v>298</v>
      </c>
      <c r="AF108" s="203">
        <f t="shared" si="123"/>
        <v>8857</v>
      </c>
      <c r="AG108" s="868">
        <f t="shared" si="123"/>
        <v>3925</v>
      </c>
      <c r="AH108" s="459">
        <v>0</v>
      </c>
      <c r="AI108" s="992"/>
      <c r="AJ108" s="460">
        <v>0</v>
      </c>
      <c r="AK108" s="460">
        <v>0</v>
      </c>
      <c r="AL108" s="989"/>
      <c r="AM108" s="462">
        <v>0</v>
      </c>
      <c r="AN108" s="93"/>
      <c r="AO108" s="469" t="s">
        <v>55</v>
      </c>
      <c r="AP108" s="459">
        <v>221</v>
      </c>
      <c r="AQ108" s="460">
        <v>208</v>
      </c>
      <c r="AR108" s="460">
        <v>206</v>
      </c>
      <c r="AS108" s="460">
        <v>186</v>
      </c>
      <c r="AT108" s="460">
        <v>167</v>
      </c>
      <c r="AU108" s="830">
        <f t="shared" si="118"/>
        <v>988</v>
      </c>
      <c r="AV108" s="460">
        <v>0</v>
      </c>
      <c r="AW108" s="462">
        <v>0</v>
      </c>
      <c r="AX108" s="862">
        <v>868</v>
      </c>
      <c r="AY108" s="459">
        <v>785</v>
      </c>
      <c r="AZ108" s="460">
        <v>42</v>
      </c>
      <c r="BA108" s="833">
        <f t="shared" si="119"/>
        <v>827</v>
      </c>
      <c r="BB108" s="741">
        <v>0</v>
      </c>
      <c r="BC108" s="467">
        <v>182</v>
      </c>
      <c r="BD108" s="93"/>
      <c r="BE108" s="469" t="s">
        <v>55</v>
      </c>
      <c r="BF108" s="431">
        <v>240</v>
      </c>
      <c r="BG108" s="426">
        <v>340</v>
      </c>
      <c r="BH108" s="426">
        <v>234</v>
      </c>
      <c r="BI108" s="426">
        <v>0</v>
      </c>
      <c r="BJ108" s="954">
        <f t="shared" si="120"/>
        <v>814</v>
      </c>
      <c r="BK108" s="432">
        <v>486</v>
      </c>
      <c r="BL108" s="431">
        <v>0</v>
      </c>
      <c r="BM108" s="426">
        <v>0</v>
      </c>
      <c r="BN108" s="426">
        <v>0</v>
      </c>
      <c r="BO108" s="269"/>
      <c r="BP108" s="429">
        <f>+'[1]fichier-6'!P82</f>
        <v>30</v>
      </c>
      <c r="BQ108" s="299">
        <v>10</v>
      </c>
    </row>
    <row r="109" spans="1:69" s="124" customFormat="1" ht="13.5" customHeight="1">
      <c r="A109" s="469" t="s">
        <v>45</v>
      </c>
      <c r="B109" s="498">
        <v>3722</v>
      </c>
      <c r="C109" s="204">
        <v>1809</v>
      </c>
      <c r="D109" s="204">
        <v>1946</v>
      </c>
      <c r="E109" s="204">
        <v>899</v>
      </c>
      <c r="F109" s="204">
        <v>1263</v>
      </c>
      <c r="G109" s="204">
        <v>515</v>
      </c>
      <c r="H109" s="204">
        <v>617</v>
      </c>
      <c r="I109" s="204">
        <v>243</v>
      </c>
      <c r="J109" s="204">
        <v>372</v>
      </c>
      <c r="K109" s="204">
        <v>131</v>
      </c>
      <c r="L109" s="203">
        <f t="shared" si="116"/>
        <v>7920</v>
      </c>
      <c r="M109" s="868">
        <f t="shared" si="116"/>
        <v>3597</v>
      </c>
      <c r="N109" s="229">
        <v>0</v>
      </c>
      <c r="O109" s="229"/>
      <c r="P109" s="131">
        <v>0</v>
      </c>
      <c r="Q109" s="131">
        <v>0</v>
      </c>
      <c r="R109" s="985"/>
      <c r="S109" s="139">
        <v>0</v>
      </c>
      <c r="T109" s="93"/>
      <c r="U109" s="485" t="s">
        <v>45</v>
      </c>
      <c r="V109" s="459">
        <v>1733</v>
      </c>
      <c r="W109" s="460">
        <v>837</v>
      </c>
      <c r="X109" s="460">
        <v>727</v>
      </c>
      <c r="Y109" s="460">
        <v>336</v>
      </c>
      <c r="Z109" s="460">
        <v>415</v>
      </c>
      <c r="AA109" s="460">
        <v>170</v>
      </c>
      <c r="AB109" s="460">
        <v>158</v>
      </c>
      <c r="AC109" s="460">
        <v>45</v>
      </c>
      <c r="AD109" s="460">
        <v>101</v>
      </c>
      <c r="AE109" s="460">
        <v>37</v>
      </c>
      <c r="AF109" s="203">
        <f t="shared" ref="AF109:AG111" si="124">+V109+X109+Z109+AB109+AD109</f>
        <v>3134</v>
      </c>
      <c r="AG109" s="868">
        <f t="shared" si="124"/>
        <v>1425</v>
      </c>
      <c r="AH109" s="459">
        <v>0</v>
      </c>
      <c r="AI109" s="992"/>
      <c r="AJ109" s="460">
        <v>0</v>
      </c>
      <c r="AK109" s="460">
        <v>0</v>
      </c>
      <c r="AL109" s="989"/>
      <c r="AM109" s="462">
        <v>0</v>
      </c>
      <c r="AN109" s="93"/>
      <c r="AO109" s="438" t="s">
        <v>45</v>
      </c>
      <c r="AP109" s="459">
        <v>93</v>
      </c>
      <c r="AQ109" s="460">
        <v>90</v>
      </c>
      <c r="AR109" s="460">
        <v>72</v>
      </c>
      <c r="AS109" s="460">
        <v>45</v>
      </c>
      <c r="AT109" s="460">
        <v>29</v>
      </c>
      <c r="AU109" s="830">
        <f t="shared" si="118"/>
        <v>329</v>
      </c>
      <c r="AV109" s="460">
        <v>0</v>
      </c>
      <c r="AW109" s="462">
        <v>0</v>
      </c>
      <c r="AX109" s="862">
        <v>189</v>
      </c>
      <c r="AY109" s="459">
        <v>156</v>
      </c>
      <c r="AZ109" s="460">
        <v>21</v>
      </c>
      <c r="BA109" s="833">
        <f t="shared" si="119"/>
        <v>177</v>
      </c>
      <c r="BB109" s="741">
        <v>0</v>
      </c>
      <c r="BC109" s="467">
        <v>85</v>
      </c>
      <c r="BD109" s="93"/>
      <c r="BE109" s="438" t="s">
        <v>45</v>
      </c>
      <c r="BF109" s="431">
        <v>57</v>
      </c>
      <c r="BG109" s="426">
        <v>86</v>
      </c>
      <c r="BH109" s="426">
        <v>36</v>
      </c>
      <c r="BI109" s="426">
        <v>0</v>
      </c>
      <c r="BJ109" s="954">
        <f t="shared" si="120"/>
        <v>179</v>
      </c>
      <c r="BK109" s="432">
        <v>70</v>
      </c>
      <c r="BL109" s="431">
        <v>0</v>
      </c>
      <c r="BM109" s="426">
        <v>0</v>
      </c>
      <c r="BN109" s="426">
        <v>0</v>
      </c>
      <c r="BO109" s="269"/>
      <c r="BP109" s="429">
        <f>+'[1]fichier-6'!P83</f>
        <v>0</v>
      </c>
      <c r="BQ109" s="299">
        <v>0</v>
      </c>
    </row>
    <row r="110" spans="1:69" s="124" customFormat="1" ht="13.5" customHeight="1">
      <c r="A110" s="469" t="s">
        <v>47</v>
      </c>
      <c r="B110" s="498">
        <v>13678</v>
      </c>
      <c r="C110" s="204">
        <v>6673</v>
      </c>
      <c r="D110" s="204">
        <v>7605</v>
      </c>
      <c r="E110" s="204">
        <v>3762</v>
      </c>
      <c r="F110" s="204">
        <v>5695</v>
      </c>
      <c r="G110" s="204">
        <v>2740</v>
      </c>
      <c r="H110" s="204">
        <v>3410</v>
      </c>
      <c r="I110" s="204">
        <v>1693</v>
      </c>
      <c r="J110" s="204">
        <v>1839</v>
      </c>
      <c r="K110" s="204">
        <v>897</v>
      </c>
      <c r="L110" s="203">
        <f t="shared" si="116"/>
        <v>32227</v>
      </c>
      <c r="M110" s="868">
        <f t="shared" si="116"/>
        <v>15765</v>
      </c>
      <c r="N110" s="229">
        <v>0</v>
      </c>
      <c r="O110" s="229"/>
      <c r="P110" s="131">
        <v>0</v>
      </c>
      <c r="Q110" s="131">
        <v>0</v>
      </c>
      <c r="R110" s="985"/>
      <c r="S110" s="139">
        <v>0</v>
      </c>
      <c r="T110" s="93"/>
      <c r="U110" s="485" t="s">
        <v>47</v>
      </c>
      <c r="V110" s="459">
        <v>3881</v>
      </c>
      <c r="W110" s="460">
        <v>1832</v>
      </c>
      <c r="X110" s="460">
        <v>1924</v>
      </c>
      <c r="Y110" s="460">
        <v>927</v>
      </c>
      <c r="Z110" s="460">
        <v>1551</v>
      </c>
      <c r="AA110" s="460">
        <v>740</v>
      </c>
      <c r="AB110" s="460">
        <v>808</v>
      </c>
      <c r="AC110" s="460">
        <v>364</v>
      </c>
      <c r="AD110" s="460">
        <v>267</v>
      </c>
      <c r="AE110" s="460">
        <v>129</v>
      </c>
      <c r="AF110" s="203">
        <f t="shared" si="124"/>
        <v>8431</v>
      </c>
      <c r="AG110" s="868">
        <f t="shared" si="124"/>
        <v>3992</v>
      </c>
      <c r="AH110" s="459">
        <v>0</v>
      </c>
      <c r="AI110" s="992"/>
      <c r="AJ110" s="460">
        <v>0</v>
      </c>
      <c r="AK110" s="460">
        <v>0</v>
      </c>
      <c r="AL110" s="989"/>
      <c r="AM110" s="462">
        <v>0</v>
      </c>
      <c r="AN110" s="93"/>
      <c r="AO110" s="438" t="s">
        <v>47</v>
      </c>
      <c r="AP110" s="459">
        <v>321</v>
      </c>
      <c r="AQ110" s="460">
        <v>287</v>
      </c>
      <c r="AR110" s="460">
        <v>260</v>
      </c>
      <c r="AS110" s="460">
        <v>166</v>
      </c>
      <c r="AT110" s="460">
        <v>120</v>
      </c>
      <c r="AU110" s="830">
        <f t="shared" si="118"/>
        <v>1154</v>
      </c>
      <c r="AV110" s="460">
        <v>0</v>
      </c>
      <c r="AW110" s="462">
        <v>0</v>
      </c>
      <c r="AX110" s="862">
        <v>673</v>
      </c>
      <c r="AY110" s="459">
        <v>549</v>
      </c>
      <c r="AZ110" s="460">
        <v>89</v>
      </c>
      <c r="BA110" s="833">
        <f t="shared" si="119"/>
        <v>638</v>
      </c>
      <c r="BB110" s="741">
        <v>0</v>
      </c>
      <c r="BC110" s="467">
        <v>288</v>
      </c>
      <c r="BD110" s="93"/>
      <c r="BE110" s="438" t="s">
        <v>47</v>
      </c>
      <c r="BF110" s="431">
        <v>212</v>
      </c>
      <c r="BG110" s="426">
        <v>268</v>
      </c>
      <c r="BH110" s="426">
        <v>207</v>
      </c>
      <c r="BI110" s="426">
        <v>1</v>
      </c>
      <c r="BJ110" s="954">
        <f t="shared" si="120"/>
        <v>688</v>
      </c>
      <c r="BK110" s="432">
        <v>410</v>
      </c>
      <c r="BL110" s="431">
        <v>0</v>
      </c>
      <c r="BM110" s="426">
        <v>0</v>
      </c>
      <c r="BN110" s="426">
        <v>0</v>
      </c>
      <c r="BO110" s="269"/>
      <c r="BP110" s="429">
        <f>+'[1]fichier-6'!P84</f>
        <v>16</v>
      </c>
      <c r="BQ110" s="299">
        <v>14</v>
      </c>
    </row>
    <row r="111" spans="1:69" s="124" customFormat="1" ht="13.5" customHeight="1">
      <c r="A111" s="469" t="s">
        <v>50</v>
      </c>
      <c r="B111" s="498">
        <v>3935</v>
      </c>
      <c r="C111" s="204">
        <v>1948</v>
      </c>
      <c r="D111" s="204">
        <v>2887</v>
      </c>
      <c r="E111" s="204">
        <v>1412</v>
      </c>
      <c r="F111" s="204">
        <v>2049</v>
      </c>
      <c r="G111" s="204">
        <v>1012</v>
      </c>
      <c r="H111" s="204">
        <v>1004</v>
      </c>
      <c r="I111" s="204">
        <v>454</v>
      </c>
      <c r="J111" s="204">
        <v>728</v>
      </c>
      <c r="K111" s="204">
        <v>317</v>
      </c>
      <c r="L111" s="203">
        <f t="shared" si="116"/>
        <v>10603</v>
      </c>
      <c r="M111" s="868">
        <f t="shared" si="116"/>
        <v>5143</v>
      </c>
      <c r="N111" s="229">
        <v>0</v>
      </c>
      <c r="O111" s="229"/>
      <c r="P111" s="131">
        <v>0</v>
      </c>
      <c r="Q111" s="131">
        <v>0</v>
      </c>
      <c r="R111" s="985"/>
      <c r="S111" s="139">
        <v>0</v>
      </c>
      <c r="T111" s="93"/>
      <c r="U111" s="485" t="s">
        <v>50</v>
      </c>
      <c r="V111" s="459">
        <v>241</v>
      </c>
      <c r="W111" s="460">
        <v>124</v>
      </c>
      <c r="X111" s="460">
        <v>680</v>
      </c>
      <c r="Y111" s="460">
        <v>338</v>
      </c>
      <c r="Z111" s="460">
        <v>531</v>
      </c>
      <c r="AA111" s="460">
        <v>261</v>
      </c>
      <c r="AB111" s="460">
        <v>79</v>
      </c>
      <c r="AC111" s="460">
        <v>34</v>
      </c>
      <c r="AD111" s="460">
        <v>167</v>
      </c>
      <c r="AE111" s="460">
        <v>64</v>
      </c>
      <c r="AF111" s="203">
        <f t="shared" si="124"/>
        <v>1698</v>
      </c>
      <c r="AG111" s="868">
        <f t="shared" si="124"/>
        <v>821</v>
      </c>
      <c r="AH111" s="459">
        <v>0</v>
      </c>
      <c r="AI111" s="992"/>
      <c r="AJ111" s="460">
        <v>0</v>
      </c>
      <c r="AK111" s="460">
        <v>0</v>
      </c>
      <c r="AL111" s="989"/>
      <c r="AM111" s="462">
        <v>0</v>
      </c>
      <c r="AN111" s="93"/>
      <c r="AO111" s="438" t="s">
        <v>50</v>
      </c>
      <c r="AP111" s="459">
        <v>137</v>
      </c>
      <c r="AQ111" s="460">
        <v>135</v>
      </c>
      <c r="AR111" s="460">
        <v>127</v>
      </c>
      <c r="AS111" s="460">
        <v>96</v>
      </c>
      <c r="AT111" s="460">
        <v>67</v>
      </c>
      <c r="AU111" s="830">
        <f t="shared" si="118"/>
        <v>562</v>
      </c>
      <c r="AV111" s="460">
        <v>0</v>
      </c>
      <c r="AW111" s="462">
        <v>0</v>
      </c>
      <c r="AX111" s="862">
        <v>260</v>
      </c>
      <c r="AY111" s="459">
        <v>225</v>
      </c>
      <c r="AZ111" s="460">
        <v>31</v>
      </c>
      <c r="BA111" s="833">
        <f t="shared" si="119"/>
        <v>256</v>
      </c>
      <c r="BB111" s="741">
        <v>0</v>
      </c>
      <c r="BC111" s="467">
        <v>132</v>
      </c>
      <c r="BD111" s="93"/>
      <c r="BE111" s="438" t="s">
        <v>50</v>
      </c>
      <c r="BF111" s="431">
        <v>63</v>
      </c>
      <c r="BG111" s="426">
        <v>134</v>
      </c>
      <c r="BH111" s="426">
        <v>77</v>
      </c>
      <c r="BI111" s="426">
        <v>0</v>
      </c>
      <c r="BJ111" s="954">
        <f t="shared" si="120"/>
        <v>274</v>
      </c>
      <c r="BK111" s="432">
        <v>140</v>
      </c>
      <c r="BL111" s="431">
        <v>0</v>
      </c>
      <c r="BM111" s="426">
        <v>0</v>
      </c>
      <c r="BN111" s="426">
        <v>0</v>
      </c>
      <c r="BO111" s="269"/>
      <c r="BP111" s="429">
        <f>+'[1]fichier-6'!P85</f>
        <v>0</v>
      </c>
      <c r="BQ111" s="299">
        <v>0</v>
      </c>
    </row>
    <row r="112" spans="1:69" s="124" customFormat="1" ht="13.5" customHeight="1">
      <c r="A112" s="469" t="s">
        <v>321</v>
      </c>
      <c r="B112" s="498">
        <v>10840</v>
      </c>
      <c r="C112" s="204">
        <v>5144</v>
      </c>
      <c r="D112" s="204">
        <v>10079</v>
      </c>
      <c r="E112" s="204">
        <v>4765</v>
      </c>
      <c r="F112" s="204">
        <v>9594</v>
      </c>
      <c r="G112" s="204">
        <v>4704</v>
      </c>
      <c r="H112" s="204">
        <v>7720</v>
      </c>
      <c r="I112" s="204">
        <v>3772</v>
      </c>
      <c r="J112" s="204">
        <v>5315</v>
      </c>
      <c r="K112" s="204">
        <v>2802</v>
      </c>
      <c r="L112" s="203">
        <f t="shared" si="116"/>
        <v>43548</v>
      </c>
      <c r="M112" s="868">
        <f t="shared" si="116"/>
        <v>21187</v>
      </c>
      <c r="N112" s="229">
        <v>0</v>
      </c>
      <c r="O112" s="229"/>
      <c r="P112" s="131">
        <v>0</v>
      </c>
      <c r="Q112" s="131">
        <v>0</v>
      </c>
      <c r="R112" s="985"/>
      <c r="S112" s="139">
        <v>0</v>
      </c>
      <c r="T112" s="93"/>
      <c r="U112" s="485" t="s">
        <v>321</v>
      </c>
      <c r="V112" s="459">
        <v>2730</v>
      </c>
      <c r="W112" s="460">
        <v>1195</v>
      </c>
      <c r="X112" s="460">
        <v>2593</v>
      </c>
      <c r="Y112" s="460">
        <v>1069</v>
      </c>
      <c r="Z112" s="460">
        <v>2485</v>
      </c>
      <c r="AA112" s="460">
        <v>1077</v>
      </c>
      <c r="AB112" s="460">
        <v>1702</v>
      </c>
      <c r="AC112" s="460">
        <v>738</v>
      </c>
      <c r="AD112" s="460">
        <v>728</v>
      </c>
      <c r="AE112" s="460">
        <v>382</v>
      </c>
      <c r="AF112" s="203">
        <f t="shared" ref="AF112:AG114" si="125">+V112+X112+Z112+AB112+AD112</f>
        <v>10238</v>
      </c>
      <c r="AG112" s="868">
        <f t="shared" si="125"/>
        <v>4461</v>
      </c>
      <c r="AH112" s="459">
        <v>0</v>
      </c>
      <c r="AI112" s="992"/>
      <c r="AJ112" s="460">
        <v>0</v>
      </c>
      <c r="AK112" s="460">
        <v>0</v>
      </c>
      <c r="AL112" s="989"/>
      <c r="AM112" s="462">
        <v>0</v>
      </c>
      <c r="AN112" s="93"/>
      <c r="AO112" s="438" t="s">
        <v>321</v>
      </c>
      <c r="AP112" s="459">
        <v>281</v>
      </c>
      <c r="AQ112" s="460">
        <v>280</v>
      </c>
      <c r="AR112" s="460">
        <v>285</v>
      </c>
      <c r="AS112" s="460">
        <v>277</v>
      </c>
      <c r="AT112" s="460">
        <v>269</v>
      </c>
      <c r="AU112" s="830">
        <f t="shared" si="118"/>
        <v>1392</v>
      </c>
      <c r="AV112" s="460">
        <v>0</v>
      </c>
      <c r="AW112" s="462">
        <v>0</v>
      </c>
      <c r="AX112" s="862">
        <v>970</v>
      </c>
      <c r="AY112" s="459">
        <v>864</v>
      </c>
      <c r="AZ112" s="460">
        <v>83</v>
      </c>
      <c r="BA112" s="833">
        <f t="shared" si="119"/>
        <v>947</v>
      </c>
      <c r="BB112" s="741">
        <v>0</v>
      </c>
      <c r="BC112" s="467">
        <v>251</v>
      </c>
      <c r="BD112" s="93"/>
      <c r="BE112" s="438" t="s">
        <v>321</v>
      </c>
      <c r="BF112" s="431">
        <v>304</v>
      </c>
      <c r="BG112" s="426">
        <v>468</v>
      </c>
      <c r="BH112" s="426">
        <v>274</v>
      </c>
      <c r="BI112" s="426">
        <v>1</v>
      </c>
      <c r="BJ112" s="954">
        <f t="shared" si="120"/>
        <v>1047</v>
      </c>
      <c r="BK112" s="432">
        <v>695</v>
      </c>
      <c r="BL112" s="431">
        <v>0</v>
      </c>
      <c r="BM112" s="426">
        <v>0</v>
      </c>
      <c r="BN112" s="426">
        <v>0</v>
      </c>
      <c r="BO112" s="269"/>
      <c r="BP112" s="429">
        <f>+'[1]fichier-6'!P86</f>
        <v>13</v>
      </c>
      <c r="BQ112" s="299">
        <v>7</v>
      </c>
    </row>
    <row r="113" spans="1:69" s="124" customFormat="1" ht="13.5" customHeight="1">
      <c r="A113" s="469" t="s">
        <v>23</v>
      </c>
      <c r="B113" s="498">
        <v>9726</v>
      </c>
      <c r="C113" s="204">
        <v>4604</v>
      </c>
      <c r="D113" s="204">
        <v>8030</v>
      </c>
      <c r="E113" s="204">
        <v>3859</v>
      </c>
      <c r="F113" s="204">
        <v>7169</v>
      </c>
      <c r="G113" s="204">
        <v>3425</v>
      </c>
      <c r="H113" s="204">
        <v>5515</v>
      </c>
      <c r="I113" s="204">
        <v>2709</v>
      </c>
      <c r="J113" s="204">
        <v>3723</v>
      </c>
      <c r="K113" s="204">
        <v>1917</v>
      </c>
      <c r="L113" s="203">
        <f t="shared" si="116"/>
        <v>34163</v>
      </c>
      <c r="M113" s="868">
        <f t="shared" si="116"/>
        <v>16514</v>
      </c>
      <c r="N113" s="229">
        <v>0</v>
      </c>
      <c r="O113" s="229"/>
      <c r="P113" s="131">
        <v>0</v>
      </c>
      <c r="Q113" s="131">
        <v>0</v>
      </c>
      <c r="R113" s="985"/>
      <c r="S113" s="139">
        <v>0</v>
      </c>
      <c r="T113" s="93"/>
      <c r="U113" s="485" t="s">
        <v>23</v>
      </c>
      <c r="V113" s="459">
        <v>2514</v>
      </c>
      <c r="W113" s="460">
        <v>1112</v>
      </c>
      <c r="X113" s="460">
        <v>1865</v>
      </c>
      <c r="Y113" s="460">
        <v>834</v>
      </c>
      <c r="Z113" s="460">
        <v>1698</v>
      </c>
      <c r="AA113" s="460">
        <v>733</v>
      </c>
      <c r="AB113" s="460">
        <v>1225</v>
      </c>
      <c r="AC113" s="460">
        <v>547</v>
      </c>
      <c r="AD113" s="460">
        <v>366</v>
      </c>
      <c r="AE113" s="460">
        <v>174</v>
      </c>
      <c r="AF113" s="203">
        <f t="shared" si="125"/>
        <v>7668</v>
      </c>
      <c r="AG113" s="868">
        <f t="shared" si="125"/>
        <v>3400</v>
      </c>
      <c r="AH113" s="459">
        <v>0</v>
      </c>
      <c r="AI113" s="992"/>
      <c r="AJ113" s="460">
        <v>0</v>
      </c>
      <c r="AK113" s="460">
        <v>0</v>
      </c>
      <c r="AL113" s="989"/>
      <c r="AM113" s="462">
        <v>0</v>
      </c>
      <c r="AN113" s="93"/>
      <c r="AO113" s="438" t="s">
        <v>23</v>
      </c>
      <c r="AP113" s="459">
        <v>211</v>
      </c>
      <c r="AQ113" s="460">
        <v>206</v>
      </c>
      <c r="AR113" s="460">
        <v>198</v>
      </c>
      <c r="AS113" s="460">
        <v>191</v>
      </c>
      <c r="AT113" s="460">
        <v>183</v>
      </c>
      <c r="AU113" s="830">
        <f t="shared" si="118"/>
        <v>989</v>
      </c>
      <c r="AV113" s="460">
        <v>0</v>
      </c>
      <c r="AW113" s="462">
        <v>0</v>
      </c>
      <c r="AX113" s="862">
        <v>681</v>
      </c>
      <c r="AY113" s="459">
        <v>601</v>
      </c>
      <c r="AZ113" s="460">
        <v>53</v>
      </c>
      <c r="BA113" s="833">
        <f t="shared" si="119"/>
        <v>654</v>
      </c>
      <c r="BB113" s="741">
        <v>0</v>
      </c>
      <c r="BC113" s="467">
        <v>178</v>
      </c>
      <c r="BD113" s="93"/>
      <c r="BE113" s="438" t="s">
        <v>23</v>
      </c>
      <c r="BF113" s="431">
        <v>189</v>
      </c>
      <c r="BG113" s="426">
        <v>389</v>
      </c>
      <c r="BH113" s="426">
        <v>181</v>
      </c>
      <c r="BI113" s="426">
        <v>2</v>
      </c>
      <c r="BJ113" s="954">
        <f t="shared" si="120"/>
        <v>761</v>
      </c>
      <c r="BK113" s="432">
        <v>474</v>
      </c>
      <c r="BL113" s="431">
        <v>0</v>
      </c>
      <c r="BM113" s="426">
        <v>0</v>
      </c>
      <c r="BN113" s="426">
        <v>0</v>
      </c>
      <c r="BO113" s="269"/>
      <c r="BP113" s="429">
        <f>+'[1]fichier-6'!P87</f>
        <v>17</v>
      </c>
      <c r="BQ113" s="299">
        <v>11</v>
      </c>
    </row>
    <row r="114" spans="1:69" s="124" customFormat="1" ht="13.5" customHeight="1">
      <c r="A114" s="469" t="s">
        <v>12</v>
      </c>
      <c r="B114" s="498">
        <v>8467</v>
      </c>
      <c r="C114" s="204">
        <v>3988</v>
      </c>
      <c r="D114" s="204">
        <v>7510</v>
      </c>
      <c r="E114" s="204">
        <v>3616</v>
      </c>
      <c r="F114" s="204">
        <v>6716</v>
      </c>
      <c r="G114" s="204">
        <v>3288</v>
      </c>
      <c r="H114" s="204">
        <v>5028</v>
      </c>
      <c r="I114" s="204">
        <v>2506</v>
      </c>
      <c r="J114" s="204">
        <v>3675</v>
      </c>
      <c r="K114" s="204">
        <v>1841</v>
      </c>
      <c r="L114" s="203">
        <f t="shared" si="116"/>
        <v>31396</v>
      </c>
      <c r="M114" s="868">
        <f t="shared" si="116"/>
        <v>15239</v>
      </c>
      <c r="N114" s="229">
        <v>0</v>
      </c>
      <c r="O114" s="229"/>
      <c r="P114" s="131">
        <v>0</v>
      </c>
      <c r="Q114" s="131">
        <v>0</v>
      </c>
      <c r="R114" s="985"/>
      <c r="S114" s="139">
        <v>0</v>
      </c>
      <c r="T114" s="93"/>
      <c r="U114" s="485" t="s">
        <v>12</v>
      </c>
      <c r="V114" s="459">
        <v>1628</v>
      </c>
      <c r="W114" s="460">
        <v>690</v>
      </c>
      <c r="X114" s="460">
        <v>1627</v>
      </c>
      <c r="Y114" s="460">
        <v>708</v>
      </c>
      <c r="Z114" s="460">
        <v>1643</v>
      </c>
      <c r="AA114" s="460">
        <v>708</v>
      </c>
      <c r="AB114" s="460">
        <v>963</v>
      </c>
      <c r="AC114" s="460">
        <v>420</v>
      </c>
      <c r="AD114" s="460">
        <v>374</v>
      </c>
      <c r="AE114" s="460">
        <v>192</v>
      </c>
      <c r="AF114" s="203">
        <f t="shared" si="125"/>
        <v>6235</v>
      </c>
      <c r="AG114" s="868">
        <f t="shared" si="125"/>
        <v>2718</v>
      </c>
      <c r="AH114" s="459">
        <v>0</v>
      </c>
      <c r="AI114" s="992"/>
      <c r="AJ114" s="460">
        <v>0</v>
      </c>
      <c r="AK114" s="460">
        <v>0</v>
      </c>
      <c r="AL114" s="989"/>
      <c r="AM114" s="462">
        <v>0</v>
      </c>
      <c r="AN114" s="93"/>
      <c r="AO114" s="438" t="s">
        <v>12</v>
      </c>
      <c r="AP114" s="459">
        <v>202</v>
      </c>
      <c r="AQ114" s="460">
        <v>200</v>
      </c>
      <c r="AR114" s="460">
        <v>197</v>
      </c>
      <c r="AS114" s="460">
        <v>186</v>
      </c>
      <c r="AT114" s="460">
        <v>179</v>
      </c>
      <c r="AU114" s="830">
        <f t="shared" si="118"/>
        <v>964</v>
      </c>
      <c r="AV114" s="460">
        <v>0</v>
      </c>
      <c r="AW114" s="462">
        <v>0</v>
      </c>
      <c r="AX114" s="862">
        <v>727</v>
      </c>
      <c r="AY114" s="459">
        <v>612</v>
      </c>
      <c r="AZ114" s="460">
        <v>41</v>
      </c>
      <c r="BA114" s="833">
        <f t="shared" si="119"/>
        <v>653</v>
      </c>
      <c r="BB114" s="741">
        <v>0</v>
      </c>
      <c r="BC114" s="467">
        <v>169</v>
      </c>
      <c r="BD114" s="93"/>
      <c r="BE114" s="438" t="s">
        <v>12</v>
      </c>
      <c r="BF114" s="431">
        <v>164</v>
      </c>
      <c r="BG114" s="426">
        <v>438</v>
      </c>
      <c r="BH114" s="426">
        <v>141</v>
      </c>
      <c r="BI114" s="426">
        <v>1</v>
      </c>
      <c r="BJ114" s="954">
        <f t="shared" si="120"/>
        <v>744</v>
      </c>
      <c r="BK114" s="432">
        <v>436</v>
      </c>
      <c r="BL114" s="431">
        <v>0</v>
      </c>
      <c r="BM114" s="426">
        <v>0</v>
      </c>
      <c r="BN114" s="426">
        <v>0</v>
      </c>
      <c r="BO114" s="269"/>
      <c r="BP114" s="429">
        <f>+'[1]fichier-6'!P88</f>
        <v>11</v>
      </c>
      <c r="BQ114" s="299">
        <v>4</v>
      </c>
    </row>
    <row r="115" spans="1:69" s="124" customFormat="1" ht="13.5" customHeight="1">
      <c r="A115" s="469" t="s">
        <v>49</v>
      </c>
      <c r="B115" s="498">
        <v>2193</v>
      </c>
      <c r="C115" s="204">
        <v>1085</v>
      </c>
      <c r="D115" s="204">
        <v>1348</v>
      </c>
      <c r="E115" s="204">
        <v>631</v>
      </c>
      <c r="F115" s="204">
        <v>758</v>
      </c>
      <c r="G115" s="204">
        <v>336</v>
      </c>
      <c r="H115" s="204">
        <v>407</v>
      </c>
      <c r="I115" s="204">
        <v>199</v>
      </c>
      <c r="J115" s="204">
        <v>219</v>
      </c>
      <c r="K115" s="204">
        <v>109</v>
      </c>
      <c r="L115" s="203">
        <f t="shared" si="116"/>
        <v>4925</v>
      </c>
      <c r="M115" s="868">
        <f t="shared" si="116"/>
        <v>2360</v>
      </c>
      <c r="N115" s="229">
        <v>0</v>
      </c>
      <c r="O115" s="229"/>
      <c r="P115" s="131">
        <v>0</v>
      </c>
      <c r="Q115" s="131">
        <v>0</v>
      </c>
      <c r="R115" s="985"/>
      <c r="S115" s="139">
        <v>0</v>
      </c>
      <c r="T115" s="93"/>
      <c r="U115" s="485" t="s">
        <v>49</v>
      </c>
      <c r="V115" s="459">
        <v>0</v>
      </c>
      <c r="W115" s="460">
        <v>0</v>
      </c>
      <c r="X115" s="460">
        <v>242</v>
      </c>
      <c r="Y115" s="460">
        <v>113</v>
      </c>
      <c r="Z115" s="460">
        <v>143</v>
      </c>
      <c r="AA115" s="460">
        <v>57</v>
      </c>
      <c r="AB115" s="460">
        <v>2</v>
      </c>
      <c r="AC115" s="460">
        <v>0</v>
      </c>
      <c r="AD115" s="460">
        <v>22</v>
      </c>
      <c r="AE115" s="460">
        <v>5</v>
      </c>
      <c r="AF115" s="203">
        <f t="shared" ref="AF115:AG119" si="126">+V115+X115+Z115+AB115+AD115</f>
        <v>409</v>
      </c>
      <c r="AG115" s="868">
        <f t="shared" si="126"/>
        <v>175</v>
      </c>
      <c r="AH115" s="459">
        <v>0</v>
      </c>
      <c r="AI115" s="992"/>
      <c r="AJ115" s="460">
        <v>0</v>
      </c>
      <c r="AK115" s="460">
        <v>0</v>
      </c>
      <c r="AL115" s="989"/>
      <c r="AM115" s="462">
        <v>0</v>
      </c>
      <c r="AN115" s="93"/>
      <c r="AO115" s="438" t="s">
        <v>49</v>
      </c>
      <c r="AP115" s="459">
        <v>51</v>
      </c>
      <c r="AQ115" s="460">
        <v>48</v>
      </c>
      <c r="AR115" s="460">
        <v>46</v>
      </c>
      <c r="AS115" s="460">
        <v>34</v>
      </c>
      <c r="AT115" s="460">
        <v>20</v>
      </c>
      <c r="AU115" s="830">
        <f t="shared" si="118"/>
        <v>199</v>
      </c>
      <c r="AV115" s="460">
        <v>0</v>
      </c>
      <c r="AW115" s="462">
        <v>0</v>
      </c>
      <c r="AX115" s="862">
        <v>77</v>
      </c>
      <c r="AY115" s="459">
        <v>47</v>
      </c>
      <c r="AZ115" s="460">
        <v>30</v>
      </c>
      <c r="BA115" s="833">
        <f t="shared" si="119"/>
        <v>77</v>
      </c>
      <c r="BB115" s="741">
        <v>0</v>
      </c>
      <c r="BC115" s="467">
        <v>49</v>
      </c>
      <c r="BD115" s="93"/>
      <c r="BE115" s="438" t="s">
        <v>49</v>
      </c>
      <c r="BF115" s="431">
        <v>26</v>
      </c>
      <c r="BG115" s="426">
        <v>53</v>
      </c>
      <c r="BH115" s="426">
        <v>16</v>
      </c>
      <c r="BI115" s="426">
        <v>0</v>
      </c>
      <c r="BJ115" s="954">
        <f t="shared" si="120"/>
        <v>95</v>
      </c>
      <c r="BK115" s="432">
        <v>41</v>
      </c>
      <c r="BL115" s="431">
        <v>0</v>
      </c>
      <c r="BM115" s="426">
        <v>0</v>
      </c>
      <c r="BN115" s="426">
        <v>0</v>
      </c>
      <c r="BO115" s="269"/>
      <c r="BP115" s="429">
        <f>+'[1]fichier-6'!P89</f>
        <v>1</v>
      </c>
      <c r="BQ115" s="299">
        <v>1</v>
      </c>
    </row>
    <row r="116" spans="1:69" ht="13.5" customHeight="1">
      <c r="A116" s="469" t="s">
        <v>63</v>
      </c>
      <c r="B116" s="498">
        <v>3787</v>
      </c>
      <c r="C116" s="204">
        <v>1950</v>
      </c>
      <c r="D116" s="204">
        <v>1743</v>
      </c>
      <c r="E116" s="204">
        <v>873</v>
      </c>
      <c r="F116" s="204">
        <v>1214</v>
      </c>
      <c r="G116" s="204">
        <v>604</v>
      </c>
      <c r="H116" s="204">
        <v>660</v>
      </c>
      <c r="I116" s="204">
        <v>295</v>
      </c>
      <c r="J116" s="204">
        <v>435</v>
      </c>
      <c r="K116" s="204">
        <v>224</v>
      </c>
      <c r="L116" s="203">
        <f t="shared" si="116"/>
        <v>7839</v>
      </c>
      <c r="M116" s="868">
        <f t="shared" si="116"/>
        <v>3946</v>
      </c>
      <c r="N116" s="229">
        <v>0</v>
      </c>
      <c r="O116" s="229"/>
      <c r="P116" s="131">
        <v>0</v>
      </c>
      <c r="Q116" s="131">
        <v>0</v>
      </c>
      <c r="R116" s="985"/>
      <c r="S116" s="139">
        <v>0</v>
      </c>
      <c r="U116" s="485" t="s">
        <v>63</v>
      </c>
      <c r="V116" s="459">
        <v>994</v>
      </c>
      <c r="W116" s="460">
        <v>469</v>
      </c>
      <c r="X116" s="460">
        <v>415</v>
      </c>
      <c r="Y116" s="460">
        <v>225</v>
      </c>
      <c r="Z116" s="460">
        <v>299</v>
      </c>
      <c r="AA116" s="460">
        <v>171</v>
      </c>
      <c r="AB116" s="460">
        <v>98</v>
      </c>
      <c r="AC116" s="460">
        <v>50</v>
      </c>
      <c r="AD116" s="460">
        <v>57</v>
      </c>
      <c r="AE116" s="460">
        <v>30</v>
      </c>
      <c r="AF116" s="203">
        <f t="shared" si="126"/>
        <v>1863</v>
      </c>
      <c r="AG116" s="868">
        <f t="shared" si="126"/>
        <v>945</v>
      </c>
      <c r="AH116" s="459">
        <v>0</v>
      </c>
      <c r="AI116" s="992"/>
      <c r="AJ116" s="460">
        <v>0</v>
      </c>
      <c r="AK116" s="460">
        <v>0</v>
      </c>
      <c r="AL116" s="989"/>
      <c r="AM116" s="462">
        <v>0</v>
      </c>
      <c r="AO116" s="438" t="s">
        <v>63</v>
      </c>
      <c r="AP116" s="459">
        <v>60</v>
      </c>
      <c r="AQ116" s="460">
        <v>52</v>
      </c>
      <c r="AR116" s="460">
        <v>44</v>
      </c>
      <c r="AS116" s="460">
        <v>29</v>
      </c>
      <c r="AT116" s="460">
        <v>23</v>
      </c>
      <c r="AU116" s="830">
        <f t="shared" si="118"/>
        <v>208</v>
      </c>
      <c r="AV116" s="460">
        <v>0</v>
      </c>
      <c r="AW116" s="462">
        <v>0</v>
      </c>
      <c r="AX116" s="862">
        <v>106</v>
      </c>
      <c r="AY116" s="459">
        <v>74</v>
      </c>
      <c r="AZ116" s="460">
        <v>30</v>
      </c>
      <c r="BA116" s="833">
        <f t="shared" si="119"/>
        <v>104</v>
      </c>
      <c r="BB116" s="741">
        <v>0</v>
      </c>
      <c r="BC116" s="467">
        <v>48</v>
      </c>
      <c r="BE116" s="438" t="s">
        <v>63</v>
      </c>
      <c r="BF116" s="431">
        <v>21</v>
      </c>
      <c r="BG116" s="426">
        <v>70</v>
      </c>
      <c r="BH116" s="426">
        <v>39</v>
      </c>
      <c r="BI116" s="426">
        <v>0</v>
      </c>
      <c r="BJ116" s="954">
        <f t="shared" si="120"/>
        <v>130</v>
      </c>
      <c r="BK116" s="432">
        <v>48</v>
      </c>
      <c r="BL116" s="431">
        <v>0</v>
      </c>
      <c r="BM116" s="426">
        <v>0</v>
      </c>
      <c r="BN116" s="426">
        <v>0</v>
      </c>
      <c r="BO116" s="269"/>
      <c r="BP116" s="429">
        <f>+'[1]fichier-6'!P90</f>
        <v>6</v>
      </c>
      <c r="BQ116" s="299">
        <v>4</v>
      </c>
    </row>
    <row r="117" spans="1:69" ht="13.5" customHeight="1">
      <c r="A117" s="469" t="s">
        <v>65</v>
      </c>
      <c r="B117" s="498">
        <v>3599</v>
      </c>
      <c r="C117" s="204">
        <v>1811</v>
      </c>
      <c r="D117" s="204">
        <v>1894</v>
      </c>
      <c r="E117" s="204">
        <v>956</v>
      </c>
      <c r="F117" s="204">
        <v>1097</v>
      </c>
      <c r="G117" s="204">
        <v>551</v>
      </c>
      <c r="H117" s="204">
        <v>660</v>
      </c>
      <c r="I117" s="204">
        <v>329</v>
      </c>
      <c r="J117" s="204">
        <v>376</v>
      </c>
      <c r="K117" s="204">
        <v>178</v>
      </c>
      <c r="L117" s="203">
        <f t="shared" si="116"/>
        <v>7626</v>
      </c>
      <c r="M117" s="868">
        <f t="shared" si="116"/>
        <v>3825</v>
      </c>
      <c r="N117" s="229">
        <v>0</v>
      </c>
      <c r="O117" s="229"/>
      <c r="P117" s="131">
        <v>0</v>
      </c>
      <c r="Q117" s="131">
        <v>0</v>
      </c>
      <c r="R117" s="985"/>
      <c r="S117" s="139">
        <v>0</v>
      </c>
      <c r="U117" s="485" t="s">
        <v>65</v>
      </c>
      <c r="V117" s="459">
        <v>971</v>
      </c>
      <c r="W117" s="460">
        <v>502</v>
      </c>
      <c r="X117" s="460">
        <v>353</v>
      </c>
      <c r="Y117" s="460">
        <v>169</v>
      </c>
      <c r="Z117" s="460">
        <v>277</v>
      </c>
      <c r="AA117" s="460">
        <v>150</v>
      </c>
      <c r="AB117" s="460">
        <v>54</v>
      </c>
      <c r="AC117" s="460">
        <v>31</v>
      </c>
      <c r="AD117" s="460">
        <v>41</v>
      </c>
      <c r="AE117" s="460">
        <v>17</v>
      </c>
      <c r="AF117" s="203">
        <f t="shared" si="126"/>
        <v>1696</v>
      </c>
      <c r="AG117" s="868">
        <f t="shared" si="126"/>
        <v>869</v>
      </c>
      <c r="AH117" s="459">
        <v>0</v>
      </c>
      <c r="AI117" s="992"/>
      <c r="AJ117" s="460">
        <v>0</v>
      </c>
      <c r="AK117" s="460">
        <v>0</v>
      </c>
      <c r="AL117" s="989"/>
      <c r="AM117" s="462">
        <v>0</v>
      </c>
      <c r="AO117" s="438" t="s">
        <v>65</v>
      </c>
      <c r="AP117" s="459">
        <v>80</v>
      </c>
      <c r="AQ117" s="460">
        <v>70</v>
      </c>
      <c r="AR117" s="460">
        <v>57</v>
      </c>
      <c r="AS117" s="460">
        <v>45</v>
      </c>
      <c r="AT117" s="460">
        <v>27</v>
      </c>
      <c r="AU117" s="830">
        <f t="shared" si="118"/>
        <v>279</v>
      </c>
      <c r="AV117" s="460">
        <v>0</v>
      </c>
      <c r="AW117" s="462">
        <v>0</v>
      </c>
      <c r="AX117" s="862">
        <v>133</v>
      </c>
      <c r="AY117" s="459">
        <v>109</v>
      </c>
      <c r="AZ117" s="460">
        <v>22</v>
      </c>
      <c r="BA117" s="833">
        <f t="shared" si="119"/>
        <v>131</v>
      </c>
      <c r="BB117" s="741">
        <v>0</v>
      </c>
      <c r="BC117" s="467">
        <v>74</v>
      </c>
      <c r="BE117" s="438" t="s">
        <v>65</v>
      </c>
      <c r="BF117" s="431">
        <v>30</v>
      </c>
      <c r="BG117" s="426">
        <v>61</v>
      </c>
      <c r="BH117" s="426">
        <v>49</v>
      </c>
      <c r="BI117" s="426">
        <v>0</v>
      </c>
      <c r="BJ117" s="954">
        <f t="shared" si="120"/>
        <v>140</v>
      </c>
      <c r="BK117" s="432">
        <v>58</v>
      </c>
      <c r="BL117" s="431">
        <v>0</v>
      </c>
      <c r="BM117" s="426">
        <v>0</v>
      </c>
      <c r="BN117" s="426">
        <v>0</v>
      </c>
      <c r="BO117" s="269"/>
      <c r="BP117" s="429">
        <f>+'[1]fichier-6'!P91</f>
        <v>5</v>
      </c>
      <c r="BQ117" s="299">
        <v>3</v>
      </c>
    </row>
    <row r="118" spans="1:69" ht="13.5" customHeight="1">
      <c r="A118" s="469" t="s">
        <v>322</v>
      </c>
      <c r="B118" s="498">
        <v>5849</v>
      </c>
      <c r="C118" s="204">
        <v>2885</v>
      </c>
      <c r="D118" s="204">
        <v>3086</v>
      </c>
      <c r="E118" s="204">
        <v>1536</v>
      </c>
      <c r="F118" s="204">
        <v>2269</v>
      </c>
      <c r="G118" s="204">
        <v>1156</v>
      </c>
      <c r="H118" s="204">
        <v>1269</v>
      </c>
      <c r="I118" s="204">
        <v>640</v>
      </c>
      <c r="J118" s="204">
        <v>888</v>
      </c>
      <c r="K118" s="204">
        <v>448</v>
      </c>
      <c r="L118" s="203">
        <f t="shared" si="116"/>
        <v>13361</v>
      </c>
      <c r="M118" s="868">
        <f t="shared" si="116"/>
        <v>6665</v>
      </c>
      <c r="N118" s="229">
        <v>0</v>
      </c>
      <c r="O118" s="229"/>
      <c r="P118" s="131">
        <v>0</v>
      </c>
      <c r="Q118" s="131">
        <v>0</v>
      </c>
      <c r="R118" s="985"/>
      <c r="S118" s="139">
        <v>0</v>
      </c>
      <c r="U118" s="485" t="s">
        <v>322</v>
      </c>
      <c r="V118" s="459">
        <v>1190</v>
      </c>
      <c r="W118" s="460">
        <v>549</v>
      </c>
      <c r="X118" s="460">
        <v>773</v>
      </c>
      <c r="Y118" s="460">
        <v>386</v>
      </c>
      <c r="Z118" s="460">
        <v>537</v>
      </c>
      <c r="AA118" s="460">
        <v>270</v>
      </c>
      <c r="AB118" s="460">
        <v>265</v>
      </c>
      <c r="AC118" s="460">
        <v>146</v>
      </c>
      <c r="AD118" s="460">
        <v>84</v>
      </c>
      <c r="AE118" s="460">
        <v>48</v>
      </c>
      <c r="AF118" s="203">
        <f t="shared" si="126"/>
        <v>2849</v>
      </c>
      <c r="AG118" s="868">
        <f t="shared" si="126"/>
        <v>1399</v>
      </c>
      <c r="AH118" s="459">
        <v>0</v>
      </c>
      <c r="AI118" s="992"/>
      <c r="AJ118" s="460">
        <v>0</v>
      </c>
      <c r="AK118" s="460">
        <v>0</v>
      </c>
      <c r="AL118" s="989"/>
      <c r="AM118" s="462">
        <v>0</v>
      </c>
      <c r="AO118" s="438" t="s">
        <v>322</v>
      </c>
      <c r="AP118" s="459">
        <v>105</v>
      </c>
      <c r="AQ118" s="460">
        <v>103</v>
      </c>
      <c r="AR118" s="460">
        <v>88</v>
      </c>
      <c r="AS118" s="460">
        <v>69</v>
      </c>
      <c r="AT118" s="460">
        <v>54</v>
      </c>
      <c r="AU118" s="830">
        <f t="shared" si="118"/>
        <v>419</v>
      </c>
      <c r="AV118" s="460">
        <v>0</v>
      </c>
      <c r="AW118" s="462">
        <v>0</v>
      </c>
      <c r="AX118" s="862">
        <v>220</v>
      </c>
      <c r="AY118" s="459">
        <v>175</v>
      </c>
      <c r="AZ118" s="460">
        <v>40</v>
      </c>
      <c r="BA118" s="833">
        <f t="shared" si="119"/>
        <v>215</v>
      </c>
      <c r="BB118" s="741">
        <v>0</v>
      </c>
      <c r="BC118" s="467">
        <v>91</v>
      </c>
      <c r="BE118" s="438" t="s">
        <v>322</v>
      </c>
      <c r="BF118" s="431">
        <v>66</v>
      </c>
      <c r="BG118" s="426">
        <v>133</v>
      </c>
      <c r="BH118" s="426">
        <v>38</v>
      </c>
      <c r="BI118" s="738">
        <v>0</v>
      </c>
      <c r="BJ118" s="954">
        <f t="shared" si="120"/>
        <v>237</v>
      </c>
      <c r="BK118" s="432">
        <v>113</v>
      </c>
      <c r="BL118" s="431">
        <v>0</v>
      </c>
      <c r="BM118" s="426">
        <v>0</v>
      </c>
      <c r="BN118" s="426">
        <v>0</v>
      </c>
      <c r="BO118" s="269"/>
      <c r="BP118" s="429">
        <f>+'[1]fichier-6'!P92</f>
        <v>8</v>
      </c>
      <c r="BQ118" s="299">
        <v>6</v>
      </c>
    </row>
    <row r="119" spans="1:69" ht="13.5" customHeight="1" thickBot="1">
      <c r="A119" s="491" t="s">
        <v>70</v>
      </c>
      <c r="B119" s="499">
        <v>1980</v>
      </c>
      <c r="C119" s="255">
        <v>960</v>
      </c>
      <c r="D119" s="255">
        <v>871</v>
      </c>
      <c r="E119" s="255">
        <v>436</v>
      </c>
      <c r="F119" s="255">
        <v>523</v>
      </c>
      <c r="G119" s="255">
        <v>252</v>
      </c>
      <c r="H119" s="255">
        <v>237</v>
      </c>
      <c r="I119" s="255">
        <v>122</v>
      </c>
      <c r="J119" s="255">
        <v>124</v>
      </c>
      <c r="K119" s="255">
        <v>52</v>
      </c>
      <c r="L119" s="187">
        <f t="shared" si="116"/>
        <v>3735</v>
      </c>
      <c r="M119" s="188">
        <f t="shared" si="116"/>
        <v>1822</v>
      </c>
      <c r="N119" s="497">
        <v>0</v>
      </c>
      <c r="O119" s="497"/>
      <c r="P119" s="293">
        <v>0</v>
      </c>
      <c r="Q119" s="293">
        <v>0</v>
      </c>
      <c r="R119" s="986"/>
      <c r="S119" s="294">
        <v>0</v>
      </c>
      <c r="U119" s="458" t="s">
        <v>70</v>
      </c>
      <c r="V119" s="464">
        <v>438</v>
      </c>
      <c r="W119" s="465">
        <v>199</v>
      </c>
      <c r="X119" s="465">
        <v>167</v>
      </c>
      <c r="Y119" s="465">
        <v>73</v>
      </c>
      <c r="Z119" s="465">
        <v>102</v>
      </c>
      <c r="AA119" s="465">
        <v>50</v>
      </c>
      <c r="AB119" s="465">
        <v>32</v>
      </c>
      <c r="AC119" s="465">
        <v>17</v>
      </c>
      <c r="AD119" s="465">
        <v>9</v>
      </c>
      <c r="AE119" s="465">
        <v>7</v>
      </c>
      <c r="AF119" s="187">
        <f t="shared" si="126"/>
        <v>748</v>
      </c>
      <c r="AG119" s="188">
        <f t="shared" si="126"/>
        <v>346</v>
      </c>
      <c r="AH119" s="464">
        <v>0</v>
      </c>
      <c r="AI119" s="994"/>
      <c r="AJ119" s="465">
        <v>0</v>
      </c>
      <c r="AK119" s="465">
        <v>0</v>
      </c>
      <c r="AL119" s="991"/>
      <c r="AM119" s="466">
        <v>0</v>
      </c>
      <c r="AO119" s="439" t="s">
        <v>70</v>
      </c>
      <c r="AP119" s="464">
        <v>48</v>
      </c>
      <c r="AQ119" s="465">
        <v>39</v>
      </c>
      <c r="AR119" s="465">
        <v>33</v>
      </c>
      <c r="AS119" s="465">
        <v>22</v>
      </c>
      <c r="AT119" s="465">
        <v>15</v>
      </c>
      <c r="AU119" s="831">
        <f t="shared" si="118"/>
        <v>157</v>
      </c>
      <c r="AV119" s="465">
        <v>0</v>
      </c>
      <c r="AW119" s="466">
        <v>0</v>
      </c>
      <c r="AX119" s="864">
        <v>67</v>
      </c>
      <c r="AY119" s="464">
        <v>39</v>
      </c>
      <c r="AZ119" s="465">
        <v>22</v>
      </c>
      <c r="BA119" s="834">
        <f t="shared" si="119"/>
        <v>61</v>
      </c>
      <c r="BB119" s="743">
        <v>0</v>
      </c>
      <c r="BC119" s="468">
        <v>44</v>
      </c>
      <c r="BE119" s="439" t="s">
        <v>70</v>
      </c>
      <c r="BF119" s="433">
        <v>24</v>
      </c>
      <c r="BG119" s="427">
        <v>45</v>
      </c>
      <c r="BH119" s="427">
        <v>6</v>
      </c>
      <c r="BI119" s="427">
        <v>0</v>
      </c>
      <c r="BJ119" s="451">
        <f t="shared" si="120"/>
        <v>75</v>
      </c>
      <c r="BK119" s="434">
        <v>26</v>
      </c>
      <c r="BL119" s="433">
        <v>0</v>
      </c>
      <c r="BM119" s="427">
        <v>0</v>
      </c>
      <c r="BN119" s="427">
        <v>0</v>
      </c>
      <c r="BO119" s="836"/>
      <c r="BP119" s="430">
        <f>+'[1]fichier-6'!P93</f>
        <v>2</v>
      </c>
      <c r="BQ119" s="300">
        <v>0</v>
      </c>
    </row>
    <row r="120" spans="1:69" ht="13.4" customHeight="1">
      <c r="A120" s="469" t="s">
        <v>323</v>
      </c>
      <c r="B120" s="478">
        <v>7937</v>
      </c>
      <c r="C120" s="479">
        <v>3976</v>
      </c>
      <c r="D120" s="479">
        <v>4602</v>
      </c>
      <c r="E120" s="479">
        <v>2325</v>
      </c>
      <c r="F120" s="479">
        <v>3449</v>
      </c>
      <c r="G120" s="479">
        <v>1711</v>
      </c>
      <c r="H120" s="479">
        <v>1895</v>
      </c>
      <c r="I120" s="479">
        <v>965</v>
      </c>
      <c r="J120" s="479">
        <v>1362</v>
      </c>
      <c r="K120" s="479">
        <v>667</v>
      </c>
      <c r="L120" s="203">
        <f t="shared" ref="L120:M148" si="127">+B120+D120+F120+H120+J120</f>
        <v>19245</v>
      </c>
      <c r="M120" s="868">
        <f t="shared" si="127"/>
        <v>9644</v>
      </c>
      <c r="N120" s="492">
        <v>0</v>
      </c>
      <c r="O120" s="492"/>
      <c r="P120" s="140">
        <v>0</v>
      </c>
      <c r="Q120" s="140">
        <v>0</v>
      </c>
      <c r="R120" s="987"/>
      <c r="S120" s="141">
        <v>0</v>
      </c>
      <c r="U120" s="485" t="s">
        <v>323</v>
      </c>
      <c r="V120" s="459">
        <v>1377</v>
      </c>
      <c r="W120" s="460">
        <v>661</v>
      </c>
      <c r="X120" s="460">
        <v>1107</v>
      </c>
      <c r="Y120" s="460">
        <v>546</v>
      </c>
      <c r="Z120" s="460">
        <v>891</v>
      </c>
      <c r="AA120" s="460">
        <v>458</v>
      </c>
      <c r="AB120" s="460">
        <v>313</v>
      </c>
      <c r="AC120" s="460">
        <v>143</v>
      </c>
      <c r="AD120" s="460">
        <v>174</v>
      </c>
      <c r="AE120" s="460">
        <v>91</v>
      </c>
      <c r="AF120" s="203">
        <f t="shared" ref="AF120:AG124" si="128">+V120+X120+Z120+AB120+AD120</f>
        <v>3862</v>
      </c>
      <c r="AG120" s="868">
        <f t="shared" si="128"/>
        <v>1899</v>
      </c>
      <c r="AH120" s="459">
        <v>0</v>
      </c>
      <c r="AI120" s="992"/>
      <c r="AJ120" s="460">
        <v>0</v>
      </c>
      <c r="AK120" s="460">
        <v>0</v>
      </c>
      <c r="AL120" s="989"/>
      <c r="AM120" s="462">
        <v>0</v>
      </c>
      <c r="AO120" s="438" t="s">
        <v>323</v>
      </c>
      <c r="AP120" s="459">
        <v>164</v>
      </c>
      <c r="AQ120" s="460">
        <v>146</v>
      </c>
      <c r="AR120" s="460">
        <v>136</v>
      </c>
      <c r="AS120" s="460">
        <v>97</v>
      </c>
      <c r="AT120" s="460">
        <v>76</v>
      </c>
      <c r="AU120" s="830">
        <f t="shared" ref="AU120:AU147" si="129">SUM(AP120:AT120)</f>
        <v>619</v>
      </c>
      <c r="AV120" s="460">
        <v>0</v>
      </c>
      <c r="AW120" s="462">
        <v>0</v>
      </c>
      <c r="AX120" s="862">
        <v>275</v>
      </c>
      <c r="AY120" s="459">
        <v>211</v>
      </c>
      <c r="AZ120" s="460">
        <v>61</v>
      </c>
      <c r="BA120" s="833">
        <f t="shared" ref="BA120:BA148" si="130">+AY120+AZ120</f>
        <v>272</v>
      </c>
      <c r="BB120" s="741">
        <v>0</v>
      </c>
      <c r="BC120" s="467">
        <v>132</v>
      </c>
      <c r="BE120" s="438" t="s">
        <v>323</v>
      </c>
      <c r="BF120" s="431">
        <v>67</v>
      </c>
      <c r="BG120" s="426">
        <v>277</v>
      </c>
      <c r="BH120" s="426">
        <v>85</v>
      </c>
      <c r="BI120" s="426">
        <v>0</v>
      </c>
      <c r="BJ120" s="954">
        <f t="shared" ref="BJ120:BJ148" si="131">+BF120+BG120+BH120+BI120</f>
        <v>429</v>
      </c>
      <c r="BK120" s="432">
        <v>200</v>
      </c>
      <c r="BL120" s="431">
        <v>0</v>
      </c>
      <c r="BM120" s="426">
        <v>0</v>
      </c>
      <c r="BN120" s="426">
        <v>0</v>
      </c>
      <c r="BO120" s="269"/>
      <c r="BP120" s="429">
        <v>19</v>
      </c>
      <c r="BQ120" s="432">
        <v>11</v>
      </c>
    </row>
    <row r="121" spans="1:69" ht="13.4" customHeight="1">
      <c r="A121" s="469" t="s">
        <v>324</v>
      </c>
      <c r="B121" s="478">
        <v>8128</v>
      </c>
      <c r="C121" s="479">
        <v>4095</v>
      </c>
      <c r="D121" s="479">
        <v>5247</v>
      </c>
      <c r="E121" s="479">
        <v>2671</v>
      </c>
      <c r="F121" s="479">
        <v>3610</v>
      </c>
      <c r="G121" s="479">
        <v>1839</v>
      </c>
      <c r="H121" s="479">
        <v>2113</v>
      </c>
      <c r="I121" s="479">
        <v>1060</v>
      </c>
      <c r="J121" s="479">
        <v>1381</v>
      </c>
      <c r="K121" s="479">
        <v>704</v>
      </c>
      <c r="L121" s="203">
        <f t="shared" si="127"/>
        <v>20479</v>
      </c>
      <c r="M121" s="868">
        <f t="shared" si="127"/>
        <v>10369</v>
      </c>
      <c r="N121" s="492">
        <v>0</v>
      </c>
      <c r="O121" s="492"/>
      <c r="P121" s="140">
        <v>0</v>
      </c>
      <c r="Q121" s="140">
        <v>0</v>
      </c>
      <c r="R121" s="987"/>
      <c r="S121" s="141">
        <v>0</v>
      </c>
      <c r="U121" s="485" t="s">
        <v>324</v>
      </c>
      <c r="V121" s="459">
        <v>2617</v>
      </c>
      <c r="W121" s="460">
        <v>1265</v>
      </c>
      <c r="X121" s="460">
        <v>1491</v>
      </c>
      <c r="Y121" s="460">
        <v>772</v>
      </c>
      <c r="Z121" s="460">
        <v>980</v>
      </c>
      <c r="AA121" s="460">
        <v>491</v>
      </c>
      <c r="AB121" s="460">
        <v>460</v>
      </c>
      <c r="AC121" s="460">
        <v>238</v>
      </c>
      <c r="AD121" s="460">
        <v>275</v>
      </c>
      <c r="AE121" s="460">
        <v>133</v>
      </c>
      <c r="AF121" s="203">
        <f t="shared" si="128"/>
        <v>5823</v>
      </c>
      <c r="AG121" s="868">
        <f t="shared" si="128"/>
        <v>2899</v>
      </c>
      <c r="AH121" s="459">
        <v>0</v>
      </c>
      <c r="AI121" s="992"/>
      <c r="AJ121" s="460">
        <v>0</v>
      </c>
      <c r="AK121" s="460">
        <v>0</v>
      </c>
      <c r="AL121" s="989"/>
      <c r="AM121" s="462">
        <v>0</v>
      </c>
      <c r="AO121" s="438" t="s">
        <v>324</v>
      </c>
      <c r="AP121" s="459">
        <v>181</v>
      </c>
      <c r="AQ121" s="460">
        <v>162</v>
      </c>
      <c r="AR121" s="460">
        <v>139</v>
      </c>
      <c r="AS121" s="460">
        <v>102</v>
      </c>
      <c r="AT121" s="460">
        <v>73</v>
      </c>
      <c r="AU121" s="830">
        <f t="shared" si="129"/>
        <v>657</v>
      </c>
      <c r="AV121" s="460">
        <v>0</v>
      </c>
      <c r="AW121" s="462">
        <v>0</v>
      </c>
      <c r="AX121" s="862">
        <v>373</v>
      </c>
      <c r="AY121" s="459">
        <v>300</v>
      </c>
      <c r="AZ121" s="460">
        <v>37</v>
      </c>
      <c r="BA121" s="833">
        <f t="shared" si="130"/>
        <v>337</v>
      </c>
      <c r="BB121" s="741">
        <v>0</v>
      </c>
      <c r="BC121" s="467">
        <v>145</v>
      </c>
      <c r="BE121" s="438" t="s">
        <v>324</v>
      </c>
      <c r="BF121" s="431">
        <v>92</v>
      </c>
      <c r="BG121" s="426">
        <v>269</v>
      </c>
      <c r="BH121" s="426">
        <v>109</v>
      </c>
      <c r="BI121" s="426">
        <v>0</v>
      </c>
      <c r="BJ121" s="4">
        <f t="shared" si="131"/>
        <v>470</v>
      </c>
      <c r="BK121" s="432">
        <v>248</v>
      </c>
      <c r="BL121" s="431">
        <v>0</v>
      </c>
      <c r="BM121" s="426">
        <v>0</v>
      </c>
      <c r="BN121" s="426">
        <v>0</v>
      </c>
      <c r="BO121" s="269"/>
      <c r="BP121" s="429">
        <v>29</v>
      </c>
      <c r="BQ121" s="299">
        <v>13</v>
      </c>
    </row>
    <row r="122" spans="1:69" s="124" customFormat="1" ht="13.4" customHeight="1">
      <c r="A122" s="469" t="s">
        <v>79</v>
      </c>
      <c r="B122" s="478">
        <v>3672</v>
      </c>
      <c r="C122" s="479">
        <v>1916</v>
      </c>
      <c r="D122" s="479">
        <v>2037</v>
      </c>
      <c r="E122" s="479">
        <v>1102</v>
      </c>
      <c r="F122" s="479">
        <v>1220</v>
      </c>
      <c r="G122" s="479">
        <v>635</v>
      </c>
      <c r="H122" s="479">
        <v>618</v>
      </c>
      <c r="I122" s="479">
        <v>347</v>
      </c>
      <c r="J122" s="479">
        <v>381</v>
      </c>
      <c r="K122" s="479">
        <v>170</v>
      </c>
      <c r="L122" s="203">
        <f t="shared" si="127"/>
        <v>7928</v>
      </c>
      <c r="M122" s="868">
        <f t="shared" si="127"/>
        <v>4170</v>
      </c>
      <c r="N122" s="492">
        <v>0</v>
      </c>
      <c r="O122" s="492"/>
      <c r="P122" s="140">
        <v>0</v>
      </c>
      <c r="Q122" s="140">
        <v>0</v>
      </c>
      <c r="R122" s="987"/>
      <c r="S122" s="141">
        <v>0</v>
      </c>
      <c r="T122" s="93"/>
      <c r="U122" s="485" t="s">
        <v>79</v>
      </c>
      <c r="V122" s="459">
        <v>1012</v>
      </c>
      <c r="W122" s="460">
        <v>559</v>
      </c>
      <c r="X122" s="460">
        <v>338</v>
      </c>
      <c r="Y122" s="460">
        <v>198</v>
      </c>
      <c r="Z122" s="460">
        <v>236</v>
      </c>
      <c r="AA122" s="460">
        <v>134</v>
      </c>
      <c r="AB122" s="460">
        <v>89</v>
      </c>
      <c r="AC122" s="460">
        <v>50</v>
      </c>
      <c r="AD122" s="460">
        <v>4</v>
      </c>
      <c r="AE122" s="460">
        <v>1</v>
      </c>
      <c r="AF122" s="203">
        <f t="shared" si="128"/>
        <v>1679</v>
      </c>
      <c r="AG122" s="868">
        <f t="shared" si="128"/>
        <v>942</v>
      </c>
      <c r="AH122" s="459">
        <v>0</v>
      </c>
      <c r="AI122" s="992"/>
      <c r="AJ122" s="460">
        <v>0</v>
      </c>
      <c r="AK122" s="460">
        <v>0</v>
      </c>
      <c r="AL122" s="989"/>
      <c r="AM122" s="462">
        <v>0</v>
      </c>
      <c r="AN122" s="93"/>
      <c r="AO122" s="438" t="s">
        <v>79</v>
      </c>
      <c r="AP122" s="459">
        <v>69</v>
      </c>
      <c r="AQ122" s="460">
        <v>65</v>
      </c>
      <c r="AR122" s="460">
        <v>56</v>
      </c>
      <c r="AS122" s="460">
        <v>37</v>
      </c>
      <c r="AT122" s="460">
        <v>31</v>
      </c>
      <c r="AU122" s="830">
        <f t="shared" si="129"/>
        <v>258</v>
      </c>
      <c r="AV122" s="460">
        <v>0</v>
      </c>
      <c r="AW122" s="462">
        <v>0</v>
      </c>
      <c r="AX122" s="862">
        <v>128</v>
      </c>
      <c r="AY122" s="459">
        <v>97</v>
      </c>
      <c r="AZ122" s="460">
        <v>28</v>
      </c>
      <c r="BA122" s="833">
        <f t="shared" si="130"/>
        <v>125</v>
      </c>
      <c r="BB122" s="741">
        <v>0</v>
      </c>
      <c r="BC122" s="467">
        <v>63</v>
      </c>
      <c r="BD122" s="93"/>
      <c r="BE122" s="438" t="s">
        <v>79</v>
      </c>
      <c r="BF122" s="431">
        <v>46</v>
      </c>
      <c r="BG122" s="426">
        <v>75</v>
      </c>
      <c r="BH122" s="426">
        <v>16</v>
      </c>
      <c r="BI122" s="426">
        <v>2</v>
      </c>
      <c r="BJ122" s="4">
        <f t="shared" si="131"/>
        <v>139</v>
      </c>
      <c r="BK122" s="432">
        <v>59</v>
      </c>
      <c r="BL122" s="431">
        <v>0</v>
      </c>
      <c r="BM122" s="426">
        <v>0</v>
      </c>
      <c r="BN122" s="426">
        <v>0</v>
      </c>
      <c r="BO122" s="269"/>
      <c r="BP122" s="429">
        <v>6</v>
      </c>
      <c r="BQ122" s="299">
        <v>4</v>
      </c>
    </row>
    <row r="123" spans="1:69" s="124" customFormat="1" ht="13.4" customHeight="1">
      <c r="A123" s="469" t="s">
        <v>80</v>
      </c>
      <c r="B123" s="478">
        <v>6287</v>
      </c>
      <c r="C123" s="479">
        <v>3212</v>
      </c>
      <c r="D123" s="479">
        <v>3791</v>
      </c>
      <c r="E123" s="479">
        <v>1907</v>
      </c>
      <c r="F123" s="479">
        <v>2785</v>
      </c>
      <c r="G123" s="479">
        <v>1467</v>
      </c>
      <c r="H123" s="479">
        <v>1619</v>
      </c>
      <c r="I123" s="479">
        <v>832</v>
      </c>
      <c r="J123" s="479">
        <v>994</v>
      </c>
      <c r="K123" s="479">
        <v>489</v>
      </c>
      <c r="L123" s="203">
        <f t="shared" si="127"/>
        <v>15476</v>
      </c>
      <c r="M123" s="868">
        <f t="shared" si="127"/>
        <v>7907</v>
      </c>
      <c r="N123" s="492">
        <v>0</v>
      </c>
      <c r="O123" s="492"/>
      <c r="P123" s="140">
        <v>0</v>
      </c>
      <c r="Q123" s="140">
        <v>0</v>
      </c>
      <c r="R123" s="987"/>
      <c r="S123" s="141">
        <v>0</v>
      </c>
      <c r="T123" s="93"/>
      <c r="U123" s="485" t="s">
        <v>80</v>
      </c>
      <c r="V123" s="459">
        <v>1338</v>
      </c>
      <c r="W123" s="460">
        <v>640</v>
      </c>
      <c r="X123" s="460">
        <v>882</v>
      </c>
      <c r="Y123" s="460">
        <v>437</v>
      </c>
      <c r="Z123" s="460">
        <v>571</v>
      </c>
      <c r="AA123" s="460">
        <v>272</v>
      </c>
      <c r="AB123" s="460">
        <v>220</v>
      </c>
      <c r="AC123" s="460">
        <v>101</v>
      </c>
      <c r="AD123" s="460">
        <v>129</v>
      </c>
      <c r="AE123" s="460">
        <v>59</v>
      </c>
      <c r="AF123" s="203">
        <f t="shared" si="128"/>
        <v>3140</v>
      </c>
      <c r="AG123" s="868">
        <f t="shared" si="128"/>
        <v>1509</v>
      </c>
      <c r="AH123" s="459">
        <v>0</v>
      </c>
      <c r="AI123" s="992"/>
      <c r="AJ123" s="460">
        <v>0</v>
      </c>
      <c r="AK123" s="460">
        <v>0</v>
      </c>
      <c r="AL123" s="989"/>
      <c r="AM123" s="462">
        <v>0</v>
      </c>
      <c r="AN123" s="93"/>
      <c r="AO123" s="438" t="s">
        <v>80</v>
      </c>
      <c r="AP123" s="459">
        <v>134</v>
      </c>
      <c r="AQ123" s="460">
        <v>127</v>
      </c>
      <c r="AR123" s="460">
        <v>112</v>
      </c>
      <c r="AS123" s="460">
        <v>81</v>
      </c>
      <c r="AT123" s="460">
        <v>63</v>
      </c>
      <c r="AU123" s="830">
        <f t="shared" si="129"/>
        <v>517</v>
      </c>
      <c r="AV123" s="460">
        <v>0</v>
      </c>
      <c r="AW123" s="462">
        <v>0</v>
      </c>
      <c r="AX123" s="862">
        <v>255</v>
      </c>
      <c r="AY123" s="459">
        <v>221</v>
      </c>
      <c r="AZ123" s="460">
        <v>25</v>
      </c>
      <c r="BA123" s="833">
        <f t="shared" si="130"/>
        <v>246</v>
      </c>
      <c r="BB123" s="741">
        <v>0</v>
      </c>
      <c r="BC123" s="467">
        <v>113</v>
      </c>
      <c r="BD123" s="93"/>
      <c r="BE123" s="438" t="s">
        <v>80</v>
      </c>
      <c r="BF123" s="431">
        <v>101</v>
      </c>
      <c r="BG123" s="426">
        <v>169</v>
      </c>
      <c r="BH123" s="426">
        <v>56</v>
      </c>
      <c r="BI123" s="426">
        <v>1</v>
      </c>
      <c r="BJ123" s="4">
        <f t="shared" si="131"/>
        <v>327</v>
      </c>
      <c r="BK123" s="432">
        <v>168</v>
      </c>
      <c r="BL123" s="431">
        <v>0</v>
      </c>
      <c r="BM123" s="426">
        <v>0</v>
      </c>
      <c r="BN123" s="426">
        <v>0</v>
      </c>
      <c r="BO123" s="269"/>
      <c r="BP123" s="429">
        <v>3</v>
      </c>
      <c r="BQ123" s="299">
        <v>2</v>
      </c>
    </row>
    <row r="124" spans="1:69" s="124" customFormat="1" ht="13.4" customHeight="1">
      <c r="A124" s="469" t="s">
        <v>81</v>
      </c>
      <c r="B124" s="478">
        <v>5850</v>
      </c>
      <c r="C124" s="479">
        <v>2863</v>
      </c>
      <c r="D124" s="479">
        <v>4424</v>
      </c>
      <c r="E124" s="479">
        <v>2323</v>
      </c>
      <c r="F124" s="479">
        <v>3269</v>
      </c>
      <c r="G124" s="479">
        <v>1685</v>
      </c>
      <c r="H124" s="479">
        <v>2264</v>
      </c>
      <c r="I124" s="479">
        <v>1266</v>
      </c>
      <c r="J124" s="479">
        <v>1763</v>
      </c>
      <c r="K124" s="479">
        <v>933</v>
      </c>
      <c r="L124" s="203">
        <f t="shared" si="127"/>
        <v>17570</v>
      </c>
      <c r="M124" s="868">
        <f t="shared" si="127"/>
        <v>9070</v>
      </c>
      <c r="N124" s="492">
        <v>0</v>
      </c>
      <c r="O124" s="492"/>
      <c r="P124" s="140">
        <v>0</v>
      </c>
      <c r="Q124" s="140">
        <v>0</v>
      </c>
      <c r="R124" s="987"/>
      <c r="S124" s="141">
        <v>0</v>
      </c>
      <c r="T124" s="93"/>
      <c r="U124" s="485" t="s">
        <v>81</v>
      </c>
      <c r="V124" s="459">
        <v>519</v>
      </c>
      <c r="W124" s="460">
        <v>242</v>
      </c>
      <c r="X124" s="460">
        <v>873</v>
      </c>
      <c r="Y124" s="460">
        <v>434</v>
      </c>
      <c r="Z124" s="460">
        <v>781</v>
      </c>
      <c r="AA124" s="460">
        <v>385</v>
      </c>
      <c r="AB124" s="460">
        <v>227</v>
      </c>
      <c r="AC124" s="460">
        <v>111</v>
      </c>
      <c r="AD124" s="460">
        <v>328</v>
      </c>
      <c r="AE124" s="460">
        <v>198</v>
      </c>
      <c r="AF124" s="203">
        <f t="shared" si="128"/>
        <v>2728</v>
      </c>
      <c r="AG124" s="868">
        <f t="shared" si="128"/>
        <v>1370</v>
      </c>
      <c r="AH124" s="459">
        <v>0</v>
      </c>
      <c r="AI124" s="992"/>
      <c r="AJ124" s="460">
        <v>0</v>
      </c>
      <c r="AK124" s="460">
        <v>0</v>
      </c>
      <c r="AL124" s="989"/>
      <c r="AM124" s="462">
        <v>0</v>
      </c>
      <c r="AN124" s="93"/>
      <c r="AO124" s="438" t="s">
        <v>81</v>
      </c>
      <c r="AP124" s="459">
        <v>144</v>
      </c>
      <c r="AQ124" s="460">
        <v>130</v>
      </c>
      <c r="AR124" s="460">
        <v>114</v>
      </c>
      <c r="AS124" s="460">
        <v>84</v>
      </c>
      <c r="AT124" s="460">
        <v>69</v>
      </c>
      <c r="AU124" s="830">
        <f t="shared" si="129"/>
        <v>541</v>
      </c>
      <c r="AV124" s="460">
        <v>0</v>
      </c>
      <c r="AW124" s="462">
        <v>0</v>
      </c>
      <c r="AX124" s="862">
        <v>368</v>
      </c>
      <c r="AY124" s="459">
        <v>308</v>
      </c>
      <c r="AZ124" s="460">
        <v>43</v>
      </c>
      <c r="BA124" s="833">
        <f t="shared" si="130"/>
        <v>351</v>
      </c>
      <c r="BB124" s="741">
        <v>0</v>
      </c>
      <c r="BC124" s="467">
        <v>112</v>
      </c>
      <c r="BD124" s="93"/>
      <c r="BE124" s="438" t="s">
        <v>81</v>
      </c>
      <c r="BF124" s="431">
        <v>135</v>
      </c>
      <c r="BG124" s="426">
        <v>165</v>
      </c>
      <c r="BH124" s="426">
        <v>118</v>
      </c>
      <c r="BI124" s="426">
        <v>0</v>
      </c>
      <c r="BJ124" s="4">
        <f t="shared" si="131"/>
        <v>418</v>
      </c>
      <c r="BK124" s="432">
        <v>280</v>
      </c>
      <c r="BL124" s="431">
        <v>0</v>
      </c>
      <c r="BM124" s="426">
        <v>0</v>
      </c>
      <c r="BN124" s="426">
        <v>0</v>
      </c>
      <c r="BO124" s="269"/>
      <c r="BP124" s="429">
        <v>51</v>
      </c>
      <c r="BQ124" s="299">
        <v>41</v>
      </c>
    </row>
    <row r="125" spans="1:69" s="124" customFormat="1" ht="13.4" customHeight="1">
      <c r="A125" s="469" t="s">
        <v>31</v>
      </c>
      <c r="B125" s="478">
        <v>10781</v>
      </c>
      <c r="C125" s="479">
        <v>5134</v>
      </c>
      <c r="D125" s="479">
        <v>8439</v>
      </c>
      <c r="E125" s="479">
        <v>4113</v>
      </c>
      <c r="F125" s="479">
        <v>7926</v>
      </c>
      <c r="G125" s="479">
        <v>3973</v>
      </c>
      <c r="H125" s="479">
        <v>6586</v>
      </c>
      <c r="I125" s="479">
        <v>3347</v>
      </c>
      <c r="J125" s="479">
        <v>5964</v>
      </c>
      <c r="K125" s="479">
        <v>2977</v>
      </c>
      <c r="L125" s="203">
        <f t="shared" si="127"/>
        <v>39696</v>
      </c>
      <c r="M125" s="868">
        <f t="shared" si="127"/>
        <v>19544</v>
      </c>
      <c r="N125" s="492">
        <v>0</v>
      </c>
      <c r="O125" s="492"/>
      <c r="P125" s="140">
        <v>0</v>
      </c>
      <c r="Q125" s="140">
        <v>0</v>
      </c>
      <c r="R125" s="987"/>
      <c r="S125" s="141">
        <v>0</v>
      </c>
      <c r="T125" s="93"/>
      <c r="U125" s="485" t="s">
        <v>31</v>
      </c>
      <c r="V125" s="459">
        <v>2864</v>
      </c>
      <c r="W125" s="460">
        <v>1274</v>
      </c>
      <c r="X125" s="460">
        <v>2102</v>
      </c>
      <c r="Y125" s="460">
        <v>957</v>
      </c>
      <c r="Z125" s="460">
        <v>2224</v>
      </c>
      <c r="AA125" s="460">
        <v>1042</v>
      </c>
      <c r="AB125" s="460">
        <v>1565</v>
      </c>
      <c r="AC125" s="460">
        <v>748</v>
      </c>
      <c r="AD125" s="460">
        <v>1562</v>
      </c>
      <c r="AE125" s="460">
        <v>738</v>
      </c>
      <c r="AF125" s="203">
        <f t="shared" ref="AF125:AG128" si="132">+V125+X125+Z125+AB125+AD125</f>
        <v>10317</v>
      </c>
      <c r="AG125" s="868">
        <f t="shared" si="132"/>
        <v>4759</v>
      </c>
      <c r="AH125" s="459">
        <v>0</v>
      </c>
      <c r="AI125" s="992"/>
      <c r="AJ125" s="460">
        <v>0</v>
      </c>
      <c r="AK125" s="460">
        <v>0</v>
      </c>
      <c r="AL125" s="989"/>
      <c r="AM125" s="462">
        <v>0</v>
      </c>
      <c r="AN125" s="93"/>
      <c r="AO125" s="438" t="s">
        <v>31</v>
      </c>
      <c r="AP125" s="459">
        <v>222</v>
      </c>
      <c r="AQ125" s="460">
        <v>214</v>
      </c>
      <c r="AR125" s="460">
        <v>211</v>
      </c>
      <c r="AS125" s="460">
        <v>198</v>
      </c>
      <c r="AT125" s="460">
        <v>188</v>
      </c>
      <c r="AU125" s="830">
        <f t="shared" si="129"/>
        <v>1033</v>
      </c>
      <c r="AV125" s="460">
        <v>0</v>
      </c>
      <c r="AW125" s="462">
        <v>0</v>
      </c>
      <c r="AX125" s="862">
        <v>871</v>
      </c>
      <c r="AY125" s="459">
        <v>747</v>
      </c>
      <c r="AZ125" s="460">
        <v>63</v>
      </c>
      <c r="BA125" s="833">
        <f t="shared" si="130"/>
        <v>810</v>
      </c>
      <c r="BB125" s="741">
        <v>0</v>
      </c>
      <c r="BC125" s="467">
        <v>180</v>
      </c>
      <c r="BD125" s="93"/>
      <c r="BE125" s="438" t="s">
        <v>31</v>
      </c>
      <c r="BF125" s="431">
        <v>211</v>
      </c>
      <c r="BG125" s="426">
        <v>441</v>
      </c>
      <c r="BH125" s="426">
        <v>163</v>
      </c>
      <c r="BI125" s="426">
        <v>0</v>
      </c>
      <c r="BJ125" s="4">
        <f t="shared" si="131"/>
        <v>815</v>
      </c>
      <c r="BK125" s="432">
        <v>224</v>
      </c>
      <c r="BL125" s="431">
        <v>0</v>
      </c>
      <c r="BM125" s="426">
        <v>0</v>
      </c>
      <c r="BN125" s="426">
        <v>0</v>
      </c>
      <c r="BO125" s="269"/>
      <c r="BP125" s="429">
        <v>13</v>
      </c>
      <c r="BQ125" s="299">
        <v>7</v>
      </c>
    </row>
    <row r="126" spans="1:69" s="124" customFormat="1" ht="13.4" customHeight="1">
      <c r="A126" s="469" t="s">
        <v>32</v>
      </c>
      <c r="B126" s="478">
        <v>15614</v>
      </c>
      <c r="C126" s="479">
        <v>7659</v>
      </c>
      <c r="D126" s="479">
        <v>11247</v>
      </c>
      <c r="E126" s="479">
        <v>5337</v>
      </c>
      <c r="F126" s="479">
        <v>11143</v>
      </c>
      <c r="G126" s="479">
        <v>5363</v>
      </c>
      <c r="H126" s="479">
        <v>8949</v>
      </c>
      <c r="I126" s="479">
        <v>4456</v>
      </c>
      <c r="J126" s="479">
        <v>8548</v>
      </c>
      <c r="K126" s="479">
        <v>4174</v>
      </c>
      <c r="L126" s="203">
        <f t="shared" si="127"/>
        <v>55501</v>
      </c>
      <c r="M126" s="868">
        <f t="shared" si="127"/>
        <v>26989</v>
      </c>
      <c r="N126" s="492">
        <v>0</v>
      </c>
      <c r="O126" s="492"/>
      <c r="P126" s="140">
        <v>0</v>
      </c>
      <c r="Q126" s="140">
        <v>0</v>
      </c>
      <c r="R126" s="987"/>
      <c r="S126" s="141">
        <v>0</v>
      </c>
      <c r="T126" s="93"/>
      <c r="U126" s="485" t="s">
        <v>32</v>
      </c>
      <c r="V126" s="459">
        <v>4558</v>
      </c>
      <c r="W126" s="460">
        <v>2127</v>
      </c>
      <c r="X126" s="460">
        <v>3282</v>
      </c>
      <c r="Y126" s="460">
        <v>1471</v>
      </c>
      <c r="Z126" s="460">
        <v>3544</v>
      </c>
      <c r="AA126" s="460">
        <v>1619</v>
      </c>
      <c r="AB126" s="460">
        <v>2460</v>
      </c>
      <c r="AC126" s="460">
        <v>1167</v>
      </c>
      <c r="AD126" s="460">
        <v>2994</v>
      </c>
      <c r="AE126" s="460">
        <v>1419</v>
      </c>
      <c r="AF126" s="203">
        <f t="shared" si="132"/>
        <v>16838</v>
      </c>
      <c r="AG126" s="868">
        <f t="shared" si="132"/>
        <v>7803</v>
      </c>
      <c r="AH126" s="459">
        <v>0</v>
      </c>
      <c r="AI126" s="992"/>
      <c r="AJ126" s="460">
        <v>0</v>
      </c>
      <c r="AK126" s="460">
        <v>0</v>
      </c>
      <c r="AL126" s="989"/>
      <c r="AM126" s="462">
        <v>0</v>
      </c>
      <c r="AN126" s="93"/>
      <c r="AO126" s="438" t="s">
        <v>32</v>
      </c>
      <c r="AP126" s="459">
        <v>306</v>
      </c>
      <c r="AQ126" s="460">
        <v>289</v>
      </c>
      <c r="AR126" s="460">
        <v>303</v>
      </c>
      <c r="AS126" s="460">
        <v>260</v>
      </c>
      <c r="AT126" s="460">
        <v>260</v>
      </c>
      <c r="AU126" s="830">
        <f t="shared" si="129"/>
        <v>1418</v>
      </c>
      <c r="AV126" s="460">
        <v>0</v>
      </c>
      <c r="AW126" s="462">
        <v>0</v>
      </c>
      <c r="AX126" s="862">
        <v>1072</v>
      </c>
      <c r="AY126" s="459">
        <v>972</v>
      </c>
      <c r="AZ126" s="460">
        <v>44</v>
      </c>
      <c r="BA126" s="833">
        <f t="shared" si="130"/>
        <v>1016</v>
      </c>
      <c r="BB126" s="741">
        <v>0</v>
      </c>
      <c r="BC126" s="467">
        <v>264</v>
      </c>
      <c r="BD126" s="93"/>
      <c r="BE126" s="438" t="s">
        <v>32</v>
      </c>
      <c r="BF126" s="431">
        <v>280</v>
      </c>
      <c r="BG126" s="426">
        <v>703</v>
      </c>
      <c r="BH126" s="426">
        <v>105</v>
      </c>
      <c r="BI126" s="426">
        <v>0</v>
      </c>
      <c r="BJ126" s="4">
        <f t="shared" si="131"/>
        <v>1088</v>
      </c>
      <c r="BK126" s="432">
        <v>326</v>
      </c>
      <c r="BL126" s="431">
        <v>0</v>
      </c>
      <c r="BM126" s="426">
        <v>0</v>
      </c>
      <c r="BN126" s="426">
        <v>0</v>
      </c>
      <c r="BO126" s="269"/>
      <c r="BP126" s="429">
        <v>21</v>
      </c>
      <c r="BQ126" s="299">
        <v>16</v>
      </c>
    </row>
    <row r="127" spans="1:69" s="124" customFormat="1" ht="13.4" customHeight="1">
      <c r="A127" s="469" t="s">
        <v>34</v>
      </c>
      <c r="B127" s="478">
        <v>25513</v>
      </c>
      <c r="C127" s="479">
        <v>12377</v>
      </c>
      <c r="D127" s="479">
        <v>18042</v>
      </c>
      <c r="E127" s="479">
        <v>8870</v>
      </c>
      <c r="F127" s="479">
        <v>16656</v>
      </c>
      <c r="G127" s="479">
        <v>8219</v>
      </c>
      <c r="H127" s="479">
        <v>12622</v>
      </c>
      <c r="I127" s="479">
        <v>6348</v>
      </c>
      <c r="J127" s="479">
        <v>10123</v>
      </c>
      <c r="K127" s="479">
        <v>5025</v>
      </c>
      <c r="L127" s="203">
        <f t="shared" si="127"/>
        <v>82956</v>
      </c>
      <c r="M127" s="868">
        <f t="shared" si="127"/>
        <v>40839</v>
      </c>
      <c r="N127" s="492">
        <v>6028</v>
      </c>
      <c r="O127" s="492"/>
      <c r="P127" s="140">
        <v>2896</v>
      </c>
      <c r="Q127" s="140">
        <v>5465</v>
      </c>
      <c r="R127" s="987"/>
      <c r="S127" s="141">
        <v>2481</v>
      </c>
      <c r="T127" s="93"/>
      <c r="U127" s="485" t="s">
        <v>34</v>
      </c>
      <c r="V127" s="459">
        <v>6192</v>
      </c>
      <c r="W127" s="460">
        <v>2912</v>
      </c>
      <c r="X127" s="460">
        <v>4165</v>
      </c>
      <c r="Y127" s="460">
        <v>1901</v>
      </c>
      <c r="Z127" s="460">
        <v>4071</v>
      </c>
      <c r="AA127" s="460">
        <v>1916</v>
      </c>
      <c r="AB127" s="460">
        <v>2427</v>
      </c>
      <c r="AC127" s="460">
        <v>1169</v>
      </c>
      <c r="AD127" s="460">
        <v>2422</v>
      </c>
      <c r="AE127" s="460">
        <v>1159</v>
      </c>
      <c r="AF127" s="203">
        <f t="shared" si="132"/>
        <v>19277</v>
      </c>
      <c r="AG127" s="868">
        <f t="shared" si="132"/>
        <v>9057</v>
      </c>
      <c r="AH127" s="459">
        <v>1169</v>
      </c>
      <c r="AI127" s="992"/>
      <c r="AJ127" s="460">
        <v>582</v>
      </c>
      <c r="AK127" s="460">
        <v>415</v>
      </c>
      <c r="AL127" s="989"/>
      <c r="AM127" s="462">
        <v>191</v>
      </c>
      <c r="AN127" s="93"/>
      <c r="AO127" s="438" t="s">
        <v>34</v>
      </c>
      <c r="AP127" s="459">
        <v>477</v>
      </c>
      <c r="AQ127" s="460">
        <v>455</v>
      </c>
      <c r="AR127" s="460">
        <v>453</v>
      </c>
      <c r="AS127" s="460">
        <v>412</v>
      </c>
      <c r="AT127" s="460">
        <v>393</v>
      </c>
      <c r="AU127" s="830">
        <f t="shared" si="129"/>
        <v>2190</v>
      </c>
      <c r="AV127" s="460">
        <v>93</v>
      </c>
      <c r="AW127" s="462">
        <v>85</v>
      </c>
      <c r="AX127" s="862">
        <v>1636</v>
      </c>
      <c r="AY127" s="459">
        <v>1192</v>
      </c>
      <c r="AZ127" s="460">
        <v>274</v>
      </c>
      <c r="BA127" s="833">
        <f t="shared" si="130"/>
        <v>1466</v>
      </c>
      <c r="BB127" s="741">
        <v>159</v>
      </c>
      <c r="BC127" s="467">
        <v>412</v>
      </c>
      <c r="BD127" s="93"/>
      <c r="BE127" s="438" t="s">
        <v>34</v>
      </c>
      <c r="BF127" s="431">
        <v>266</v>
      </c>
      <c r="BG127" s="426">
        <v>957</v>
      </c>
      <c r="BH127" s="426">
        <v>275</v>
      </c>
      <c r="BI127" s="426">
        <v>1</v>
      </c>
      <c r="BJ127" s="4">
        <f t="shared" si="131"/>
        <v>1499</v>
      </c>
      <c r="BK127" s="432">
        <v>403</v>
      </c>
      <c r="BL127" s="431">
        <v>222</v>
      </c>
      <c r="BM127" s="426">
        <v>0</v>
      </c>
      <c r="BN127" s="426">
        <v>0</v>
      </c>
      <c r="BO127" s="269">
        <f>SUM(BL127:BN127)</f>
        <v>222</v>
      </c>
      <c r="BP127" s="429">
        <v>50</v>
      </c>
      <c r="BQ127" s="299">
        <v>11</v>
      </c>
    </row>
    <row r="128" spans="1:69" s="124" customFormat="1" ht="13.4" customHeight="1">
      <c r="A128" s="469" t="s">
        <v>325</v>
      </c>
      <c r="B128" s="478">
        <v>19569</v>
      </c>
      <c r="C128" s="479">
        <v>9547</v>
      </c>
      <c r="D128" s="479">
        <v>13360</v>
      </c>
      <c r="E128" s="479">
        <v>6550</v>
      </c>
      <c r="F128" s="479">
        <v>12509</v>
      </c>
      <c r="G128" s="479">
        <v>6122</v>
      </c>
      <c r="H128" s="479">
        <v>8864</v>
      </c>
      <c r="I128" s="479">
        <v>4448</v>
      </c>
      <c r="J128" s="479">
        <v>7528</v>
      </c>
      <c r="K128" s="479">
        <v>3668</v>
      </c>
      <c r="L128" s="203">
        <f t="shared" si="127"/>
        <v>61830</v>
      </c>
      <c r="M128" s="868">
        <f t="shared" si="127"/>
        <v>30335</v>
      </c>
      <c r="N128" s="492">
        <v>0</v>
      </c>
      <c r="O128" s="492"/>
      <c r="P128" s="140">
        <v>0</v>
      </c>
      <c r="Q128" s="140">
        <v>0</v>
      </c>
      <c r="R128" s="987"/>
      <c r="S128" s="141">
        <v>0</v>
      </c>
      <c r="T128" s="93"/>
      <c r="U128" s="485" t="s">
        <v>325</v>
      </c>
      <c r="V128" s="459">
        <v>4915</v>
      </c>
      <c r="W128" s="460">
        <v>2285</v>
      </c>
      <c r="X128" s="460">
        <v>3457</v>
      </c>
      <c r="Y128" s="460">
        <v>1595</v>
      </c>
      <c r="Z128" s="460">
        <v>3678</v>
      </c>
      <c r="AA128" s="460">
        <v>1731</v>
      </c>
      <c r="AB128" s="460">
        <v>1839</v>
      </c>
      <c r="AC128" s="460">
        <v>893</v>
      </c>
      <c r="AD128" s="460">
        <v>2351</v>
      </c>
      <c r="AE128" s="460">
        <v>1135</v>
      </c>
      <c r="AF128" s="203">
        <f t="shared" si="132"/>
        <v>16240</v>
      </c>
      <c r="AG128" s="868">
        <f t="shared" si="132"/>
        <v>7639</v>
      </c>
      <c r="AH128" s="459">
        <v>0</v>
      </c>
      <c r="AI128" s="992"/>
      <c r="AJ128" s="460">
        <v>0</v>
      </c>
      <c r="AK128" s="460">
        <v>0</v>
      </c>
      <c r="AL128" s="989"/>
      <c r="AM128" s="462">
        <v>0</v>
      </c>
      <c r="AN128" s="93"/>
      <c r="AO128" s="438" t="s">
        <v>325</v>
      </c>
      <c r="AP128" s="459">
        <v>394</v>
      </c>
      <c r="AQ128" s="460">
        <v>372</v>
      </c>
      <c r="AR128" s="460">
        <v>368</v>
      </c>
      <c r="AS128" s="460">
        <v>348</v>
      </c>
      <c r="AT128" s="460">
        <v>328</v>
      </c>
      <c r="AU128" s="830">
        <f t="shared" si="129"/>
        <v>1810</v>
      </c>
      <c r="AV128" s="460">
        <v>0</v>
      </c>
      <c r="AW128" s="462">
        <v>0</v>
      </c>
      <c r="AX128" s="862">
        <v>1138</v>
      </c>
      <c r="AY128" s="459">
        <v>852</v>
      </c>
      <c r="AZ128" s="460">
        <v>258</v>
      </c>
      <c r="BA128" s="833">
        <f t="shared" si="130"/>
        <v>1110</v>
      </c>
      <c r="BB128" s="741">
        <v>0</v>
      </c>
      <c r="BC128" s="467">
        <v>339</v>
      </c>
      <c r="BD128" s="93"/>
      <c r="BE128" s="438" t="s">
        <v>325</v>
      </c>
      <c r="BF128" s="431">
        <v>247</v>
      </c>
      <c r="BG128" s="426">
        <v>615</v>
      </c>
      <c r="BH128" s="426">
        <v>226</v>
      </c>
      <c r="BI128" s="426">
        <v>1</v>
      </c>
      <c r="BJ128" s="4">
        <f t="shared" si="131"/>
        <v>1089</v>
      </c>
      <c r="BK128" s="432">
        <v>339</v>
      </c>
      <c r="BL128" s="431">
        <v>0</v>
      </c>
      <c r="BM128" s="426">
        <v>0</v>
      </c>
      <c r="BN128" s="426">
        <v>0</v>
      </c>
      <c r="BO128" s="269"/>
      <c r="BP128" s="429">
        <v>22</v>
      </c>
      <c r="BQ128" s="299">
        <v>6</v>
      </c>
    </row>
    <row r="129" spans="1:69" s="124" customFormat="1" ht="13.4" customHeight="1">
      <c r="A129" s="469" t="s">
        <v>62</v>
      </c>
      <c r="B129" s="478">
        <v>11145</v>
      </c>
      <c r="C129" s="479">
        <v>5484</v>
      </c>
      <c r="D129" s="479">
        <v>7178</v>
      </c>
      <c r="E129" s="479">
        <v>3590</v>
      </c>
      <c r="F129" s="479">
        <v>6305</v>
      </c>
      <c r="G129" s="479">
        <v>3180</v>
      </c>
      <c r="H129" s="479">
        <v>4417</v>
      </c>
      <c r="I129" s="479">
        <v>2242</v>
      </c>
      <c r="J129" s="479">
        <v>2978</v>
      </c>
      <c r="K129" s="479">
        <v>1505</v>
      </c>
      <c r="L129" s="203">
        <f t="shared" si="127"/>
        <v>32023</v>
      </c>
      <c r="M129" s="868">
        <f t="shared" si="127"/>
        <v>16001</v>
      </c>
      <c r="N129" s="492">
        <v>0</v>
      </c>
      <c r="O129" s="492"/>
      <c r="P129" s="140">
        <v>0</v>
      </c>
      <c r="Q129" s="140">
        <v>0</v>
      </c>
      <c r="R129" s="987"/>
      <c r="S129" s="141">
        <v>0</v>
      </c>
      <c r="T129" s="93"/>
      <c r="U129" s="485" t="s">
        <v>62</v>
      </c>
      <c r="V129" s="459">
        <v>2396</v>
      </c>
      <c r="W129" s="460">
        <v>1138</v>
      </c>
      <c r="X129" s="460">
        <v>1738</v>
      </c>
      <c r="Y129" s="460">
        <v>848</v>
      </c>
      <c r="Z129" s="460">
        <v>1632</v>
      </c>
      <c r="AA129" s="460">
        <v>790</v>
      </c>
      <c r="AB129" s="460">
        <v>631</v>
      </c>
      <c r="AC129" s="460">
        <v>313</v>
      </c>
      <c r="AD129" s="460">
        <v>373</v>
      </c>
      <c r="AE129" s="460">
        <v>198</v>
      </c>
      <c r="AF129" s="203">
        <f t="shared" ref="AF129:AG135" si="133">+V129+X129+Z129+AB129+AD129</f>
        <v>6770</v>
      </c>
      <c r="AG129" s="868">
        <f t="shared" si="133"/>
        <v>3287</v>
      </c>
      <c r="AH129" s="459">
        <v>0</v>
      </c>
      <c r="AI129" s="992"/>
      <c r="AJ129" s="460">
        <v>0</v>
      </c>
      <c r="AK129" s="460">
        <v>0</v>
      </c>
      <c r="AL129" s="989"/>
      <c r="AM129" s="462">
        <v>0</v>
      </c>
      <c r="AN129" s="93"/>
      <c r="AO129" s="438" t="s">
        <v>62</v>
      </c>
      <c r="AP129" s="459">
        <v>292</v>
      </c>
      <c r="AQ129" s="460">
        <v>282</v>
      </c>
      <c r="AR129" s="460">
        <v>279</v>
      </c>
      <c r="AS129" s="460">
        <v>256</v>
      </c>
      <c r="AT129" s="460">
        <v>223</v>
      </c>
      <c r="AU129" s="830">
        <f t="shared" si="129"/>
        <v>1332</v>
      </c>
      <c r="AV129" s="460">
        <v>0</v>
      </c>
      <c r="AW129" s="462">
        <v>0</v>
      </c>
      <c r="AX129" s="862">
        <v>693</v>
      </c>
      <c r="AY129" s="459">
        <v>649</v>
      </c>
      <c r="AZ129" s="460">
        <v>25</v>
      </c>
      <c r="BA129" s="833">
        <f t="shared" si="130"/>
        <v>674</v>
      </c>
      <c r="BB129" s="741">
        <v>0</v>
      </c>
      <c r="BC129" s="467">
        <v>269</v>
      </c>
      <c r="BD129" s="93"/>
      <c r="BE129" s="438" t="s">
        <v>62</v>
      </c>
      <c r="BF129" s="431">
        <v>104</v>
      </c>
      <c r="BG129" s="426">
        <v>494</v>
      </c>
      <c r="BH129" s="426">
        <v>142</v>
      </c>
      <c r="BI129" s="426">
        <v>0</v>
      </c>
      <c r="BJ129" s="4">
        <f t="shared" si="131"/>
        <v>740</v>
      </c>
      <c r="BK129" s="432">
        <v>236</v>
      </c>
      <c r="BL129" s="431">
        <v>0</v>
      </c>
      <c r="BM129" s="426">
        <v>0</v>
      </c>
      <c r="BN129" s="426">
        <v>0</v>
      </c>
      <c r="BO129" s="269"/>
      <c r="BP129" s="429">
        <v>11</v>
      </c>
      <c r="BQ129" s="299">
        <v>5</v>
      </c>
    </row>
    <row r="130" spans="1:69" s="124" customFormat="1" ht="13.4" customHeight="1">
      <c r="A130" s="469" t="s">
        <v>64</v>
      </c>
      <c r="B130" s="478">
        <v>10391</v>
      </c>
      <c r="C130" s="479">
        <v>5042</v>
      </c>
      <c r="D130" s="479">
        <v>6607</v>
      </c>
      <c r="E130" s="479">
        <v>3303</v>
      </c>
      <c r="F130" s="479">
        <v>6126</v>
      </c>
      <c r="G130" s="479">
        <v>3033</v>
      </c>
      <c r="H130" s="479">
        <v>4237</v>
      </c>
      <c r="I130" s="479">
        <v>2118</v>
      </c>
      <c r="J130" s="479">
        <v>3118</v>
      </c>
      <c r="K130" s="479">
        <v>1587</v>
      </c>
      <c r="L130" s="203">
        <f t="shared" si="127"/>
        <v>30479</v>
      </c>
      <c r="M130" s="868">
        <f t="shared" si="127"/>
        <v>15083</v>
      </c>
      <c r="N130" s="492">
        <v>2422</v>
      </c>
      <c r="O130" s="492"/>
      <c r="P130" s="140">
        <v>1091</v>
      </c>
      <c r="Q130" s="140">
        <v>1616</v>
      </c>
      <c r="R130" s="987"/>
      <c r="S130" s="141">
        <v>675</v>
      </c>
      <c r="T130" s="93"/>
      <c r="U130" s="485" t="s">
        <v>64</v>
      </c>
      <c r="V130" s="459">
        <v>2862</v>
      </c>
      <c r="W130" s="460">
        <v>1335</v>
      </c>
      <c r="X130" s="460">
        <v>2123</v>
      </c>
      <c r="Y130" s="460">
        <v>1004</v>
      </c>
      <c r="Z130" s="460">
        <v>1923</v>
      </c>
      <c r="AA130" s="460">
        <v>937</v>
      </c>
      <c r="AB130" s="460">
        <v>899</v>
      </c>
      <c r="AC130" s="460">
        <v>432</v>
      </c>
      <c r="AD130" s="460">
        <v>361</v>
      </c>
      <c r="AE130" s="460">
        <v>172</v>
      </c>
      <c r="AF130" s="203">
        <f t="shared" si="133"/>
        <v>8168</v>
      </c>
      <c r="AG130" s="868">
        <f t="shared" si="133"/>
        <v>3880</v>
      </c>
      <c r="AH130" s="459">
        <v>292</v>
      </c>
      <c r="AI130" s="992"/>
      <c r="AJ130" s="460">
        <v>119</v>
      </c>
      <c r="AK130" s="460">
        <v>228</v>
      </c>
      <c r="AL130" s="989"/>
      <c r="AM130" s="462">
        <v>103</v>
      </c>
      <c r="AN130" s="93"/>
      <c r="AO130" s="438" t="s">
        <v>64</v>
      </c>
      <c r="AP130" s="459">
        <v>229</v>
      </c>
      <c r="AQ130" s="460">
        <v>212</v>
      </c>
      <c r="AR130" s="460">
        <v>213</v>
      </c>
      <c r="AS130" s="460">
        <v>197</v>
      </c>
      <c r="AT130" s="460">
        <v>172</v>
      </c>
      <c r="AU130" s="830">
        <f t="shared" si="129"/>
        <v>1023</v>
      </c>
      <c r="AV130" s="460">
        <v>44</v>
      </c>
      <c r="AW130" s="462">
        <v>38</v>
      </c>
      <c r="AX130" s="862">
        <v>683</v>
      </c>
      <c r="AY130" s="459">
        <v>551</v>
      </c>
      <c r="AZ130" s="460">
        <v>66</v>
      </c>
      <c r="BA130" s="833">
        <f t="shared" si="130"/>
        <v>617</v>
      </c>
      <c r="BB130" s="741">
        <v>61</v>
      </c>
      <c r="BC130" s="467">
        <v>190</v>
      </c>
      <c r="BD130" s="93"/>
      <c r="BE130" s="438" t="s">
        <v>64</v>
      </c>
      <c r="BF130" s="431">
        <v>169</v>
      </c>
      <c r="BG130" s="426">
        <v>371</v>
      </c>
      <c r="BH130" s="426">
        <v>194</v>
      </c>
      <c r="BI130" s="426">
        <v>4</v>
      </c>
      <c r="BJ130" s="4">
        <f t="shared" si="131"/>
        <v>738</v>
      </c>
      <c r="BK130" s="432">
        <v>183</v>
      </c>
      <c r="BL130" s="431">
        <v>81</v>
      </c>
      <c r="BM130" s="426">
        <v>2</v>
      </c>
      <c r="BN130" s="426">
        <v>4</v>
      </c>
      <c r="BO130" s="269">
        <f>SUM(BL130:BN130)</f>
        <v>87</v>
      </c>
      <c r="BP130" s="429">
        <v>39</v>
      </c>
      <c r="BQ130" s="299">
        <v>26</v>
      </c>
    </row>
    <row r="131" spans="1:69" s="124" customFormat="1" ht="13.4" customHeight="1">
      <c r="A131" s="469" t="s">
        <v>326</v>
      </c>
      <c r="B131" s="478">
        <v>9258</v>
      </c>
      <c r="C131" s="479">
        <v>4491</v>
      </c>
      <c r="D131" s="479">
        <v>7104</v>
      </c>
      <c r="E131" s="479">
        <v>3478</v>
      </c>
      <c r="F131" s="479">
        <v>7134</v>
      </c>
      <c r="G131" s="479">
        <v>3463</v>
      </c>
      <c r="H131" s="479">
        <v>5377</v>
      </c>
      <c r="I131" s="479">
        <v>2672</v>
      </c>
      <c r="J131" s="479">
        <v>3964</v>
      </c>
      <c r="K131" s="479">
        <v>2024</v>
      </c>
      <c r="L131" s="203">
        <f t="shared" si="127"/>
        <v>32837</v>
      </c>
      <c r="M131" s="868">
        <f t="shared" si="127"/>
        <v>16128</v>
      </c>
      <c r="N131" s="492">
        <v>0</v>
      </c>
      <c r="O131" s="492"/>
      <c r="P131" s="140">
        <v>0</v>
      </c>
      <c r="Q131" s="140">
        <v>0</v>
      </c>
      <c r="R131" s="987"/>
      <c r="S131" s="141">
        <v>0</v>
      </c>
      <c r="T131" s="93"/>
      <c r="U131" s="485" t="s">
        <v>326</v>
      </c>
      <c r="V131" s="459">
        <v>2537</v>
      </c>
      <c r="W131" s="460">
        <v>1162</v>
      </c>
      <c r="X131" s="460">
        <v>1773</v>
      </c>
      <c r="Y131" s="460">
        <v>790</v>
      </c>
      <c r="Z131" s="460">
        <v>2039</v>
      </c>
      <c r="AA131" s="460">
        <v>950</v>
      </c>
      <c r="AB131" s="460">
        <v>1270</v>
      </c>
      <c r="AC131" s="460">
        <v>589</v>
      </c>
      <c r="AD131" s="460">
        <v>601</v>
      </c>
      <c r="AE131" s="460">
        <v>322</v>
      </c>
      <c r="AF131" s="203">
        <f t="shared" si="133"/>
        <v>8220</v>
      </c>
      <c r="AG131" s="868">
        <f t="shared" si="133"/>
        <v>3813</v>
      </c>
      <c r="AH131" s="459">
        <v>0</v>
      </c>
      <c r="AI131" s="992"/>
      <c r="AJ131" s="460">
        <v>0</v>
      </c>
      <c r="AK131" s="460">
        <v>0</v>
      </c>
      <c r="AL131" s="989"/>
      <c r="AM131" s="462">
        <v>0</v>
      </c>
      <c r="AN131" s="93"/>
      <c r="AO131" s="438" t="s">
        <v>326</v>
      </c>
      <c r="AP131" s="459">
        <v>268</v>
      </c>
      <c r="AQ131" s="460">
        <v>265</v>
      </c>
      <c r="AR131" s="460">
        <v>273</v>
      </c>
      <c r="AS131" s="460">
        <v>254</v>
      </c>
      <c r="AT131" s="460">
        <v>238</v>
      </c>
      <c r="AU131" s="830">
        <f t="shared" si="129"/>
        <v>1298</v>
      </c>
      <c r="AV131" s="460">
        <v>0</v>
      </c>
      <c r="AW131" s="462">
        <v>0</v>
      </c>
      <c r="AX131" s="862">
        <v>765</v>
      </c>
      <c r="AY131" s="459">
        <v>632</v>
      </c>
      <c r="AZ131" s="460">
        <v>106</v>
      </c>
      <c r="BA131" s="833">
        <f t="shared" si="130"/>
        <v>738</v>
      </c>
      <c r="BB131" s="741">
        <v>0</v>
      </c>
      <c r="BC131" s="467">
        <v>256</v>
      </c>
      <c r="BD131" s="93"/>
      <c r="BE131" s="438" t="s">
        <v>326</v>
      </c>
      <c r="BF131" s="431">
        <v>165</v>
      </c>
      <c r="BG131" s="426">
        <v>280</v>
      </c>
      <c r="BH131" s="426">
        <v>288</v>
      </c>
      <c r="BI131" s="426">
        <v>3</v>
      </c>
      <c r="BJ131" s="4">
        <f t="shared" si="131"/>
        <v>736</v>
      </c>
      <c r="BK131" s="432">
        <v>112</v>
      </c>
      <c r="BL131" s="431">
        <v>0</v>
      </c>
      <c r="BM131" s="426">
        <v>0</v>
      </c>
      <c r="BN131" s="426">
        <v>0</v>
      </c>
      <c r="BO131" s="269"/>
      <c r="BP131" s="429">
        <v>9</v>
      </c>
      <c r="BQ131" s="299">
        <v>3</v>
      </c>
    </row>
    <row r="132" spans="1:69" s="124" customFormat="1" ht="13.4" customHeight="1">
      <c r="A132" s="469" t="s">
        <v>327</v>
      </c>
      <c r="B132" s="478">
        <v>17896</v>
      </c>
      <c r="C132" s="479">
        <v>8679</v>
      </c>
      <c r="D132" s="479">
        <v>12769</v>
      </c>
      <c r="E132" s="479">
        <v>6245</v>
      </c>
      <c r="F132" s="479">
        <v>11946</v>
      </c>
      <c r="G132" s="479">
        <v>5836</v>
      </c>
      <c r="H132" s="479">
        <v>9377</v>
      </c>
      <c r="I132" s="479">
        <v>4596</v>
      </c>
      <c r="J132" s="479">
        <v>6647</v>
      </c>
      <c r="K132" s="479">
        <v>3270</v>
      </c>
      <c r="L132" s="203">
        <f t="shared" si="127"/>
        <v>58635</v>
      </c>
      <c r="M132" s="868">
        <f t="shared" si="127"/>
        <v>28626</v>
      </c>
      <c r="N132" s="492">
        <v>0</v>
      </c>
      <c r="O132" s="492"/>
      <c r="P132" s="140">
        <v>0</v>
      </c>
      <c r="Q132" s="140">
        <v>0</v>
      </c>
      <c r="R132" s="987"/>
      <c r="S132" s="141">
        <v>0</v>
      </c>
      <c r="T132" s="93"/>
      <c r="U132" s="485" t="s">
        <v>327</v>
      </c>
      <c r="V132" s="459">
        <v>5688</v>
      </c>
      <c r="W132" s="460">
        <v>2587</v>
      </c>
      <c r="X132" s="460">
        <v>3711</v>
      </c>
      <c r="Y132" s="460">
        <v>1749</v>
      </c>
      <c r="Z132" s="460">
        <v>3559</v>
      </c>
      <c r="AA132" s="460">
        <v>1627</v>
      </c>
      <c r="AB132" s="460">
        <v>1987</v>
      </c>
      <c r="AC132" s="460">
        <v>944</v>
      </c>
      <c r="AD132" s="460">
        <v>689</v>
      </c>
      <c r="AE132" s="460">
        <v>337</v>
      </c>
      <c r="AF132" s="203">
        <f t="shared" si="133"/>
        <v>15634</v>
      </c>
      <c r="AG132" s="868">
        <f t="shared" si="133"/>
        <v>7244</v>
      </c>
      <c r="AH132" s="459">
        <v>0</v>
      </c>
      <c r="AI132" s="992"/>
      <c r="AJ132" s="460">
        <v>0</v>
      </c>
      <c r="AK132" s="460">
        <v>0</v>
      </c>
      <c r="AL132" s="989"/>
      <c r="AM132" s="462">
        <v>0</v>
      </c>
      <c r="AN132" s="93"/>
      <c r="AO132" s="438" t="s">
        <v>327</v>
      </c>
      <c r="AP132" s="459">
        <v>438</v>
      </c>
      <c r="AQ132" s="460">
        <v>412</v>
      </c>
      <c r="AR132" s="460">
        <v>395</v>
      </c>
      <c r="AS132" s="460">
        <v>370</v>
      </c>
      <c r="AT132" s="460">
        <v>346</v>
      </c>
      <c r="AU132" s="830">
        <f t="shared" si="129"/>
        <v>1961</v>
      </c>
      <c r="AV132" s="460">
        <v>0</v>
      </c>
      <c r="AW132" s="462">
        <v>0</v>
      </c>
      <c r="AX132" s="862">
        <v>1374</v>
      </c>
      <c r="AY132" s="459">
        <v>1151</v>
      </c>
      <c r="AZ132" s="460">
        <v>124</v>
      </c>
      <c r="BA132" s="833">
        <f t="shared" si="130"/>
        <v>1275</v>
      </c>
      <c r="BB132" s="741">
        <v>0</v>
      </c>
      <c r="BC132" s="467">
        <v>382</v>
      </c>
      <c r="BD132" s="93"/>
      <c r="BE132" s="438" t="s">
        <v>327</v>
      </c>
      <c r="BF132" s="431">
        <v>343</v>
      </c>
      <c r="BG132" s="426">
        <v>694</v>
      </c>
      <c r="BH132" s="426">
        <v>295</v>
      </c>
      <c r="BI132" s="426">
        <v>0</v>
      </c>
      <c r="BJ132" s="4">
        <f t="shared" si="131"/>
        <v>1332</v>
      </c>
      <c r="BK132" s="432">
        <v>330</v>
      </c>
      <c r="BL132" s="431">
        <v>0</v>
      </c>
      <c r="BM132" s="426">
        <v>0</v>
      </c>
      <c r="BN132" s="426">
        <v>0</v>
      </c>
      <c r="BO132" s="269"/>
      <c r="BP132" s="429">
        <v>24</v>
      </c>
      <c r="BQ132" s="299">
        <v>8</v>
      </c>
    </row>
    <row r="133" spans="1:69" s="124" customFormat="1" ht="13.4" customHeight="1">
      <c r="A133" s="469" t="s">
        <v>328</v>
      </c>
      <c r="B133" s="478">
        <v>9330</v>
      </c>
      <c r="C133" s="479">
        <v>4584</v>
      </c>
      <c r="D133" s="479">
        <v>5918</v>
      </c>
      <c r="E133" s="479">
        <v>2933</v>
      </c>
      <c r="F133" s="479">
        <v>5284</v>
      </c>
      <c r="G133" s="479">
        <v>2537</v>
      </c>
      <c r="H133" s="479">
        <v>3401</v>
      </c>
      <c r="I133" s="479">
        <v>1618</v>
      </c>
      <c r="J133" s="479">
        <v>2523</v>
      </c>
      <c r="K133" s="479">
        <v>1174</v>
      </c>
      <c r="L133" s="203">
        <f t="shared" si="127"/>
        <v>26456</v>
      </c>
      <c r="M133" s="868">
        <f t="shared" si="127"/>
        <v>12846</v>
      </c>
      <c r="N133" s="492">
        <v>0</v>
      </c>
      <c r="O133" s="492"/>
      <c r="P133" s="140">
        <v>0</v>
      </c>
      <c r="Q133" s="140">
        <v>0</v>
      </c>
      <c r="R133" s="987"/>
      <c r="S133" s="141">
        <v>0</v>
      </c>
      <c r="T133" s="93"/>
      <c r="U133" s="485" t="s">
        <v>328</v>
      </c>
      <c r="V133" s="459">
        <v>2698</v>
      </c>
      <c r="W133" s="460">
        <v>1302</v>
      </c>
      <c r="X133" s="460">
        <v>1651</v>
      </c>
      <c r="Y133" s="460">
        <v>841</v>
      </c>
      <c r="Z133" s="460">
        <v>1498</v>
      </c>
      <c r="AA133" s="460">
        <v>727</v>
      </c>
      <c r="AB133" s="460">
        <v>575</v>
      </c>
      <c r="AC133" s="460">
        <v>278</v>
      </c>
      <c r="AD133" s="460">
        <v>251</v>
      </c>
      <c r="AE133" s="460">
        <v>115</v>
      </c>
      <c r="AF133" s="203">
        <f t="shared" si="133"/>
        <v>6673</v>
      </c>
      <c r="AG133" s="868">
        <f t="shared" si="133"/>
        <v>3263</v>
      </c>
      <c r="AH133" s="459">
        <v>0</v>
      </c>
      <c r="AI133" s="992"/>
      <c r="AJ133" s="460">
        <v>0</v>
      </c>
      <c r="AK133" s="460">
        <v>0</v>
      </c>
      <c r="AL133" s="989"/>
      <c r="AM133" s="462">
        <v>0</v>
      </c>
      <c r="AN133" s="93"/>
      <c r="AO133" s="438" t="s">
        <v>328</v>
      </c>
      <c r="AP133" s="459">
        <v>188</v>
      </c>
      <c r="AQ133" s="460">
        <v>178</v>
      </c>
      <c r="AR133" s="460">
        <v>170</v>
      </c>
      <c r="AS133" s="460">
        <v>152</v>
      </c>
      <c r="AT133" s="460">
        <v>132</v>
      </c>
      <c r="AU133" s="830">
        <f t="shared" si="129"/>
        <v>820</v>
      </c>
      <c r="AV133" s="460">
        <v>0</v>
      </c>
      <c r="AW133" s="462">
        <v>0</v>
      </c>
      <c r="AX133" s="862">
        <v>476</v>
      </c>
      <c r="AY133" s="459">
        <v>399</v>
      </c>
      <c r="AZ133" s="460">
        <v>54</v>
      </c>
      <c r="BA133" s="833">
        <f t="shared" si="130"/>
        <v>453</v>
      </c>
      <c r="BB133" s="741">
        <v>0</v>
      </c>
      <c r="BC133" s="467">
        <v>149</v>
      </c>
      <c r="BD133" s="93"/>
      <c r="BE133" s="438" t="s">
        <v>328</v>
      </c>
      <c r="BF133" s="431">
        <v>127</v>
      </c>
      <c r="BG133" s="426">
        <v>290</v>
      </c>
      <c r="BH133" s="426">
        <v>95</v>
      </c>
      <c r="BI133" s="426">
        <v>0</v>
      </c>
      <c r="BJ133" s="4">
        <f t="shared" si="131"/>
        <v>512</v>
      </c>
      <c r="BK133" s="432">
        <v>157</v>
      </c>
      <c r="BL133" s="431">
        <v>0</v>
      </c>
      <c r="BM133" s="426">
        <v>0</v>
      </c>
      <c r="BN133" s="426">
        <v>0</v>
      </c>
      <c r="BO133" s="269"/>
      <c r="BP133" s="429">
        <v>3</v>
      </c>
      <c r="BQ133" s="299">
        <v>3</v>
      </c>
    </row>
    <row r="134" spans="1:69" s="124" customFormat="1" ht="13.4" customHeight="1">
      <c r="A134" s="469" t="s">
        <v>18</v>
      </c>
      <c r="B134" s="478">
        <v>17518</v>
      </c>
      <c r="C134" s="479">
        <v>8401</v>
      </c>
      <c r="D134" s="479">
        <v>13456</v>
      </c>
      <c r="E134" s="479">
        <v>6581</v>
      </c>
      <c r="F134" s="479">
        <v>13001</v>
      </c>
      <c r="G134" s="479">
        <v>6397</v>
      </c>
      <c r="H134" s="479">
        <v>10326</v>
      </c>
      <c r="I134" s="479">
        <v>5227</v>
      </c>
      <c r="J134" s="479">
        <v>7921</v>
      </c>
      <c r="K134" s="479">
        <v>3892</v>
      </c>
      <c r="L134" s="203">
        <f t="shared" si="127"/>
        <v>62222</v>
      </c>
      <c r="M134" s="868">
        <f t="shared" si="127"/>
        <v>30498</v>
      </c>
      <c r="N134" s="492">
        <v>0</v>
      </c>
      <c r="O134" s="492"/>
      <c r="P134" s="140">
        <v>0</v>
      </c>
      <c r="Q134" s="140">
        <v>0</v>
      </c>
      <c r="R134" s="987"/>
      <c r="S134" s="141">
        <v>0</v>
      </c>
      <c r="T134" s="93"/>
      <c r="U134" s="485" t="s">
        <v>18</v>
      </c>
      <c r="V134" s="459">
        <v>2904</v>
      </c>
      <c r="W134" s="460">
        <v>1355</v>
      </c>
      <c r="X134" s="460">
        <v>3548</v>
      </c>
      <c r="Y134" s="460">
        <v>1635</v>
      </c>
      <c r="Z134" s="460">
        <v>3841</v>
      </c>
      <c r="AA134" s="460">
        <v>1797</v>
      </c>
      <c r="AB134" s="460">
        <v>1620</v>
      </c>
      <c r="AC134" s="460">
        <v>785</v>
      </c>
      <c r="AD134" s="460">
        <v>903</v>
      </c>
      <c r="AE134" s="460">
        <v>505</v>
      </c>
      <c r="AF134" s="203">
        <f t="shared" si="133"/>
        <v>12816</v>
      </c>
      <c r="AG134" s="868">
        <f t="shared" si="133"/>
        <v>6077</v>
      </c>
      <c r="AH134" s="459">
        <v>0</v>
      </c>
      <c r="AI134" s="992"/>
      <c r="AJ134" s="460">
        <v>0</v>
      </c>
      <c r="AK134" s="460">
        <v>0</v>
      </c>
      <c r="AL134" s="989"/>
      <c r="AM134" s="462">
        <v>0</v>
      </c>
      <c r="AN134" s="93"/>
      <c r="AO134" s="438" t="s">
        <v>18</v>
      </c>
      <c r="AP134" s="459">
        <v>526</v>
      </c>
      <c r="AQ134" s="460">
        <v>511</v>
      </c>
      <c r="AR134" s="460">
        <v>513</v>
      </c>
      <c r="AS134" s="460">
        <v>492</v>
      </c>
      <c r="AT134" s="460">
        <v>457</v>
      </c>
      <c r="AU134" s="830">
        <f t="shared" si="129"/>
        <v>2499</v>
      </c>
      <c r="AV134" s="460">
        <v>0</v>
      </c>
      <c r="AW134" s="462">
        <v>0</v>
      </c>
      <c r="AX134" s="862">
        <v>1548</v>
      </c>
      <c r="AY134" s="459">
        <v>1284</v>
      </c>
      <c r="AZ134" s="460">
        <v>183</v>
      </c>
      <c r="BA134" s="833">
        <f t="shared" si="130"/>
        <v>1467</v>
      </c>
      <c r="BB134" s="741">
        <v>0</v>
      </c>
      <c r="BC134" s="467">
        <v>489</v>
      </c>
      <c r="BD134" s="93"/>
      <c r="BE134" s="438" t="s">
        <v>18</v>
      </c>
      <c r="BF134" s="431">
        <v>393</v>
      </c>
      <c r="BG134" s="426">
        <v>748</v>
      </c>
      <c r="BH134" s="426">
        <v>482</v>
      </c>
      <c r="BI134" s="426">
        <v>0</v>
      </c>
      <c r="BJ134" s="4">
        <f t="shared" si="131"/>
        <v>1623</v>
      </c>
      <c r="BK134" s="432">
        <v>279</v>
      </c>
      <c r="BL134" s="431">
        <v>0</v>
      </c>
      <c r="BM134" s="426">
        <v>0</v>
      </c>
      <c r="BN134" s="426">
        <v>0</v>
      </c>
      <c r="BO134" s="269"/>
      <c r="BP134" s="429">
        <v>25</v>
      </c>
      <c r="BQ134" s="299">
        <v>11</v>
      </c>
    </row>
    <row r="135" spans="1:69" s="124" customFormat="1" ht="13.4" customHeight="1">
      <c r="A135" s="469" t="s">
        <v>329</v>
      </c>
      <c r="B135" s="478">
        <v>12860</v>
      </c>
      <c r="C135" s="479">
        <v>6432</v>
      </c>
      <c r="D135" s="479">
        <v>9456</v>
      </c>
      <c r="E135" s="479">
        <v>4722</v>
      </c>
      <c r="F135" s="479">
        <v>8558</v>
      </c>
      <c r="G135" s="479">
        <v>4410</v>
      </c>
      <c r="H135" s="479">
        <v>5948</v>
      </c>
      <c r="I135" s="479">
        <v>2969</v>
      </c>
      <c r="J135" s="479">
        <v>3856</v>
      </c>
      <c r="K135" s="479">
        <v>1922</v>
      </c>
      <c r="L135" s="203">
        <f t="shared" si="127"/>
        <v>40678</v>
      </c>
      <c r="M135" s="868">
        <f t="shared" si="127"/>
        <v>20455</v>
      </c>
      <c r="N135" s="492">
        <v>0</v>
      </c>
      <c r="O135" s="492"/>
      <c r="P135" s="140">
        <v>0</v>
      </c>
      <c r="Q135" s="140">
        <v>0</v>
      </c>
      <c r="R135" s="987"/>
      <c r="S135" s="141">
        <v>0</v>
      </c>
      <c r="T135" s="93"/>
      <c r="U135" s="485" t="s">
        <v>329</v>
      </c>
      <c r="V135" s="459">
        <v>3151</v>
      </c>
      <c r="W135" s="460">
        <v>1517</v>
      </c>
      <c r="X135" s="460">
        <v>2725</v>
      </c>
      <c r="Y135" s="460">
        <v>1293</v>
      </c>
      <c r="Z135" s="460">
        <v>2692</v>
      </c>
      <c r="AA135" s="460">
        <v>1394</v>
      </c>
      <c r="AB135" s="460">
        <v>1414</v>
      </c>
      <c r="AC135" s="460">
        <v>705</v>
      </c>
      <c r="AD135" s="460">
        <v>698</v>
      </c>
      <c r="AE135" s="460">
        <v>370</v>
      </c>
      <c r="AF135" s="203">
        <f t="shared" si="133"/>
        <v>10680</v>
      </c>
      <c r="AG135" s="868">
        <f t="shared" si="133"/>
        <v>5279</v>
      </c>
      <c r="AH135" s="459">
        <v>0</v>
      </c>
      <c r="AI135" s="992"/>
      <c r="AJ135" s="460">
        <v>0</v>
      </c>
      <c r="AK135" s="460">
        <v>0</v>
      </c>
      <c r="AL135" s="989"/>
      <c r="AM135" s="462">
        <v>0</v>
      </c>
      <c r="AN135" s="93"/>
      <c r="AO135" s="438" t="s">
        <v>329</v>
      </c>
      <c r="AP135" s="459">
        <v>261</v>
      </c>
      <c r="AQ135" s="460">
        <v>260</v>
      </c>
      <c r="AR135" s="460">
        <v>255</v>
      </c>
      <c r="AS135" s="460">
        <v>238</v>
      </c>
      <c r="AT135" s="460">
        <v>213</v>
      </c>
      <c r="AU135" s="830">
        <f t="shared" si="129"/>
        <v>1227</v>
      </c>
      <c r="AV135" s="460">
        <v>0</v>
      </c>
      <c r="AW135" s="462">
        <v>0</v>
      </c>
      <c r="AX135" s="862">
        <v>702</v>
      </c>
      <c r="AY135" s="459">
        <v>607</v>
      </c>
      <c r="AZ135" s="460">
        <v>66</v>
      </c>
      <c r="BA135" s="833">
        <f t="shared" si="130"/>
        <v>673</v>
      </c>
      <c r="BB135" s="741">
        <v>0</v>
      </c>
      <c r="BC135" s="467">
        <v>237</v>
      </c>
      <c r="BD135" s="93"/>
      <c r="BE135" s="438" t="s">
        <v>329</v>
      </c>
      <c r="BF135" s="431">
        <v>185</v>
      </c>
      <c r="BG135" s="426">
        <v>462</v>
      </c>
      <c r="BH135" s="426">
        <v>162</v>
      </c>
      <c r="BI135" s="426">
        <v>0</v>
      </c>
      <c r="BJ135" s="4">
        <f t="shared" si="131"/>
        <v>809</v>
      </c>
      <c r="BK135" s="432">
        <v>211</v>
      </c>
      <c r="BL135" s="431">
        <v>0</v>
      </c>
      <c r="BM135" s="426">
        <v>0</v>
      </c>
      <c r="BN135" s="426">
        <v>0</v>
      </c>
      <c r="BO135" s="269"/>
      <c r="BP135" s="429">
        <v>18</v>
      </c>
      <c r="BQ135" s="299">
        <v>7</v>
      </c>
    </row>
    <row r="136" spans="1:69" s="124" customFormat="1" ht="13.4" customHeight="1">
      <c r="A136" s="469" t="s">
        <v>11</v>
      </c>
      <c r="B136" s="478">
        <v>8826</v>
      </c>
      <c r="C136" s="479">
        <v>4175</v>
      </c>
      <c r="D136" s="479">
        <v>8204</v>
      </c>
      <c r="E136" s="479">
        <v>3906</v>
      </c>
      <c r="F136" s="479">
        <v>7430</v>
      </c>
      <c r="G136" s="479">
        <v>3538</v>
      </c>
      <c r="H136" s="479">
        <v>5496</v>
      </c>
      <c r="I136" s="479">
        <v>2645</v>
      </c>
      <c r="J136" s="479">
        <v>4038</v>
      </c>
      <c r="K136" s="479">
        <v>2009</v>
      </c>
      <c r="L136" s="203">
        <f t="shared" si="127"/>
        <v>33994</v>
      </c>
      <c r="M136" s="868">
        <f t="shared" si="127"/>
        <v>16273</v>
      </c>
      <c r="N136" s="492">
        <v>1004</v>
      </c>
      <c r="O136" s="492"/>
      <c r="P136" s="140">
        <v>530</v>
      </c>
      <c r="Q136" s="140">
        <v>844</v>
      </c>
      <c r="R136" s="987"/>
      <c r="S136" s="141">
        <v>423</v>
      </c>
      <c r="T136" s="93"/>
      <c r="U136" s="485" t="s">
        <v>11</v>
      </c>
      <c r="V136" s="459">
        <v>647</v>
      </c>
      <c r="W136" s="460">
        <v>294</v>
      </c>
      <c r="X136" s="460">
        <v>1622</v>
      </c>
      <c r="Y136" s="460">
        <v>653</v>
      </c>
      <c r="Z136" s="460">
        <v>1624</v>
      </c>
      <c r="AA136" s="460">
        <v>661</v>
      </c>
      <c r="AB136" s="460">
        <v>439</v>
      </c>
      <c r="AC136" s="460">
        <v>202</v>
      </c>
      <c r="AD136" s="460">
        <v>458</v>
      </c>
      <c r="AE136" s="460">
        <v>203</v>
      </c>
      <c r="AF136" s="203">
        <f t="shared" ref="AF136:AG142" si="134">+V136+X136+Z136+AB136+AD136</f>
        <v>4790</v>
      </c>
      <c r="AG136" s="868">
        <f t="shared" si="134"/>
        <v>2013</v>
      </c>
      <c r="AH136" s="459">
        <v>23</v>
      </c>
      <c r="AI136" s="992"/>
      <c r="AJ136" s="460">
        <v>12</v>
      </c>
      <c r="AK136" s="460">
        <v>77</v>
      </c>
      <c r="AL136" s="989"/>
      <c r="AM136" s="462">
        <v>29</v>
      </c>
      <c r="AN136" s="93"/>
      <c r="AO136" s="438" t="s">
        <v>11</v>
      </c>
      <c r="AP136" s="459">
        <v>198</v>
      </c>
      <c r="AQ136" s="460">
        <v>193</v>
      </c>
      <c r="AR136" s="460">
        <v>195</v>
      </c>
      <c r="AS136" s="460">
        <v>182</v>
      </c>
      <c r="AT136" s="460">
        <v>177</v>
      </c>
      <c r="AU136" s="830">
        <f t="shared" si="129"/>
        <v>945</v>
      </c>
      <c r="AV136" s="460">
        <v>23</v>
      </c>
      <c r="AW136" s="462">
        <v>20</v>
      </c>
      <c r="AX136" s="862">
        <v>811</v>
      </c>
      <c r="AY136" s="459">
        <v>701</v>
      </c>
      <c r="AZ136" s="460">
        <v>29</v>
      </c>
      <c r="BA136" s="833">
        <f t="shared" si="130"/>
        <v>730</v>
      </c>
      <c r="BB136" s="741">
        <v>43</v>
      </c>
      <c r="BC136" s="467">
        <v>169</v>
      </c>
      <c r="BD136" s="93"/>
      <c r="BE136" s="438" t="s">
        <v>11</v>
      </c>
      <c r="BF136" s="431">
        <v>227</v>
      </c>
      <c r="BG136" s="426">
        <v>352</v>
      </c>
      <c r="BH136" s="426">
        <v>177</v>
      </c>
      <c r="BI136" s="426">
        <v>1</v>
      </c>
      <c r="BJ136" s="4">
        <f t="shared" si="131"/>
        <v>757</v>
      </c>
      <c r="BK136" s="432">
        <v>495</v>
      </c>
      <c r="BL136" s="431">
        <v>50</v>
      </c>
      <c r="BM136" s="426">
        <v>2</v>
      </c>
      <c r="BN136" s="426">
        <v>11</v>
      </c>
      <c r="BO136" s="269">
        <f>SUM(BL136:BN136)</f>
        <v>63</v>
      </c>
      <c r="BP136" s="429">
        <v>13</v>
      </c>
      <c r="BQ136" s="299">
        <v>10</v>
      </c>
    </row>
    <row r="137" spans="1:69" s="124" customFormat="1" ht="13.4" customHeight="1">
      <c r="A137" s="469" t="s">
        <v>13</v>
      </c>
      <c r="B137" s="478">
        <v>13485</v>
      </c>
      <c r="C137" s="479">
        <v>6388</v>
      </c>
      <c r="D137" s="479">
        <v>11805</v>
      </c>
      <c r="E137" s="479">
        <v>5654</v>
      </c>
      <c r="F137" s="479">
        <v>10732</v>
      </c>
      <c r="G137" s="479">
        <v>5210</v>
      </c>
      <c r="H137" s="479">
        <v>8025</v>
      </c>
      <c r="I137" s="479">
        <v>3999</v>
      </c>
      <c r="J137" s="479">
        <v>5429</v>
      </c>
      <c r="K137" s="479">
        <v>2723</v>
      </c>
      <c r="L137" s="203">
        <f t="shared" si="127"/>
        <v>49476</v>
      </c>
      <c r="M137" s="868">
        <f t="shared" si="127"/>
        <v>23974</v>
      </c>
      <c r="N137" s="492">
        <v>0</v>
      </c>
      <c r="O137" s="492"/>
      <c r="P137" s="140">
        <v>0</v>
      </c>
      <c r="Q137" s="140">
        <v>0</v>
      </c>
      <c r="R137" s="987"/>
      <c r="S137" s="141">
        <v>0</v>
      </c>
      <c r="T137" s="93"/>
      <c r="U137" s="485" t="s">
        <v>13</v>
      </c>
      <c r="V137" s="459">
        <v>3044</v>
      </c>
      <c r="W137" s="460">
        <v>1339</v>
      </c>
      <c r="X137" s="460">
        <v>2629</v>
      </c>
      <c r="Y137" s="460">
        <v>1126</v>
      </c>
      <c r="Z137" s="460">
        <v>2395</v>
      </c>
      <c r="AA137" s="460">
        <v>1039</v>
      </c>
      <c r="AB137" s="460">
        <v>1382</v>
      </c>
      <c r="AC137" s="460">
        <v>649</v>
      </c>
      <c r="AD137" s="460">
        <v>532</v>
      </c>
      <c r="AE137" s="460">
        <v>260</v>
      </c>
      <c r="AF137" s="203">
        <f t="shared" si="134"/>
        <v>9982</v>
      </c>
      <c r="AG137" s="868">
        <f t="shared" si="134"/>
        <v>4413</v>
      </c>
      <c r="AH137" s="459">
        <v>0</v>
      </c>
      <c r="AI137" s="992"/>
      <c r="AJ137" s="460">
        <v>0</v>
      </c>
      <c r="AK137" s="460">
        <v>0</v>
      </c>
      <c r="AL137" s="989"/>
      <c r="AM137" s="462">
        <v>0</v>
      </c>
      <c r="AN137" s="93"/>
      <c r="AO137" s="438" t="s">
        <v>13</v>
      </c>
      <c r="AP137" s="459">
        <v>314</v>
      </c>
      <c r="AQ137" s="460">
        <v>305</v>
      </c>
      <c r="AR137" s="460">
        <v>303</v>
      </c>
      <c r="AS137" s="460">
        <v>283</v>
      </c>
      <c r="AT137" s="460">
        <v>281</v>
      </c>
      <c r="AU137" s="830">
        <f t="shared" si="129"/>
        <v>1486</v>
      </c>
      <c r="AV137" s="460">
        <v>0</v>
      </c>
      <c r="AW137" s="462">
        <v>0</v>
      </c>
      <c r="AX137" s="862">
        <v>1046</v>
      </c>
      <c r="AY137" s="459">
        <v>931</v>
      </c>
      <c r="AZ137" s="460">
        <v>80</v>
      </c>
      <c r="BA137" s="833">
        <f t="shared" si="130"/>
        <v>1011</v>
      </c>
      <c r="BB137" s="741">
        <v>0</v>
      </c>
      <c r="BC137" s="467">
        <v>281</v>
      </c>
      <c r="BD137" s="93"/>
      <c r="BE137" s="438" t="s">
        <v>13</v>
      </c>
      <c r="BF137" s="431">
        <v>286</v>
      </c>
      <c r="BG137" s="426">
        <v>589</v>
      </c>
      <c r="BH137" s="426">
        <v>214</v>
      </c>
      <c r="BI137" s="426">
        <v>0</v>
      </c>
      <c r="BJ137" s="4">
        <f t="shared" si="131"/>
        <v>1089</v>
      </c>
      <c r="BK137" s="432">
        <v>589</v>
      </c>
      <c r="BL137" s="431">
        <v>0</v>
      </c>
      <c r="BM137" s="426">
        <v>0</v>
      </c>
      <c r="BN137" s="426">
        <v>0</v>
      </c>
      <c r="BO137" s="269"/>
      <c r="BP137" s="429">
        <v>9</v>
      </c>
      <c r="BQ137" s="299">
        <v>3</v>
      </c>
    </row>
    <row r="138" spans="1:69" s="124" customFormat="1" ht="13.4" customHeight="1">
      <c r="A138" s="469" t="s">
        <v>15</v>
      </c>
      <c r="B138" s="478">
        <v>4162</v>
      </c>
      <c r="C138" s="479">
        <v>1969</v>
      </c>
      <c r="D138" s="479">
        <v>3918</v>
      </c>
      <c r="E138" s="479">
        <v>1826</v>
      </c>
      <c r="F138" s="479">
        <v>4407</v>
      </c>
      <c r="G138" s="479">
        <v>2093</v>
      </c>
      <c r="H138" s="479">
        <v>3849</v>
      </c>
      <c r="I138" s="479">
        <v>1876</v>
      </c>
      <c r="J138" s="479">
        <v>3477</v>
      </c>
      <c r="K138" s="479">
        <v>1781</v>
      </c>
      <c r="L138" s="203">
        <f t="shared" si="127"/>
        <v>19813</v>
      </c>
      <c r="M138" s="868">
        <f t="shared" si="127"/>
        <v>9545</v>
      </c>
      <c r="N138" s="492">
        <v>0</v>
      </c>
      <c r="O138" s="492"/>
      <c r="P138" s="140">
        <v>0</v>
      </c>
      <c r="Q138" s="140">
        <v>0</v>
      </c>
      <c r="R138" s="987"/>
      <c r="S138" s="141">
        <v>0</v>
      </c>
      <c r="T138" s="93"/>
      <c r="U138" s="485" t="s">
        <v>15</v>
      </c>
      <c r="V138" s="459">
        <v>925</v>
      </c>
      <c r="W138" s="460">
        <v>379</v>
      </c>
      <c r="X138" s="460">
        <v>760</v>
      </c>
      <c r="Y138" s="460">
        <v>301</v>
      </c>
      <c r="Z138" s="460">
        <v>942</v>
      </c>
      <c r="AA138" s="460">
        <v>401</v>
      </c>
      <c r="AB138" s="460">
        <v>648</v>
      </c>
      <c r="AC138" s="460">
        <v>303</v>
      </c>
      <c r="AD138" s="460">
        <v>584</v>
      </c>
      <c r="AE138" s="460">
        <v>295</v>
      </c>
      <c r="AF138" s="203">
        <f t="shared" si="134"/>
        <v>3859</v>
      </c>
      <c r="AG138" s="868">
        <f t="shared" si="134"/>
        <v>1679</v>
      </c>
      <c r="AH138" s="459">
        <v>0</v>
      </c>
      <c r="AI138" s="992"/>
      <c r="AJ138" s="460">
        <v>0</v>
      </c>
      <c r="AK138" s="460">
        <v>0</v>
      </c>
      <c r="AL138" s="989"/>
      <c r="AM138" s="462">
        <v>0</v>
      </c>
      <c r="AN138" s="93"/>
      <c r="AO138" s="438" t="s">
        <v>15</v>
      </c>
      <c r="AP138" s="459">
        <v>89</v>
      </c>
      <c r="AQ138" s="460">
        <v>88</v>
      </c>
      <c r="AR138" s="460">
        <v>93</v>
      </c>
      <c r="AS138" s="460">
        <v>86</v>
      </c>
      <c r="AT138" s="460">
        <v>87</v>
      </c>
      <c r="AU138" s="830">
        <f t="shared" si="129"/>
        <v>443</v>
      </c>
      <c r="AV138" s="460">
        <v>0</v>
      </c>
      <c r="AW138" s="462">
        <v>0</v>
      </c>
      <c r="AX138" s="862">
        <v>306</v>
      </c>
      <c r="AY138" s="459">
        <v>272</v>
      </c>
      <c r="AZ138" s="460">
        <v>5</v>
      </c>
      <c r="BA138" s="833">
        <f t="shared" si="130"/>
        <v>277</v>
      </c>
      <c r="BB138" s="741">
        <v>0</v>
      </c>
      <c r="BC138" s="467">
        <v>49</v>
      </c>
      <c r="BD138" s="93"/>
      <c r="BE138" s="438" t="s">
        <v>15</v>
      </c>
      <c r="BF138" s="431">
        <v>236</v>
      </c>
      <c r="BG138" s="426">
        <v>123</v>
      </c>
      <c r="BH138" s="426">
        <v>79</v>
      </c>
      <c r="BI138" s="426">
        <v>0</v>
      </c>
      <c r="BJ138" s="4">
        <f t="shared" si="131"/>
        <v>438</v>
      </c>
      <c r="BK138" s="432">
        <v>367</v>
      </c>
      <c r="BL138" s="431">
        <v>0</v>
      </c>
      <c r="BM138" s="426">
        <v>0</v>
      </c>
      <c r="BN138" s="426">
        <v>0</v>
      </c>
      <c r="BO138" s="269"/>
      <c r="BP138" s="429">
        <v>85</v>
      </c>
      <c r="BQ138" s="299">
        <v>54</v>
      </c>
    </row>
    <row r="139" spans="1:69" s="124" customFormat="1" ht="13.4" customHeight="1">
      <c r="A139" s="469" t="s">
        <v>330</v>
      </c>
      <c r="B139" s="478">
        <v>14255</v>
      </c>
      <c r="C139" s="479">
        <v>6764</v>
      </c>
      <c r="D139" s="479">
        <v>12870</v>
      </c>
      <c r="E139" s="479">
        <v>6160</v>
      </c>
      <c r="F139" s="479">
        <v>11168</v>
      </c>
      <c r="G139" s="479">
        <v>5352</v>
      </c>
      <c r="H139" s="479">
        <v>8500</v>
      </c>
      <c r="I139" s="479">
        <v>4169</v>
      </c>
      <c r="J139" s="479">
        <v>6826</v>
      </c>
      <c r="K139" s="479">
        <v>3502</v>
      </c>
      <c r="L139" s="203">
        <f t="shared" si="127"/>
        <v>53619</v>
      </c>
      <c r="M139" s="868">
        <f t="shared" si="127"/>
        <v>25947</v>
      </c>
      <c r="N139" s="492">
        <v>0</v>
      </c>
      <c r="O139" s="492"/>
      <c r="P139" s="140">
        <v>0</v>
      </c>
      <c r="Q139" s="140">
        <v>0</v>
      </c>
      <c r="R139" s="987"/>
      <c r="S139" s="141">
        <v>0</v>
      </c>
      <c r="T139" s="93"/>
      <c r="U139" s="485" t="s">
        <v>330</v>
      </c>
      <c r="V139" s="459">
        <v>2736</v>
      </c>
      <c r="W139" s="460">
        <v>1193</v>
      </c>
      <c r="X139" s="460">
        <v>2603</v>
      </c>
      <c r="Y139" s="460">
        <v>1110</v>
      </c>
      <c r="Z139" s="460">
        <v>2601</v>
      </c>
      <c r="AA139" s="460">
        <v>1130</v>
      </c>
      <c r="AB139" s="460">
        <v>1305</v>
      </c>
      <c r="AC139" s="460">
        <v>575</v>
      </c>
      <c r="AD139" s="460">
        <v>1438</v>
      </c>
      <c r="AE139" s="460">
        <v>724</v>
      </c>
      <c r="AF139" s="203">
        <f t="shared" si="134"/>
        <v>10683</v>
      </c>
      <c r="AG139" s="868">
        <f t="shared" si="134"/>
        <v>4732</v>
      </c>
      <c r="AH139" s="459">
        <v>0</v>
      </c>
      <c r="AI139" s="992"/>
      <c r="AJ139" s="460">
        <v>0</v>
      </c>
      <c r="AK139" s="460">
        <v>0</v>
      </c>
      <c r="AL139" s="989"/>
      <c r="AM139" s="462">
        <v>0</v>
      </c>
      <c r="AN139" s="93"/>
      <c r="AO139" s="438" t="s">
        <v>330</v>
      </c>
      <c r="AP139" s="459">
        <v>269</v>
      </c>
      <c r="AQ139" s="460">
        <v>263</v>
      </c>
      <c r="AR139" s="460">
        <v>254</v>
      </c>
      <c r="AS139" s="460">
        <v>234</v>
      </c>
      <c r="AT139" s="460">
        <v>232</v>
      </c>
      <c r="AU139" s="830">
        <f t="shared" si="129"/>
        <v>1252</v>
      </c>
      <c r="AV139" s="460">
        <v>0</v>
      </c>
      <c r="AW139" s="462">
        <v>0</v>
      </c>
      <c r="AX139" s="862">
        <v>1058</v>
      </c>
      <c r="AY139" s="459">
        <v>941</v>
      </c>
      <c r="AZ139" s="460">
        <v>48</v>
      </c>
      <c r="BA139" s="833">
        <f t="shared" si="130"/>
        <v>989</v>
      </c>
      <c r="BB139" s="741">
        <v>0</v>
      </c>
      <c r="BC139" s="467">
        <v>220</v>
      </c>
      <c r="BD139" s="93"/>
      <c r="BE139" s="438" t="s">
        <v>330</v>
      </c>
      <c r="BF139" s="431">
        <v>333</v>
      </c>
      <c r="BG139" s="426">
        <v>588</v>
      </c>
      <c r="BH139" s="426">
        <v>117</v>
      </c>
      <c r="BI139" s="426">
        <v>2</v>
      </c>
      <c r="BJ139" s="4">
        <f t="shared" si="131"/>
        <v>1040</v>
      </c>
      <c r="BK139" s="432">
        <v>584</v>
      </c>
      <c r="BL139" s="431">
        <v>0</v>
      </c>
      <c r="BM139" s="426">
        <v>0</v>
      </c>
      <c r="BN139" s="426">
        <v>0</v>
      </c>
      <c r="BO139" s="269"/>
      <c r="BP139" s="429">
        <v>10</v>
      </c>
      <c r="BQ139" s="299">
        <v>11</v>
      </c>
    </row>
    <row r="140" spans="1:69" s="124" customFormat="1" ht="13.4" customHeight="1">
      <c r="A140" s="469" t="s">
        <v>17</v>
      </c>
      <c r="B140" s="478">
        <v>11312</v>
      </c>
      <c r="C140" s="479">
        <v>5343</v>
      </c>
      <c r="D140" s="479">
        <v>9159</v>
      </c>
      <c r="E140" s="479">
        <v>4367</v>
      </c>
      <c r="F140" s="479">
        <v>8122</v>
      </c>
      <c r="G140" s="479">
        <v>3954</v>
      </c>
      <c r="H140" s="479">
        <v>5881</v>
      </c>
      <c r="I140" s="479">
        <v>2925</v>
      </c>
      <c r="J140" s="479">
        <v>3642</v>
      </c>
      <c r="K140" s="479">
        <v>1789</v>
      </c>
      <c r="L140" s="203">
        <f t="shared" si="127"/>
        <v>38116</v>
      </c>
      <c r="M140" s="868">
        <f t="shared" si="127"/>
        <v>18378</v>
      </c>
      <c r="N140" s="492">
        <v>0</v>
      </c>
      <c r="O140" s="492"/>
      <c r="P140" s="140">
        <v>0</v>
      </c>
      <c r="Q140" s="140">
        <v>0</v>
      </c>
      <c r="R140" s="987"/>
      <c r="S140" s="141">
        <v>0</v>
      </c>
      <c r="T140" s="93"/>
      <c r="U140" s="485" t="s">
        <v>17</v>
      </c>
      <c r="V140" s="459">
        <v>2891</v>
      </c>
      <c r="W140" s="460">
        <v>1221</v>
      </c>
      <c r="X140" s="460">
        <v>2075</v>
      </c>
      <c r="Y140" s="460">
        <v>881</v>
      </c>
      <c r="Z140" s="460">
        <v>2027</v>
      </c>
      <c r="AA140" s="460">
        <v>894</v>
      </c>
      <c r="AB140" s="460">
        <v>1247</v>
      </c>
      <c r="AC140" s="460">
        <v>592</v>
      </c>
      <c r="AD140" s="460">
        <v>319</v>
      </c>
      <c r="AE140" s="460">
        <v>162</v>
      </c>
      <c r="AF140" s="203">
        <f t="shared" si="134"/>
        <v>8559</v>
      </c>
      <c r="AG140" s="868">
        <f t="shared" si="134"/>
        <v>3750</v>
      </c>
      <c r="AH140" s="459">
        <v>0</v>
      </c>
      <c r="AI140" s="992"/>
      <c r="AJ140" s="460">
        <v>0</v>
      </c>
      <c r="AK140" s="460">
        <v>0</v>
      </c>
      <c r="AL140" s="989"/>
      <c r="AM140" s="462">
        <v>0</v>
      </c>
      <c r="AN140" s="93"/>
      <c r="AO140" s="438" t="s">
        <v>17</v>
      </c>
      <c r="AP140" s="459">
        <v>268</v>
      </c>
      <c r="AQ140" s="460">
        <v>258</v>
      </c>
      <c r="AR140" s="460">
        <v>260</v>
      </c>
      <c r="AS140" s="460">
        <v>245</v>
      </c>
      <c r="AT140" s="460">
        <v>230</v>
      </c>
      <c r="AU140" s="830">
        <f t="shared" si="129"/>
        <v>1261</v>
      </c>
      <c r="AV140" s="460">
        <v>0</v>
      </c>
      <c r="AW140" s="462">
        <v>0</v>
      </c>
      <c r="AX140" s="862">
        <v>872</v>
      </c>
      <c r="AY140" s="459">
        <v>700</v>
      </c>
      <c r="AZ140" s="460">
        <v>142</v>
      </c>
      <c r="BA140" s="833">
        <f t="shared" si="130"/>
        <v>842</v>
      </c>
      <c r="BB140" s="741">
        <v>0</v>
      </c>
      <c r="BC140" s="467">
        <v>232</v>
      </c>
      <c r="BD140" s="93"/>
      <c r="BE140" s="438" t="s">
        <v>17</v>
      </c>
      <c r="BF140" s="431">
        <v>211</v>
      </c>
      <c r="BG140" s="426">
        <v>491</v>
      </c>
      <c r="BH140" s="426">
        <v>212</v>
      </c>
      <c r="BI140" s="426">
        <v>1</v>
      </c>
      <c r="BJ140" s="4">
        <f t="shared" si="131"/>
        <v>915</v>
      </c>
      <c r="BK140" s="432">
        <v>431</v>
      </c>
      <c r="BL140" s="431">
        <v>0</v>
      </c>
      <c r="BM140" s="426">
        <v>0</v>
      </c>
      <c r="BN140" s="426">
        <v>0</v>
      </c>
      <c r="BO140" s="269"/>
      <c r="BP140" s="429">
        <v>12</v>
      </c>
      <c r="BQ140" s="299">
        <v>10</v>
      </c>
    </row>
    <row r="141" spans="1:69" s="124" customFormat="1" ht="13.4" customHeight="1">
      <c r="A141" s="469" t="s">
        <v>19</v>
      </c>
      <c r="B141" s="478">
        <v>5772</v>
      </c>
      <c r="C141" s="479">
        <v>2741</v>
      </c>
      <c r="D141" s="479">
        <v>5373</v>
      </c>
      <c r="E141" s="479">
        <v>2631</v>
      </c>
      <c r="F141" s="479">
        <v>4710</v>
      </c>
      <c r="G141" s="479">
        <v>2206</v>
      </c>
      <c r="H141" s="479">
        <v>3931</v>
      </c>
      <c r="I141" s="479">
        <v>1915</v>
      </c>
      <c r="J141" s="479">
        <v>2736</v>
      </c>
      <c r="K141" s="479">
        <v>1384</v>
      </c>
      <c r="L141" s="203">
        <f t="shared" si="127"/>
        <v>22522</v>
      </c>
      <c r="M141" s="868">
        <f t="shared" si="127"/>
        <v>10877</v>
      </c>
      <c r="N141" s="492">
        <v>0</v>
      </c>
      <c r="O141" s="492"/>
      <c r="P141" s="140">
        <v>0</v>
      </c>
      <c r="Q141" s="140">
        <v>0</v>
      </c>
      <c r="R141" s="987"/>
      <c r="S141" s="141">
        <v>0</v>
      </c>
      <c r="T141" s="93"/>
      <c r="U141" s="485" t="s">
        <v>19</v>
      </c>
      <c r="V141" s="459">
        <v>1216</v>
      </c>
      <c r="W141" s="460">
        <v>508</v>
      </c>
      <c r="X141" s="460">
        <v>1087</v>
      </c>
      <c r="Y141" s="460">
        <v>471</v>
      </c>
      <c r="Z141" s="460">
        <v>990</v>
      </c>
      <c r="AA141" s="460">
        <v>411</v>
      </c>
      <c r="AB141" s="460">
        <v>716</v>
      </c>
      <c r="AC141" s="460">
        <v>335</v>
      </c>
      <c r="AD141" s="460">
        <v>251</v>
      </c>
      <c r="AE141" s="460">
        <v>127</v>
      </c>
      <c r="AF141" s="203">
        <f t="shared" si="134"/>
        <v>4260</v>
      </c>
      <c r="AG141" s="868">
        <f t="shared" si="134"/>
        <v>1852</v>
      </c>
      <c r="AH141" s="459">
        <v>0</v>
      </c>
      <c r="AI141" s="992"/>
      <c r="AJ141" s="460">
        <v>0</v>
      </c>
      <c r="AK141" s="460">
        <v>0</v>
      </c>
      <c r="AL141" s="989"/>
      <c r="AM141" s="462">
        <v>0</v>
      </c>
      <c r="AN141" s="93"/>
      <c r="AO141" s="438" t="s">
        <v>19</v>
      </c>
      <c r="AP141" s="459">
        <v>149</v>
      </c>
      <c r="AQ141" s="460">
        <v>148</v>
      </c>
      <c r="AR141" s="460">
        <v>150</v>
      </c>
      <c r="AS141" s="460">
        <v>145</v>
      </c>
      <c r="AT141" s="460">
        <v>141</v>
      </c>
      <c r="AU141" s="830">
        <f t="shared" si="129"/>
        <v>733</v>
      </c>
      <c r="AV141" s="460">
        <v>0</v>
      </c>
      <c r="AW141" s="462">
        <v>0</v>
      </c>
      <c r="AX141" s="862">
        <v>575</v>
      </c>
      <c r="AY141" s="459">
        <v>473</v>
      </c>
      <c r="AZ141" s="460">
        <v>59</v>
      </c>
      <c r="BA141" s="833">
        <f t="shared" si="130"/>
        <v>532</v>
      </c>
      <c r="BB141" s="741">
        <v>0</v>
      </c>
      <c r="BC141" s="467">
        <v>138</v>
      </c>
      <c r="BD141" s="93"/>
      <c r="BE141" s="438" t="s">
        <v>19</v>
      </c>
      <c r="BF141" s="431">
        <v>158</v>
      </c>
      <c r="BG141" s="426">
        <v>260</v>
      </c>
      <c r="BH141" s="426">
        <v>110</v>
      </c>
      <c r="BI141" s="426">
        <v>0</v>
      </c>
      <c r="BJ141" s="4">
        <f t="shared" si="131"/>
        <v>528</v>
      </c>
      <c r="BK141" s="432">
        <v>260</v>
      </c>
      <c r="BL141" s="431">
        <v>0</v>
      </c>
      <c r="BM141" s="426">
        <v>0</v>
      </c>
      <c r="BN141" s="426">
        <v>0</v>
      </c>
      <c r="BO141" s="269"/>
      <c r="BP141" s="429">
        <v>7</v>
      </c>
      <c r="BQ141" s="299">
        <v>4</v>
      </c>
    </row>
    <row r="142" spans="1:69" s="124" customFormat="1" ht="13.4" customHeight="1">
      <c r="A142" s="469" t="s">
        <v>331</v>
      </c>
      <c r="B142" s="478">
        <v>7436</v>
      </c>
      <c r="C142" s="479">
        <v>3592</v>
      </c>
      <c r="D142" s="479">
        <v>5667</v>
      </c>
      <c r="E142" s="479">
        <v>2754</v>
      </c>
      <c r="F142" s="479">
        <v>4999</v>
      </c>
      <c r="G142" s="479">
        <v>2387</v>
      </c>
      <c r="H142" s="479">
        <v>3845</v>
      </c>
      <c r="I142" s="479">
        <v>1886</v>
      </c>
      <c r="J142" s="479">
        <v>2329</v>
      </c>
      <c r="K142" s="479">
        <v>1121</v>
      </c>
      <c r="L142" s="203">
        <f t="shared" si="127"/>
        <v>24276</v>
      </c>
      <c r="M142" s="868">
        <f t="shared" si="127"/>
        <v>11740</v>
      </c>
      <c r="N142" s="492">
        <v>0</v>
      </c>
      <c r="O142" s="492"/>
      <c r="P142" s="140">
        <v>0</v>
      </c>
      <c r="Q142" s="140">
        <v>0</v>
      </c>
      <c r="R142" s="987"/>
      <c r="S142" s="141">
        <v>0</v>
      </c>
      <c r="T142" s="93"/>
      <c r="U142" s="487" t="s">
        <v>331</v>
      </c>
      <c r="V142" s="459">
        <v>1877</v>
      </c>
      <c r="W142" s="460">
        <v>888</v>
      </c>
      <c r="X142" s="460">
        <v>1382</v>
      </c>
      <c r="Y142" s="460">
        <v>623</v>
      </c>
      <c r="Z142" s="460">
        <v>1111</v>
      </c>
      <c r="AA142" s="460">
        <v>475</v>
      </c>
      <c r="AB142" s="460">
        <v>837</v>
      </c>
      <c r="AC142" s="460">
        <v>403</v>
      </c>
      <c r="AD142" s="460">
        <v>262</v>
      </c>
      <c r="AE142" s="460">
        <v>121</v>
      </c>
      <c r="AF142" s="203">
        <f t="shared" si="134"/>
        <v>5469</v>
      </c>
      <c r="AG142" s="868">
        <f t="shared" si="134"/>
        <v>2510</v>
      </c>
      <c r="AH142" s="459">
        <v>0</v>
      </c>
      <c r="AI142" s="992"/>
      <c r="AJ142" s="460">
        <v>0</v>
      </c>
      <c r="AK142" s="460">
        <v>0</v>
      </c>
      <c r="AL142" s="989"/>
      <c r="AM142" s="462">
        <v>0</v>
      </c>
      <c r="AN142" s="93"/>
      <c r="AO142" s="469" t="s">
        <v>331</v>
      </c>
      <c r="AP142" s="459">
        <v>161</v>
      </c>
      <c r="AQ142" s="460">
        <v>157</v>
      </c>
      <c r="AR142" s="460">
        <v>156</v>
      </c>
      <c r="AS142" s="460">
        <v>147</v>
      </c>
      <c r="AT142" s="460">
        <v>143</v>
      </c>
      <c r="AU142" s="830">
        <f t="shared" si="129"/>
        <v>764</v>
      </c>
      <c r="AV142" s="460">
        <v>0</v>
      </c>
      <c r="AW142" s="462">
        <v>0</v>
      </c>
      <c r="AX142" s="862">
        <v>524</v>
      </c>
      <c r="AY142" s="459">
        <v>294</v>
      </c>
      <c r="AZ142" s="460">
        <v>218</v>
      </c>
      <c r="BA142" s="833">
        <f t="shared" si="130"/>
        <v>512</v>
      </c>
      <c r="BB142" s="741">
        <v>0</v>
      </c>
      <c r="BC142" s="467">
        <v>142</v>
      </c>
      <c r="BD142" s="93"/>
      <c r="BE142" s="469" t="s">
        <v>331</v>
      </c>
      <c r="BF142" s="431">
        <v>91</v>
      </c>
      <c r="BG142" s="426">
        <v>292</v>
      </c>
      <c r="BH142" s="426">
        <v>144</v>
      </c>
      <c r="BI142" s="426">
        <v>0</v>
      </c>
      <c r="BJ142" s="4">
        <f t="shared" si="131"/>
        <v>527</v>
      </c>
      <c r="BK142" s="432">
        <v>250</v>
      </c>
      <c r="BL142" s="431">
        <v>0</v>
      </c>
      <c r="BM142" s="426">
        <v>0</v>
      </c>
      <c r="BN142" s="426">
        <v>0</v>
      </c>
      <c r="BO142" s="269"/>
      <c r="BP142" s="429">
        <v>1</v>
      </c>
      <c r="BQ142" s="299">
        <v>1</v>
      </c>
    </row>
    <row r="143" spans="1:69" ht="13.4" customHeight="1">
      <c r="A143" s="469" t="s">
        <v>46</v>
      </c>
      <c r="B143" s="478">
        <v>16115</v>
      </c>
      <c r="C143" s="479">
        <v>7883</v>
      </c>
      <c r="D143" s="479">
        <v>9930</v>
      </c>
      <c r="E143" s="479">
        <v>4747</v>
      </c>
      <c r="F143" s="479">
        <v>7658</v>
      </c>
      <c r="G143" s="479">
        <v>3742</v>
      </c>
      <c r="H143" s="479">
        <v>4583</v>
      </c>
      <c r="I143" s="479">
        <v>2198</v>
      </c>
      <c r="J143" s="479">
        <v>3158</v>
      </c>
      <c r="K143" s="479">
        <v>1468</v>
      </c>
      <c r="L143" s="203">
        <f t="shared" si="127"/>
        <v>41444</v>
      </c>
      <c r="M143" s="868">
        <f t="shared" si="127"/>
        <v>20038</v>
      </c>
      <c r="N143" s="492">
        <v>0</v>
      </c>
      <c r="O143" s="492"/>
      <c r="P143" s="140">
        <v>0</v>
      </c>
      <c r="Q143" s="140">
        <v>0</v>
      </c>
      <c r="R143" s="987"/>
      <c r="S143" s="141">
        <v>0</v>
      </c>
      <c r="U143" s="485" t="s">
        <v>46</v>
      </c>
      <c r="V143" s="459">
        <v>5508</v>
      </c>
      <c r="W143" s="460">
        <v>2648</v>
      </c>
      <c r="X143" s="460">
        <v>3037</v>
      </c>
      <c r="Y143" s="460">
        <v>1445</v>
      </c>
      <c r="Z143" s="460">
        <v>2268</v>
      </c>
      <c r="AA143" s="460">
        <v>1069</v>
      </c>
      <c r="AB143" s="460">
        <v>1095</v>
      </c>
      <c r="AC143" s="460">
        <v>515</v>
      </c>
      <c r="AD143" s="460">
        <v>917</v>
      </c>
      <c r="AE143" s="460">
        <v>452</v>
      </c>
      <c r="AF143" s="203">
        <f t="shared" ref="AF143:AG148" si="135">+V143+X143+Z143+AB143+AD143</f>
        <v>12825</v>
      </c>
      <c r="AG143" s="868">
        <f t="shared" si="135"/>
        <v>6129</v>
      </c>
      <c r="AH143" s="459">
        <v>0</v>
      </c>
      <c r="AI143" s="992"/>
      <c r="AJ143" s="460">
        <v>0</v>
      </c>
      <c r="AK143" s="460">
        <v>0</v>
      </c>
      <c r="AL143" s="989"/>
      <c r="AM143" s="462">
        <v>0</v>
      </c>
      <c r="AO143" s="438" t="s">
        <v>46</v>
      </c>
      <c r="AP143" s="459">
        <v>395</v>
      </c>
      <c r="AQ143" s="460">
        <v>378</v>
      </c>
      <c r="AR143" s="460">
        <v>351</v>
      </c>
      <c r="AS143" s="460">
        <v>268</v>
      </c>
      <c r="AT143" s="460">
        <v>211</v>
      </c>
      <c r="AU143" s="830">
        <f t="shared" si="129"/>
        <v>1603</v>
      </c>
      <c r="AV143" s="460">
        <v>0</v>
      </c>
      <c r="AW143" s="462">
        <v>0</v>
      </c>
      <c r="AX143" s="862">
        <v>1028</v>
      </c>
      <c r="AY143" s="459">
        <v>839</v>
      </c>
      <c r="AZ143" s="460">
        <v>171</v>
      </c>
      <c r="BA143" s="833">
        <f t="shared" si="130"/>
        <v>1010</v>
      </c>
      <c r="BB143" s="741">
        <v>0</v>
      </c>
      <c r="BC143" s="467">
        <v>374</v>
      </c>
      <c r="BE143" s="438" t="s">
        <v>46</v>
      </c>
      <c r="BF143" s="431">
        <v>197</v>
      </c>
      <c r="BG143" s="426">
        <v>540</v>
      </c>
      <c r="BH143" s="426">
        <v>76</v>
      </c>
      <c r="BI143" s="426">
        <v>1</v>
      </c>
      <c r="BJ143" s="4">
        <f t="shared" si="131"/>
        <v>814</v>
      </c>
      <c r="BK143" s="432">
        <v>325</v>
      </c>
      <c r="BL143" s="431">
        <v>0</v>
      </c>
      <c r="BM143" s="426">
        <v>0</v>
      </c>
      <c r="BN143" s="426">
        <v>0</v>
      </c>
      <c r="BO143" s="269"/>
      <c r="BP143" s="429">
        <v>3</v>
      </c>
      <c r="BQ143" s="299">
        <v>2</v>
      </c>
    </row>
    <row r="144" spans="1:69" ht="13.4" customHeight="1">
      <c r="A144" s="469" t="s">
        <v>332</v>
      </c>
      <c r="B144" s="478">
        <v>15369</v>
      </c>
      <c r="C144" s="479">
        <v>7580</v>
      </c>
      <c r="D144" s="479">
        <v>10318</v>
      </c>
      <c r="E144" s="479">
        <v>5041</v>
      </c>
      <c r="F144" s="479">
        <v>7775</v>
      </c>
      <c r="G144" s="479">
        <v>3731</v>
      </c>
      <c r="H144" s="479">
        <v>4798</v>
      </c>
      <c r="I144" s="479">
        <v>2349</v>
      </c>
      <c r="J144" s="479">
        <v>3385</v>
      </c>
      <c r="K144" s="479">
        <v>1603</v>
      </c>
      <c r="L144" s="203">
        <f t="shared" si="127"/>
        <v>41645</v>
      </c>
      <c r="M144" s="868">
        <f t="shared" si="127"/>
        <v>20304</v>
      </c>
      <c r="N144" s="492">
        <v>0</v>
      </c>
      <c r="O144" s="492"/>
      <c r="P144" s="140">
        <v>0</v>
      </c>
      <c r="Q144" s="140">
        <v>0</v>
      </c>
      <c r="R144" s="987"/>
      <c r="S144" s="141">
        <v>0</v>
      </c>
      <c r="U144" s="485" t="s">
        <v>332</v>
      </c>
      <c r="V144" s="459">
        <v>440</v>
      </c>
      <c r="W144" s="460">
        <v>193</v>
      </c>
      <c r="X144" s="460">
        <v>2802</v>
      </c>
      <c r="Y144" s="460">
        <v>1323</v>
      </c>
      <c r="Z144" s="460">
        <v>2127</v>
      </c>
      <c r="AA144" s="460">
        <v>987</v>
      </c>
      <c r="AB144" s="460">
        <v>184</v>
      </c>
      <c r="AC144" s="460">
        <v>94</v>
      </c>
      <c r="AD144" s="460">
        <v>449</v>
      </c>
      <c r="AE144" s="460">
        <v>197</v>
      </c>
      <c r="AF144" s="203">
        <f t="shared" si="135"/>
        <v>6002</v>
      </c>
      <c r="AG144" s="868">
        <f t="shared" si="135"/>
        <v>2794</v>
      </c>
      <c r="AH144" s="459">
        <v>0</v>
      </c>
      <c r="AI144" s="992"/>
      <c r="AJ144" s="460">
        <v>0</v>
      </c>
      <c r="AK144" s="460">
        <v>0</v>
      </c>
      <c r="AL144" s="989"/>
      <c r="AM144" s="462">
        <v>0</v>
      </c>
      <c r="AO144" s="438" t="s">
        <v>332</v>
      </c>
      <c r="AP144" s="459">
        <v>274</v>
      </c>
      <c r="AQ144" s="460">
        <v>262</v>
      </c>
      <c r="AR144" s="460">
        <v>238</v>
      </c>
      <c r="AS144" s="460">
        <v>217</v>
      </c>
      <c r="AT144" s="460">
        <v>201</v>
      </c>
      <c r="AU144" s="830">
        <f t="shared" si="129"/>
        <v>1192</v>
      </c>
      <c r="AV144" s="460">
        <v>0</v>
      </c>
      <c r="AW144" s="462">
        <v>0</v>
      </c>
      <c r="AX144" s="862">
        <v>810</v>
      </c>
      <c r="AY144" s="459">
        <v>686</v>
      </c>
      <c r="AZ144" s="460">
        <v>120</v>
      </c>
      <c r="BA144" s="833">
        <f t="shared" si="130"/>
        <v>806</v>
      </c>
      <c r="BB144" s="741">
        <v>0</v>
      </c>
      <c r="BC144" s="467">
        <v>239</v>
      </c>
      <c r="BE144" s="438" t="s">
        <v>332</v>
      </c>
      <c r="BF144" s="431">
        <v>184</v>
      </c>
      <c r="BG144" s="426">
        <v>518</v>
      </c>
      <c r="BH144" s="426">
        <v>212</v>
      </c>
      <c r="BI144" s="426">
        <v>1</v>
      </c>
      <c r="BJ144" s="4">
        <f t="shared" si="131"/>
        <v>915</v>
      </c>
      <c r="BK144" s="432">
        <v>269</v>
      </c>
      <c r="BL144" s="431">
        <v>0</v>
      </c>
      <c r="BM144" s="426">
        <v>0</v>
      </c>
      <c r="BN144" s="426">
        <v>0</v>
      </c>
      <c r="BO144" s="269"/>
      <c r="BP144" s="429">
        <v>10</v>
      </c>
      <c r="BQ144" s="299">
        <v>6</v>
      </c>
    </row>
    <row r="145" spans="1:69" ht="13.4" customHeight="1">
      <c r="A145" s="469" t="s">
        <v>51</v>
      </c>
      <c r="B145" s="478">
        <v>30512</v>
      </c>
      <c r="C145" s="479">
        <v>14970</v>
      </c>
      <c r="D145" s="479">
        <v>19342</v>
      </c>
      <c r="E145" s="479">
        <v>9571</v>
      </c>
      <c r="F145" s="479">
        <v>14671</v>
      </c>
      <c r="G145" s="479">
        <v>7320</v>
      </c>
      <c r="H145" s="479">
        <v>9842</v>
      </c>
      <c r="I145" s="479">
        <v>4775</v>
      </c>
      <c r="J145" s="479">
        <v>6281</v>
      </c>
      <c r="K145" s="479">
        <v>3115</v>
      </c>
      <c r="L145" s="203">
        <f t="shared" si="127"/>
        <v>80648</v>
      </c>
      <c r="M145" s="868">
        <f t="shared" si="127"/>
        <v>39751</v>
      </c>
      <c r="N145" s="492">
        <v>0</v>
      </c>
      <c r="O145" s="492"/>
      <c r="P145" s="140">
        <v>0</v>
      </c>
      <c r="Q145" s="140">
        <v>0</v>
      </c>
      <c r="R145" s="987"/>
      <c r="S145" s="141">
        <v>0</v>
      </c>
      <c r="U145" s="485" t="s">
        <v>51</v>
      </c>
      <c r="V145" s="459">
        <v>6668</v>
      </c>
      <c r="W145" s="460">
        <v>3224</v>
      </c>
      <c r="X145" s="460">
        <v>5023</v>
      </c>
      <c r="Y145" s="460">
        <v>2525</v>
      </c>
      <c r="Z145" s="460">
        <v>3733</v>
      </c>
      <c r="AA145" s="460">
        <v>1791</v>
      </c>
      <c r="AB145" s="460">
        <v>2009</v>
      </c>
      <c r="AC145" s="460">
        <v>931</v>
      </c>
      <c r="AD145" s="460">
        <v>1380</v>
      </c>
      <c r="AE145" s="460">
        <v>661</v>
      </c>
      <c r="AF145" s="203">
        <f t="shared" si="135"/>
        <v>18813</v>
      </c>
      <c r="AG145" s="868">
        <f t="shared" si="135"/>
        <v>9132</v>
      </c>
      <c r="AH145" s="459">
        <v>0</v>
      </c>
      <c r="AI145" s="992"/>
      <c r="AJ145" s="460">
        <v>0</v>
      </c>
      <c r="AK145" s="460">
        <v>0</v>
      </c>
      <c r="AL145" s="989"/>
      <c r="AM145" s="462">
        <v>0</v>
      </c>
      <c r="AO145" s="438" t="s">
        <v>51</v>
      </c>
      <c r="AP145" s="459">
        <v>551</v>
      </c>
      <c r="AQ145" s="460">
        <v>498</v>
      </c>
      <c r="AR145" s="460">
        <v>453</v>
      </c>
      <c r="AS145" s="460">
        <v>380</v>
      </c>
      <c r="AT145" s="460">
        <v>313</v>
      </c>
      <c r="AU145" s="830">
        <f t="shared" si="129"/>
        <v>2195</v>
      </c>
      <c r="AV145" s="460">
        <v>0</v>
      </c>
      <c r="AW145" s="462">
        <v>0</v>
      </c>
      <c r="AX145" s="862">
        <v>1655</v>
      </c>
      <c r="AY145" s="459">
        <v>1400</v>
      </c>
      <c r="AZ145" s="460">
        <v>137</v>
      </c>
      <c r="BA145" s="833">
        <f t="shared" si="130"/>
        <v>1537</v>
      </c>
      <c r="BB145" s="741">
        <v>0</v>
      </c>
      <c r="BC145" s="467">
        <v>459</v>
      </c>
      <c r="BE145" s="438" t="s">
        <v>51</v>
      </c>
      <c r="BF145" s="431">
        <v>442</v>
      </c>
      <c r="BG145" s="426">
        <v>814</v>
      </c>
      <c r="BH145" s="426">
        <v>464</v>
      </c>
      <c r="BI145" s="426">
        <v>1</v>
      </c>
      <c r="BJ145" s="4">
        <f t="shared" si="131"/>
        <v>1721</v>
      </c>
      <c r="BK145" s="432">
        <v>703</v>
      </c>
      <c r="BL145" s="431">
        <v>0</v>
      </c>
      <c r="BM145" s="426">
        <v>0</v>
      </c>
      <c r="BN145" s="426">
        <v>0</v>
      </c>
      <c r="BO145" s="269"/>
      <c r="BP145" s="429">
        <v>47</v>
      </c>
      <c r="BQ145" s="299">
        <v>30</v>
      </c>
    </row>
    <row r="146" spans="1:69" ht="13.4" customHeight="1">
      <c r="A146" s="469" t="s">
        <v>333</v>
      </c>
      <c r="B146" s="478">
        <v>24523</v>
      </c>
      <c r="C146" s="479">
        <v>11997</v>
      </c>
      <c r="D146" s="479">
        <v>13323</v>
      </c>
      <c r="E146" s="479">
        <v>6445</v>
      </c>
      <c r="F146" s="479">
        <v>9776</v>
      </c>
      <c r="G146" s="479">
        <v>4659</v>
      </c>
      <c r="H146" s="479">
        <v>5362</v>
      </c>
      <c r="I146" s="479">
        <v>2567</v>
      </c>
      <c r="J146" s="479">
        <v>3153</v>
      </c>
      <c r="K146" s="479">
        <v>1441</v>
      </c>
      <c r="L146" s="203">
        <f t="shared" si="127"/>
        <v>56137</v>
      </c>
      <c r="M146" s="868">
        <f t="shared" si="127"/>
        <v>27109</v>
      </c>
      <c r="N146" s="492">
        <v>643</v>
      </c>
      <c r="O146" s="492"/>
      <c r="P146" s="140">
        <v>265</v>
      </c>
      <c r="Q146" s="140">
        <v>488</v>
      </c>
      <c r="R146" s="987"/>
      <c r="S146" s="141">
        <v>179</v>
      </c>
      <c r="U146" s="485" t="s">
        <v>333</v>
      </c>
      <c r="V146" s="459">
        <v>9398</v>
      </c>
      <c r="W146" s="460">
        <v>4590</v>
      </c>
      <c r="X146" s="460">
        <v>4510</v>
      </c>
      <c r="Y146" s="460">
        <v>2158</v>
      </c>
      <c r="Z146" s="460">
        <v>3318</v>
      </c>
      <c r="AA146" s="460">
        <v>1562</v>
      </c>
      <c r="AB146" s="460">
        <v>1233</v>
      </c>
      <c r="AC146" s="460">
        <v>584</v>
      </c>
      <c r="AD146" s="460">
        <v>573</v>
      </c>
      <c r="AE146" s="460">
        <v>238</v>
      </c>
      <c r="AF146" s="203">
        <f t="shared" si="135"/>
        <v>19032</v>
      </c>
      <c r="AG146" s="868">
        <f t="shared" si="135"/>
        <v>9132</v>
      </c>
      <c r="AH146" s="459">
        <v>112</v>
      </c>
      <c r="AI146" s="992"/>
      <c r="AJ146" s="460">
        <v>49</v>
      </c>
      <c r="AK146" s="460">
        <v>46</v>
      </c>
      <c r="AL146" s="989"/>
      <c r="AM146" s="462">
        <v>17</v>
      </c>
      <c r="AO146" s="438" t="s">
        <v>333</v>
      </c>
      <c r="AP146" s="459">
        <v>474</v>
      </c>
      <c r="AQ146" s="460">
        <v>458</v>
      </c>
      <c r="AR146" s="460">
        <v>428</v>
      </c>
      <c r="AS146" s="460">
        <v>302</v>
      </c>
      <c r="AT146" s="460">
        <v>222</v>
      </c>
      <c r="AU146" s="830">
        <f t="shared" si="129"/>
        <v>1884</v>
      </c>
      <c r="AV146" s="460">
        <v>15</v>
      </c>
      <c r="AW146" s="462">
        <v>15</v>
      </c>
      <c r="AX146" s="862">
        <v>1099</v>
      </c>
      <c r="AY146" s="459">
        <v>928</v>
      </c>
      <c r="AZ146" s="460">
        <v>122</v>
      </c>
      <c r="BA146" s="833">
        <f t="shared" si="130"/>
        <v>1050</v>
      </c>
      <c r="BB146" s="741">
        <v>40</v>
      </c>
      <c r="BC146" s="467">
        <v>442</v>
      </c>
      <c r="BE146" s="438" t="s">
        <v>333</v>
      </c>
      <c r="BF146" s="431">
        <v>400</v>
      </c>
      <c r="BG146" s="426">
        <v>571</v>
      </c>
      <c r="BH146" s="426">
        <v>216</v>
      </c>
      <c r="BI146" s="426">
        <v>0</v>
      </c>
      <c r="BJ146" s="4">
        <f t="shared" si="131"/>
        <v>1187</v>
      </c>
      <c r="BK146" s="432">
        <v>522</v>
      </c>
      <c r="BL146" s="431">
        <v>39</v>
      </c>
      <c r="BM146" s="426">
        <v>4</v>
      </c>
      <c r="BN146" s="426">
        <v>16</v>
      </c>
      <c r="BO146" s="269">
        <f>SUM(BL146:BN146)</f>
        <v>59</v>
      </c>
      <c r="BP146" s="429">
        <v>20</v>
      </c>
      <c r="BQ146" s="299">
        <v>11</v>
      </c>
    </row>
    <row r="147" spans="1:69" ht="13.4" customHeight="1">
      <c r="A147" s="469" t="s">
        <v>52</v>
      </c>
      <c r="B147" s="478">
        <v>32275</v>
      </c>
      <c r="C147" s="479">
        <v>15720</v>
      </c>
      <c r="D147" s="479">
        <v>16552</v>
      </c>
      <c r="E147" s="479">
        <v>7979</v>
      </c>
      <c r="F147" s="479">
        <v>11020</v>
      </c>
      <c r="G147" s="479">
        <v>5239</v>
      </c>
      <c r="H147" s="479">
        <v>6519</v>
      </c>
      <c r="I147" s="479">
        <v>3078</v>
      </c>
      <c r="J147" s="479">
        <v>4719</v>
      </c>
      <c r="K147" s="479">
        <v>2112</v>
      </c>
      <c r="L147" s="203">
        <f t="shared" si="127"/>
        <v>71085</v>
      </c>
      <c r="M147" s="868">
        <f t="shared" si="127"/>
        <v>34128</v>
      </c>
      <c r="N147" s="492">
        <v>0</v>
      </c>
      <c r="O147" s="492"/>
      <c r="P147" s="140">
        <v>0</v>
      </c>
      <c r="Q147" s="140">
        <v>0</v>
      </c>
      <c r="R147" s="987"/>
      <c r="S147" s="141">
        <v>0</v>
      </c>
      <c r="U147" s="485" t="s">
        <v>52</v>
      </c>
      <c r="V147" s="459">
        <v>10385</v>
      </c>
      <c r="W147" s="460">
        <v>5010</v>
      </c>
      <c r="X147" s="460">
        <v>5223</v>
      </c>
      <c r="Y147" s="460">
        <v>2501</v>
      </c>
      <c r="Z147" s="460">
        <v>3533</v>
      </c>
      <c r="AA147" s="460">
        <v>1618</v>
      </c>
      <c r="AB147" s="460">
        <v>1449</v>
      </c>
      <c r="AC147" s="460">
        <v>674</v>
      </c>
      <c r="AD147" s="460">
        <v>1422</v>
      </c>
      <c r="AE147" s="460">
        <v>664</v>
      </c>
      <c r="AF147" s="203">
        <f t="shared" si="135"/>
        <v>22012</v>
      </c>
      <c r="AG147" s="868">
        <f t="shared" si="135"/>
        <v>10467</v>
      </c>
      <c r="AH147" s="459">
        <v>0</v>
      </c>
      <c r="AI147" s="992"/>
      <c r="AJ147" s="460">
        <v>0</v>
      </c>
      <c r="AK147" s="460">
        <v>0</v>
      </c>
      <c r="AL147" s="989"/>
      <c r="AM147" s="462">
        <v>0</v>
      </c>
      <c r="AO147" s="438" t="s">
        <v>52</v>
      </c>
      <c r="AP147" s="459">
        <v>538</v>
      </c>
      <c r="AQ147" s="460">
        <v>485</v>
      </c>
      <c r="AR147" s="460">
        <v>405</v>
      </c>
      <c r="AS147" s="460">
        <v>301</v>
      </c>
      <c r="AT147" s="460">
        <v>239</v>
      </c>
      <c r="AU147" s="830">
        <f t="shared" si="129"/>
        <v>1968</v>
      </c>
      <c r="AV147" s="460">
        <v>0</v>
      </c>
      <c r="AW147" s="462">
        <v>0</v>
      </c>
      <c r="AX147" s="862">
        <v>1407</v>
      </c>
      <c r="AY147" s="459">
        <v>1186</v>
      </c>
      <c r="AZ147" s="460">
        <v>206</v>
      </c>
      <c r="BA147" s="833">
        <f t="shared" si="130"/>
        <v>1392</v>
      </c>
      <c r="BB147" s="741">
        <v>0</v>
      </c>
      <c r="BC147" s="467">
        <v>480</v>
      </c>
      <c r="BE147" s="438" t="s">
        <v>52</v>
      </c>
      <c r="BF147" s="431">
        <v>335</v>
      </c>
      <c r="BG147" s="426">
        <v>634</v>
      </c>
      <c r="BH147" s="426">
        <v>377</v>
      </c>
      <c r="BI147" s="426">
        <v>1</v>
      </c>
      <c r="BJ147" s="4">
        <f t="shared" si="131"/>
        <v>1347</v>
      </c>
      <c r="BK147" s="432">
        <v>273</v>
      </c>
      <c r="BL147" s="431">
        <v>0</v>
      </c>
      <c r="BM147" s="426">
        <v>0</v>
      </c>
      <c r="BN147" s="426">
        <v>0</v>
      </c>
      <c r="BO147" s="269"/>
      <c r="BP147" s="429">
        <v>6</v>
      </c>
      <c r="BQ147" s="299">
        <v>2</v>
      </c>
    </row>
    <row r="148" spans="1:69" ht="15" customHeight="1" thickBot="1">
      <c r="A148" s="491" t="s">
        <v>334</v>
      </c>
      <c r="B148" s="495">
        <v>11182</v>
      </c>
      <c r="C148" s="496">
        <v>5480</v>
      </c>
      <c r="D148" s="496">
        <v>7587</v>
      </c>
      <c r="E148" s="496">
        <v>3747</v>
      </c>
      <c r="F148" s="496">
        <v>6141</v>
      </c>
      <c r="G148" s="496">
        <v>3050</v>
      </c>
      <c r="H148" s="496">
        <v>4475</v>
      </c>
      <c r="I148" s="496">
        <v>2208</v>
      </c>
      <c r="J148" s="496">
        <v>3195</v>
      </c>
      <c r="K148" s="496">
        <v>1569</v>
      </c>
      <c r="L148" s="187">
        <f t="shared" si="127"/>
        <v>32580</v>
      </c>
      <c r="M148" s="188">
        <f t="shared" si="127"/>
        <v>16054</v>
      </c>
      <c r="N148" s="493">
        <v>2093</v>
      </c>
      <c r="O148" s="493"/>
      <c r="P148" s="295">
        <v>1009</v>
      </c>
      <c r="Q148" s="295">
        <v>1534</v>
      </c>
      <c r="R148" s="988"/>
      <c r="S148" s="296">
        <v>696</v>
      </c>
      <c r="U148" s="458" t="s">
        <v>334</v>
      </c>
      <c r="V148" s="464">
        <v>2499</v>
      </c>
      <c r="W148" s="465">
        <v>1209</v>
      </c>
      <c r="X148" s="465">
        <v>2093</v>
      </c>
      <c r="Y148" s="465">
        <v>1032</v>
      </c>
      <c r="Z148" s="465">
        <v>1649</v>
      </c>
      <c r="AA148" s="465">
        <v>802</v>
      </c>
      <c r="AB148" s="465">
        <v>912</v>
      </c>
      <c r="AC148" s="465">
        <v>389</v>
      </c>
      <c r="AD148" s="465">
        <v>898</v>
      </c>
      <c r="AE148" s="465">
        <v>433</v>
      </c>
      <c r="AF148" s="187">
        <f t="shared" si="135"/>
        <v>8051</v>
      </c>
      <c r="AG148" s="188">
        <f t="shared" si="135"/>
        <v>3865</v>
      </c>
      <c r="AH148" s="464">
        <v>452</v>
      </c>
      <c r="AI148" s="994"/>
      <c r="AJ148" s="465">
        <v>226</v>
      </c>
      <c r="AK148" s="465">
        <v>246</v>
      </c>
      <c r="AL148" s="991"/>
      <c r="AM148" s="466">
        <v>116</v>
      </c>
      <c r="AO148" s="439" t="s">
        <v>334</v>
      </c>
      <c r="AP148" s="464">
        <v>209</v>
      </c>
      <c r="AQ148" s="465">
        <v>205</v>
      </c>
      <c r="AR148" s="465">
        <v>191</v>
      </c>
      <c r="AS148" s="465">
        <v>178</v>
      </c>
      <c r="AT148" s="465">
        <v>158</v>
      </c>
      <c r="AU148" s="831">
        <f>SUM(AP148:AT148)</f>
        <v>941</v>
      </c>
      <c r="AV148" s="465">
        <v>36</v>
      </c>
      <c r="AW148" s="466">
        <v>33</v>
      </c>
      <c r="AX148" s="864">
        <v>709</v>
      </c>
      <c r="AY148" s="464">
        <v>632</v>
      </c>
      <c r="AZ148" s="465">
        <v>19</v>
      </c>
      <c r="BA148" s="834">
        <f t="shared" si="130"/>
        <v>651</v>
      </c>
      <c r="BB148" s="743">
        <v>46</v>
      </c>
      <c r="BC148" s="468">
        <v>180</v>
      </c>
      <c r="BE148" s="439" t="s">
        <v>334</v>
      </c>
      <c r="BF148" s="433">
        <v>187</v>
      </c>
      <c r="BG148" s="427">
        <v>342</v>
      </c>
      <c r="BH148" s="427">
        <v>231</v>
      </c>
      <c r="BI148" s="427">
        <v>2</v>
      </c>
      <c r="BJ148" s="451">
        <f t="shared" si="131"/>
        <v>762</v>
      </c>
      <c r="BK148" s="434">
        <v>331</v>
      </c>
      <c r="BL148" s="433">
        <v>61</v>
      </c>
      <c r="BM148" s="427">
        <v>2</v>
      </c>
      <c r="BN148" s="427">
        <v>15</v>
      </c>
      <c r="BO148" s="836">
        <f>SUM(BL148:BN148)</f>
        <v>78</v>
      </c>
      <c r="BP148" s="430">
        <v>8</v>
      </c>
      <c r="BQ148" s="300">
        <v>3</v>
      </c>
    </row>
    <row r="149" spans="1:69" ht="17.25" customHeight="1">
      <c r="A149" s="122"/>
      <c r="B149" s="138"/>
      <c r="C149" s="145"/>
      <c r="AO149" s="124"/>
      <c r="AP149" s="146"/>
      <c r="AQ149" s="146"/>
      <c r="AR149" s="146"/>
      <c r="AS149" s="146"/>
      <c r="AT149" s="146"/>
      <c r="AU149" s="832"/>
      <c r="AV149" s="146"/>
      <c r="AW149" s="146"/>
      <c r="AX149" s="865"/>
      <c r="AY149" s="146"/>
      <c r="AZ149" s="146"/>
      <c r="BA149" s="835"/>
      <c r="BB149" s="146"/>
      <c r="BC149" s="146"/>
    </row>
    <row r="150" spans="1:69" s="93" customFormat="1" ht="17.25" customHeight="1">
      <c r="L150" s="805"/>
      <c r="M150" s="785"/>
      <c r="AF150" s="785"/>
      <c r="AG150" s="785"/>
      <c r="AU150" s="785"/>
      <c r="AX150" s="91"/>
      <c r="BA150" s="805"/>
      <c r="BJ150" s="785"/>
      <c r="BO150" s="785"/>
    </row>
    <row r="151" spans="1:69" ht="17.25" customHeight="1">
      <c r="AS151" s="145"/>
      <c r="AT151" s="145"/>
      <c r="AU151" s="152"/>
      <c r="AV151" s="145"/>
      <c r="AW151" s="145"/>
      <c r="AX151" s="145"/>
      <c r="AY151" s="145"/>
    </row>
    <row r="152" spans="1:69" ht="17.25" customHeight="1">
      <c r="B152" s="123"/>
    </row>
  </sheetData>
  <mergeCells count="72">
    <mergeCell ref="A1:S1"/>
    <mergeCell ref="U1:AM1"/>
    <mergeCell ref="AO1:BC1"/>
    <mergeCell ref="BE1:BQ1"/>
    <mergeCell ref="A2:S2"/>
    <mergeCell ref="U2:AM2"/>
    <mergeCell ref="AO2:BC2"/>
    <mergeCell ref="BE2:BQ2"/>
    <mergeCell ref="A3:S3"/>
    <mergeCell ref="U3:AM3"/>
    <mergeCell ref="BE3:BQ3"/>
    <mergeCell ref="A5:A6"/>
    <mergeCell ref="B5:C5"/>
    <mergeCell ref="D5:E5"/>
    <mergeCell ref="F5:G5"/>
    <mergeCell ref="H5:I5"/>
    <mergeCell ref="J5:K5"/>
    <mergeCell ref="L5:M5"/>
    <mergeCell ref="AK5:AM5"/>
    <mergeCell ref="AO5:AO6"/>
    <mergeCell ref="N5:P5"/>
    <mergeCell ref="Q5:S5"/>
    <mergeCell ref="U5:U6"/>
    <mergeCell ref="V5:W5"/>
    <mergeCell ref="BF5:BK5"/>
    <mergeCell ref="AB5:AC5"/>
    <mergeCell ref="AD5:AE5"/>
    <mergeCell ref="AF5:AG5"/>
    <mergeCell ref="AH5:AJ5"/>
    <mergeCell ref="A31:S31"/>
    <mergeCell ref="U31:AM31"/>
    <mergeCell ref="BE31:BQ31"/>
    <mergeCell ref="X5:Y5"/>
    <mergeCell ref="Z5:AA5"/>
    <mergeCell ref="BL5:BO5"/>
    <mergeCell ref="BP5:BQ5"/>
    <mergeCell ref="A30:S30"/>
    <mergeCell ref="U30:AM30"/>
    <mergeCell ref="AO30:BC30"/>
    <mergeCell ref="BE30:BQ30"/>
    <mergeCell ref="AX5:AX6"/>
    <mergeCell ref="AY5:BA5"/>
    <mergeCell ref="BB5:BB6"/>
    <mergeCell ref="BC5:BC6"/>
    <mergeCell ref="BE5:BE6"/>
    <mergeCell ref="A33:A34"/>
    <mergeCell ref="B33:C33"/>
    <mergeCell ref="D33:E33"/>
    <mergeCell ref="F33:G33"/>
    <mergeCell ref="H33:I33"/>
    <mergeCell ref="J33:K33"/>
    <mergeCell ref="L33:M33"/>
    <mergeCell ref="AO33:AO34"/>
    <mergeCell ref="N33:P33"/>
    <mergeCell ref="Q33:S33"/>
    <mergeCell ref="U33:U34"/>
    <mergeCell ref="V33:W33"/>
    <mergeCell ref="X33:Y33"/>
    <mergeCell ref="Z33:AA33"/>
    <mergeCell ref="AB33:AC33"/>
    <mergeCell ref="AD33:AE33"/>
    <mergeCell ref="AF33:AG33"/>
    <mergeCell ref="AH33:AJ33"/>
    <mergeCell ref="AK33:AM33"/>
    <mergeCell ref="BL33:BO33"/>
    <mergeCell ref="BP33:BQ33"/>
    <mergeCell ref="AX33:AX34"/>
    <mergeCell ref="AY33:BA33"/>
    <mergeCell ref="BB33:BB34"/>
    <mergeCell ref="BC33:BC34"/>
    <mergeCell ref="BE33:BE34"/>
    <mergeCell ref="BF33:BK33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firstPageNumber="14" orientation="landscape" horizontalDpi="300" r:id="rId1"/>
  <headerFooter>
    <oddFooter>Page &amp;P</oddFooter>
  </headerFooter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workbookViewId="0">
      <pane ySplit="2" topLeftCell="A3" activePane="bottomLeft" state="frozen"/>
      <selection pane="bottomLeft" activeCell="C28" sqref="C28:N50"/>
    </sheetView>
  </sheetViews>
  <sheetFormatPr baseColWidth="10" defaultRowHeight="14.5"/>
  <cols>
    <col min="2" max="2" width="20.1796875" bestFit="1" customWidth="1"/>
  </cols>
  <sheetData>
    <row r="1" spans="1:27">
      <c r="A1" t="s">
        <v>579</v>
      </c>
      <c r="C1" s="1073" t="s">
        <v>92</v>
      </c>
      <c r="D1" s="1074"/>
      <c r="E1" s="1075"/>
      <c r="F1" s="1073" t="s">
        <v>93</v>
      </c>
      <c r="G1" s="1074"/>
      <c r="H1" s="1075"/>
      <c r="I1" s="1073" t="s">
        <v>94</v>
      </c>
      <c r="J1" s="1074"/>
      <c r="K1" s="1075"/>
      <c r="L1" s="1073" t="s">
        <v>95</v>
      </c>
      <c r="M1" s="1074"/>
      <c r="N1" s="1075"/>
      <c r="P1" s="1073" t="s">
        <v>92</v>
      </c>
      <c r="Q1" s="1074"/>
      <c r="R1" s="1075"/>
      <c r="S1" s="1073" t="s">
        <v>93</v>
      </c>
      <c r="T1" s="1074"/>
      <c r="U1" s="1075"/>
      <c r="V1" s="1073" t="s">
        <v>94</v>
      </c>
      <c r="W1" s="1074"/>
      <c r="X1" s="1075"/>
      <c r="Y1" s="1073" t="s">
        <v>95</v>
      </c>
      <c r="Z1" s="1074"/>
      <c r="AA1" s="1075"/>
    </row>
    <row r="2" spans="1:27" ht="26">
      <c r="C2" s="43" t="s">
        <v>99</v>
      </c>
      <c r="D2" s="43" t="s">
        <v>578</v>
      </c>
      <c r="E2" s="43" t="s">
        <v>100</v>
      </c>
      <c r="F2" s="43" t="s">
        <v>99</v>
      </c>
      <c r="G2" s="43" t="s">
        <v>578</v>
      </c>
      <c r="H2" s="43" t="s">
        <v>100</v>
      </c>
      <c r="I2" s="43" t="s">
        <v>99</v>
      </c>
      <c r="J2" s="43" t="s">
        <v>578</v>
      </c>
      <c r="K2" s="43" t="s">
        <v>100</v>
      </c>
      <c r="L2" s="43" t="s">
        <v>99</v>
      </c>
      <c r="M2" s="43" t="s">
        <v>578</v>
      </c>
      <c r="N2" s="43" t="s">
        <v>100</v>
      </c>
      <c r="P2" s="43" t="s">
        <v>99</v>
      </c>
      <c r="Q2" s="43" t="s">
        <v>578</v>
      </c>
      <c r="R2" s="43" t="s">
        <v>100</v>
      </c>
      <c r="S2" s="43" t="s">
        <v>99</v>
      </c>
      <c r="T2" s="43" t="s">
        <v>578</v>
      </c>
      <c r="U2" s="43" t="s">
        <v>100</v>
      </c>
      <c r="V2" s="43" t="s">
        <v>99</v>
      </c>
      <c r="W2" s="43" t="s">
        <v>578</v>
      </c>
      <c r="X2" s="43" t="s">
        <v>100</v>
      </c>
      <c r="Y2" s="43" t="s">
        <v>99</v>
      </c>
      <c r="Z2" s="43" t="s">
        <v>578</v>
      </c>
      <c r="AA2" s="43" t="s">
        <v>100</v>
      </c>
    </row>
    <row r="3" spans="1:27">
      <c r="B3" s="271" t="s">
        <v>107</v>
      </c>
      <c r="C3" s="676">
        <v>164</v>
      </c>
      <c r="D3" s="676">
        <v>87</v>
      </c>
      <c r="E3" s="676">
        <v>77</v>
      </c>
      <c r="F3" s="676">
        <v>133</v>
      </c>
      <c r="G3" s="676">
        <v>67</v>
      </c>
      <c r="H3" s="676">
        <v>66</v>
      </c>
      <c r="I3" s="676">
        <v>150</v>
      </c>
      <c r="J3" s="676">
        <v>78</v>
      </c>
      <c r="K3" s="676">
        <v>72</v>
      </c>
      <c r="L3" s="676">
        <v>802</v>
      </c>
      <c r="M3" s="676">
        <v>393</v>
      </c>
      <c r="N3" s="676">
        <v>409</v>
      </c>
      <c r="P3" s="849">
        <v>1383</v>
      </c>
      <c r="Q3" s="849">
        <v>754</v>
      </c>
      <c r="R3" s="129">
        <v>629</v>
      </c>
      <c r="S3" s="129">
        <v>987</v>
      </c>
      <c r="T3" s="978">
        <v>460</v>
      </c>
      <c r="U3" s="137">
        <v>527</v>
      </c>
    </row>
    <row r="4" spans="1:27">
      <c r="B4" s="271" t="s">
        <v>39</v>
      </c>
      <c r="C4" s="676">
        <v>97</v>
      </c>
      <c r="D4" s="676">
        <v>63</v>
      </c>
      <c r="E4" s="676">
        <v>34</v>
      </c>
      <c r="F4" s="676">
        <v>71</v>
      </c>
      <c r="G4" s="676">
        <v>29</v>
      </c>
      <c r="H4" s="676">
        <v>42</v>
      </c>
      <c r="I4" s="676">
        <v>88</v>
      </c>
      <c r="J4" s="676">
        <v>38</v>
      </c>
      <c r="K4" s="676">
        <v>50</v>
      </c>
      <c r="L4" s="676">
        <v>619</v>
      </c>
      <c r="M4" s="676">
        <v>298</v>
      </c>
      <c r="N4" s="676">
        <v>321</v>
      </c>
      <c r="P4" s="849">
        <v>0</v>
      </c>
      <c r="Q4" s="849">
        <v>0</v>
      </c>
      <c r="R4" s="129">
        <v>0</v>
      </c>
      <c r="S4" s="129">
        <v>0</v>
      </c>
      <c r="T4" s="978">
        <v>0</v>
      </c>
      <c r="U4" s="137">
        <v>0</v>
      </c>
    </row>
    <row r="5" spans="1:27">
      <c r="B5" s="271" t="s">
        <v>8</v>
      </c>
      <c r="C5" s="676">
        <v>1932</v>
      </c>
      <c r="D5" s="676">
        <v>1119</v>
      </c>
      <c r="E5" s="676">
        <v>813</v>
      </c>
      <c r="F5" s="676">
        <v>1458</v>
      </c>
      <c r="G5" s="676">
        <v>778</v>
      </c>
      <c r="H5" s="676">
        <v>680</v>
      </c>
      <c r="I5" s="676">
        <v>1228</v>
      </c>
      <c r="J5" s="676">
        <v>649</v>
      </c>
      <c r="K5" s="676">
        <v>579</v>
      </c>
      <c r="L5" s="676">
        <v>3010</v>
      </c>
      <c r="M5" s="676">
        <v>1419</v>
      </c>
      <c r="N5" s="676">
        <v>1591</v>
      </c>
      <c r="P5" s="849">
        <v>0</v>
      </c>
      <c r="Q5" s="849">
        <v>0</v>
      </c>
      <c r="R5" s="129">
        <v>0</v>
      </c>
      <c r="S5" s="129">
        <v>0</v>
      </c>
      <c r="T5" s="978">
        <v>0</v>
      </c>
      <c r="U5" s="137">
        <v>0</v>
      </c>
    </row>
    <row r="6" spans="1:27">
      <c r="B6" s="271" t="s">
        <v>75</v>
      </c>
      <c r="C6" s="676">
        <v>329</v>
      </c>
      <c r="D6" s="676">
        <v>169</v>
      </c>
      <c r="E6" s="676">
        <v>160</v>
      </c>
      <c r="F6" s="676">
        <v>217</v>
      </c>
      <c r="G6" s="676">
        <v>136</v>
      </c>
      <c r="H6" s="676">
        <v>81</v>
      </c>
      <c r="I6" s="676">
        <v>198</v>
      </c>
      <c r="J6" s="676">
        <v>97</v>
      </c>
      <c r="K6" s="676">
        <v>101</v>
      </c>
      <c r="L6" s="676">
        <v>1069</v>
      </c>
      <c r="M6" s="676">
        <v>544</v>
      </c>
      <c r="N6" s="676">
        <v>525</v>
      </c>
      <c r="P6" s="849">
        <v>832</v>
      </c>
      <c r="Q6" s="849">
        <v>467</v>
      </c>
      <c r="R6" s="129">
        <v>365</v>
      </c>
      <c r="S6" s="129">
        <v>504</v>
      </c>
      <c r="T6" s="978">
        <v>256</v>
      </c>
      <c r="U6" s="137">
        <v>248</v>
      </c>
    </row>
    <row r="7" spans="1:27">
      <c r="B7" s="271" t="s">
        <v>38</v>
      </c>
      <c r="C7" s="676">
        <v>39</v>
      </c>
      <c r="D7" s="676">
        <v>20</v>
      </c>
      <c r="E7" s="676">
        <v>19</v>
      </c>
      <c r="F7" s="676">
        <v>16</v>
      </c>
      <c r="G7" s="676">
        <v>9</v>
      </c>
      <c r="H7" s="676">
        <v>7</v>
      </c>
      <c r="I7" s="676">
        <v>15</v>
      </c>
      <c r="J7" s="676">
        <v>12</v>
      </c>
      <c r="K7" s="676">
        <v>3</v>
      </c>
      <c r="L7" s="676">
        <v>23</v>
      </c>
      <c r="M7" s="676">
        <v>7</v>
      </c>
      <c r="N7" s="676">
        <v>16</v>
      </c>
      <c r="P7" s="849">
        <v>0</v>
      </c>
      <c r="Q7" s="849">
        <v>0</v>
      </c>
      <c r="R7" s="129">
        <v>0</v>
      </c>
      <c r="S7" s="129">
        <v>0</v>
      </c>
      <c r="T7" s="978">
        <v>0</v>
      </c>
      <c r="U7" s="137">
        <v>0</v>
      </c>
    </row>
    <row r="8" spans="1:27">
      <c r="B8" s="271" t="s">
        <v>25</v>
      </c>
      <c r="C8" s="676">
        <v>52</v>
      </c>
      <c r="D8" s="676">
        <v>25</v>
      </c>
      <c r="E8" s="676">
        <v>27</v>
      </c>
      <c r="F8" s="676">
        <v>27</v>
      </c>
      <c r="G8" s="676">
        <v>17</v>
      </c>
      <c r="H8" s="676">
        <v>10</v>
      </c>
      <c r="I8" s="676">
        <v>23</v>
      </c>
      <c r="J8" s="676">
        <v>9</v>
      </c>
      <c r="K8" s="676">
        <v>14</v>
      </c>
      <c r="L8" s="676">
        <v>100</v>
      </c>
      <c r="M8" s="676">
        <v>38</v>
      </c>
      <c r="N8" s="676">
        <v>62</v>
      </c>
      <c r="P8" s="849">
        <v>0</v>
      </c>
      <c r="Q8" s="849">
        <v>0</v>
      </c>
      <c r="R8" s="129">
        <v>0</v>
      </c>
      <c r="S8" s="129">
        <v>0</v>
      </c>
      <c r="T8" s="978">
        <v>0</v>
      </c>
      <c r="U8" s="137">
        <v>0</v>
      </c>
    </row>
    <row r="9" spans="1:27">
      <c r="B9" s="271" t="s">
        <v>108</v>
      </c>
      <c r="C9" s="676">
        <v>179</v>
      </c>
      <c r="D9" s="676">
        <v>98</v>
      </c>
      <c r="E9" s="676">
        <v>81</v>
      </c>
      <c r="F9" s="676">
        <v>106</v>
      </c>
      <c r="G9" s="676">
        <v>40</v>
      </c>
      <c r="H9" s="676">
        <v>66</v>
      </c>
      <c r="I9" s="676">
        <v>84</v>
      </c>
      <c r="J9" s="676">
        <v>31</v>
      </c>
      <c r="K9" s="676">
        <v>53</v>
      </c>
      <c r="L9" s="676">
        <v>71</v>
      </c>
      <c r="M9" s="676">
        <v>38</v>
      </c>
      <c r="N9" s="676">
        <v>33</v>
      </c>
      <c r="P9" s="849">
        <v>1</v>
      </c>
      <c r="Q9" s="849">
        <v>1</v>
      </c>
      <c r="R9" s="129">
        <v>0</v>
      </c>
      <c r="S9" s="129">
        <v>0</v>
      </c>
      <c r="T9" s="978">
        <v>0</v>
      </c>
      <c r="U9" s="137">
        <v>0</v>
      </c>
    </row>
    <row r="10" spans="1:27">
      <c r="B10" s="271" t="s">
        <v>109</v>
      </c>
      <c r="C10" s="676">
        <v>59</v>
      </c>
      <c r="D10" s="676">
        <v>24</v>
      </c>
      <c r="E10" s="676">
        <v>35</v>
      </c>
      <c r="F10" s="676">
        <v>33</v>
      </c>
      <c r="G10" s="676">
        <v>17</v>
      </c>
      <c r="H10" s="676">
        <v>16</v>
      </c>
      <c r="I10" s="676">
        <v>41</v>
      </c>
      <c r="J10" s="676">
        <v>17</v>
      </c>
      <c r="K10" s="676">
        <v>24</v>
      </c>
      <c r="L10" s="676">
        <v>119</v>
      </c>
      <c r="M10" s="676">
        <v>62</v>
      </c>
      <c r="N10" s="676">
        <v>57</v>
      </c>
      <c r="P10" s="849">
        <v>0</v>
      </c>
      <c r="Q10" s="849">
        <v>0</v>
      </c>
      <c r="R10" s="129">
        <v>0</v>
      </c>
      <c r="S10" s="129">
        <v>0</v>
      </c>
      <c r="T10" s="978">
        <v>0</v>
      </c>
      <c r="U10" s="137">
        <v>0</v>
      </c>
    </row>
    <row r="11" spans="1:27">
      <c r="B11" s="271" t="s">
        <v>73</v>
      </c>
      <c r="C11" s="676">
        <v>286</v>
      </c>
      <c r="D11" s="676">
        <v>147</v>
      </c>
      <c r="E11" s="676">
        <v>139</v>
      </c>
      <c r="F11" s="676">
        <v>195</v>
      </c>
      <c r="G11" s="676">
        <v>93</v>
      </c>
      <c r="H11" s="676">
        <v>102</v>
      </c>
      <c r="I11" s="676">
        <v>149</v>
      </c>
      <c r="J11" s="676">
        <v>71</v>
      </c>
      <c r="K11" s="676">
        <v>78</v>
      </c>
      <c r="L11" s="676">
        <v>443</v>
      </c>
      <c r="M11" s="676">
        <v>199</v>
      </c>
      <c r="N11" s="676">
        <v>244</v>
      </c>
      <c r="P11" s="849">
        <v>316</v>
      </c>
      <c r="Q11" s="849">
        <v>148</v>
      </c>
      <c r="R11" s="129">
        <v>168</v>
      </c>
      <c r="S11" s="129">
        <v>95</v>
      </c>
      <c r="T11" s="978">
        <v>45</v>
      </c>
      <c r="U11" s="137">
        <v>50</v>
      </c>
    </row>
    <row r="12" spans="1:27">
      <c r="B12" s="271" t="s">
        <v>66</v>
      </c>
      <c r="C12" s="676">
        <v>66</v>
      </c>
      <c r="D12" s="676">
        <v>37</v>
      </c>
      <c r="E12" s="676">
        <v>29</v>
      </c>
      <c r="F12" s="676">
        <v>20</v>
      </c>
      <c r="G12" s="676">
        <v>9</v>
      </c>
      <c r="H12" s="676">
        <v>11</v>
      </c>
      <c r="I12" s="676">
        <v>13</v>
      </c>
      <c r="J12" s="676">
        <v>6</v>
      </c>
      <c r="K12" s="676">
        <v>7</v>
      </c>
      <c r="L12" s="676">
        <v>88</v>
      </c>
      <c r="M12" s="676">
        <v>40</v>
      </c>
      <c r="N12" s="676">
        <v>48</v>
      </c>
      <c r="P12" s="849">
        <v>0</v>
      </c>
      <c r="Q12" s="849">
        <v>0</v>
      </c>
      <c r="R12" s="129">
        <v>0</v>
      </c>
      <c r="S12" s="129">
        <v>0</v>
      </c>
      <c r="T12" s="978">
        <v>0</v>
      </c>
      <c r="U12" s="137">
        <v>0</v>
      </c>
    </row>
    <row r="13" spans="1:27">
      <c r="B13" s="271" t="s">
        <v>56</v>
      </c>
      <c r="C13" s="676">
        <v>477</v>
      </c>
      <c r="D13" s="676">
        <v>270</v>
      </c>
      <c r="E13" s="676">
        <v>207</v>
      </c>
      <c r="F13" s="676">
        <v>345</v>
      </c>
      <c r="G13" s="676">
        <v>161</v>
      </c>
      <c r="H13" s="676">
        <v>184</v>
      </c>
      <c r="I13" s="676">
        <v>222</v>
      </c>
      <c r="J13" s="676">
        <v>117</v>
      </c>
      <c r="K13" s="676">
        <v>105</v>
      </c>
      <c r="L13" s="676">
        <v>622</v>
      </c>
      <c r="M13" s="676">
        <v>310</v>
      </c>
      <c r="N13" s="676">
        <v>312</v>
      </c>
      <c r="P13" s="849">
        <v>315</v>
      </c>
      <c r="Q13" s="849">
        <v>147</v>
      </c>
      <c r="R13" s="129">
        <v>168</v>
      </c>
      <c r="S13" s="129">
        <v>159</v>
      </c>
      <c r="T13" s="978">
        <v>90</v>
      </c>
      <c r="U13" s="137">
        <v>69</v>
      </c>
    </row>
    <row r="14" spans="1:27">
      <c r="B14" s="271" t="s">
        <v>20</v>
      </c>
      <c r="C14" s="676">
        <v>229</v>
      </c>
      <c r="D14" s="676">
        <v>122</v>
      </c>
      <c r="E14" s="676">
        <v>107</v>
      </c>
      <c r="F14" s="676">
        <v>155</v>
      </c>
      <c r="G14" s="676">
        <v>70</v>
      </c>
      <c r="H14" s="676">
        <v>85</v>
      </c>
      <c r="I14" s="676">
        <v>80</v>
      </c>
      <c r="J14" s="676">
        <v>39</v>
      </c>
      <c r="K14" s="676">
        <v>41</v>
      </c>
      <c r="L14" s="676">
        <v>209</v>
      </c>
      <c r="M14" s="676">
        <v>88</v>
      </c>
      <c r="N14" s="676">
        <v>121</v>
      </c>
      <c r="P14" s="849">
        <v>0</v>
      </c>
      <c r="Q14" s="849">
        <v>0</v>
      </c>
      <c r="R14" s="129">
        <v>0</v>
      </c>
      <c r="S14" s="129">
        <v>0</v>
      </c>
      <c r="T14" s="978">
        <v>0</v>
      </c>
      <c r="U14" s="137">
        <v>0</v>
      </c>
    </row>
    <row r="15" spans="1:27">
      <c r="B15" s="271" t="s">
        <v>26</v>
      </c>
      <c r="C15" s="676">
        <v>697</v>
      </c>
      <c r="D15" s="676">
        <v>317</v>
      </c>
      <c r="E15" s="676">
        <v>380</v>
      </c>
      <c r="F15" s="676">
        <v>340</v>
      </c>
      <c r="G15" s="676">
        <v>153</v>
      </c>
      <c r="H15" s="676">
        <v>187</v>
      </c>
      <c r="I15" s="676">
        <v>310</v>
      </c>
      <c r="J15" s="676">
        <v>144</v>
      </c>
      <c r="K15" s="676">
        <v>166</v>
      </c>
      <c r="L15" s="676">
        <v>593</v>
      </c>
      <c r="M15" s="676">
        <v>282</v>
      </c>
      <c r="N15" s="676">
        <v>311</v>
      </c>
      <c r="P15" s="849">
        <v>189</v>
      </c>
      <c r="Q15" s="849">
        <v>101</v>
      </c>
      <c r="R15" s="129">
        <v>88</v>
      </c>
      <c r="S15" s="129">
        <v>116</v>
      </c>
      <c r="T15" s="978">
        <v>54</v>
      </c>
      <c r="U15" s="137">
        <v>62</v>
      </c>
    </row>
    <row r="16" spans="1:27">
      <c r="B16" s="271" t="s">
        <v>36</v>
      </c>
      <c r="C16" s="676">
        <v>406</v>
      </c>
      <c r="D16" s="676">
        <v>199</v>
      </c>
      <c r="E16" s="676">
        <v>207</v>
      </c>
      <c r="F16" s="676">
        <v>306</v>
      </c>
      <c r="G16" s="676">
        <v>161</v>
      </c>
      <c r="H16" s="676">
        <v>145</v>
      </c>
      <c r="I16" s="676">
        <v>215</v>
      </c>
      <c r="J16" s="676">
        <v>116</v>
      </c>
      <c r="K16" s="676">
        <v>99</v>
      </c>
      <c r="L16" s="676">
        <v>690</v>
      </c>
      <c r="M16" s="676">
        <v>292</v>
      </c>
      <c r="N16" s="676">
        <v>398</v>
      </c>
      <c r="P16" s="849">
        <v>713</v>
      </c>
      <c r="Q16" s="849">
        <v>337</v>
      </c>
      <c r="R16" s="129">
        <v>376</v>
      </c>
      <c r="S16" s="129">
        <v>521</v>
      </c>
      <c r="T16" s="978">
        <v>271</v>
      </c>
      <c r="U16" s="137">
        <v>250</v>
      </c>
    </row>
    <row r="17" spans="2:27">
      <c r="B17" s="271" t="s">
        <v>43</v>
      </c>
      <c r="C17" s="676">
        <v>76</v>
      </c>
      <c r="D17" s="676">
        <v>37</v>
      </c>
      <c r="E17" s="676">
        <v>39</v>
      </c>
      <c r="F17" s="676">
        <v>27</v>
      </c>
      <c r="G17" s="676">
        <v>12</v>
      </c>
      <c r="H17" s="676">
        <v>15</v>
      </c>
      <c r="I17" s="676">
        <v>33</v>
      </c>
      <c r="J17" s="676">
        <v>20</v>
      </c>
      <c r="K17" s="676">
        <v>13</v>
      </c>
      <c r="L17" s="676">
        <v>42</v>
      </c>
      <c r="M17" s="676">
        <v>16</v>
      </c>
      <c r="N17" s="676">
        <v>26</v>
      </c>
      <c r="P17" s="849">
        <v>0</v>
      </c>
      <c r="Q17" s="849">
        <v>0</v>
      </c>
      <c r="R17" s="129">
        <v>0</v>
      </c>
      <c r="S17" s="129">
        <v>0</v>
      </c>
      <c r="T17" s="978">
        <v>0</v>
      </c>
      <c r="U17" s="137">
        <v>0</v>
      </c>
    </row>
    <row r="18" spans="2:27">
      <c r="B18" s="271" t="s">
        <v>16</v>
      </c>
      <c r="C18" s="676">
        <v>396</v>
      </c>
      <c r="D18" s="676">
        <v>215</v>
      </c>
      <c r="E18" s="676">
        <v>181</v>
      </c>
      <c r="F18" s="676">
        <v>230</v>
      </c>
      <c r="G18" s="676">
        <v>110</v>
      </c>
      <c r="H18" s="676">
        <v>120</v>
      </c>
      <c r="I18" s="676">
        <v>187</v>
      </c>
      <c r="J18" s="676">
        <v>90</v>
      </c>
      <c r="K18" s="676">
        <v>97</v>
      </c>
      <c r="L18" s="676">
        <v>471</v>
      </c>
      <c r="M18" s="676">
        <v>194</v>
      </c>
      <c r="N18" s="676">
        <v>277</v>
      </c>
      <c r="P18" s="849">
        <v>0</v>
      </c>
      <c r="Q18" s="849">
        <v>0</v>
      </c>
      <c r="R18" s="129">
        <v>0</v>
      </c>
      <c r="S18" s="129">
        <v>0</v>
      </c>
      <c r="T18" s="978">
        <v>0</v>
      </c>
      <c r="U18" s="137">
        <v>0</v>
      </c>
    </row>
    <row r="19" spans="2:27">
      <c r="B19" s="271" t="s">
        <v>60</v>
      </c>
      <c r="C19" s="676">
        <v>11</v>
      </c>
      <c r="D19" s="676">
        <v>3</v>
      </c>
      <c r="E19" s="676">
        <v>8</v>
      </c>
      <c r="F19" s="676">
        <v>9</v>
      </c>
      <c r="G19" s="676">
        <v>3</v>
      </c>
      <c r="H19" s="676">
        <v>6</v>
      </c>
      <c r="I19" s="676">
        <v>8</v>
      </c>
      <c r="J19" s="676">
        <v>5</v>
      </c>
      <c r="K19" s="676">
        <v>3</v>
      </c>
      <c r="L19" s="676">
        <v>27</v>
      </c>
      <c r="M19" s="676">
        <v>13</v>
      </c>
      <c r="N19" s="676">
        <v>14</v>
      </c>
      <c r="P19" s="849">
        <v>0</v>
      </c>
      <c r="Q19" s="849">
        <v>0</v>
      </c>
      <c r="R19" s="129">
        <v>0</v>
      </c>
      <c r="S19" s="129">
        <v>0</v>
      </c>
      <c r="T19" s="978">
        <v>0</v>
      </c>
      <c r="U19" s="137">
        <v>0</v>
      </c>
    </row>
    <row r="20" spans="2:27">
      <c r="B20" s="271" t="s">
        <v>77</v>
      </c>
      <c r="C20" s="676">
        <v>106</v>
      </c>
      <c r="D20" s="676">
        <v>51</v>
      </c>
      <c r="E20" s="676">
        <v>55</v>
      </c>
      <c r="F20" s="676">
        <v>92</v>
      </c>
      <c r="G20" s="676">
        <v>53</v>
      </c>
      <c r="H20" s="676">
        <v>39</v>
      </c>
      <c r="I20" s="676">
        <v>64</v>
      </c>
      <c r="J20" s="676">
        <v>34</v>
      </c>
      <c r="K20" s="676">
        <v>30</v>
      </c>
      <c r="L20" s="676">
        <v>141</v>
      </c>
      <c r="M20" s="676">
        <v>72</v>
      </c>
      <c r="N20" s="676">
        <v>69</v>
      </c>
      <c r="P20" s="849">
        <v>0</v>
      </c>
      <c r="Q20" s="849">
        <v>0</v>
      </c>
      <c r="R20" s="129">
        <v>0</v>
      </c>
      <c r="S20" s="129">
        <v>0</v>
      </c>
      <c r="T20" s="978">
        <v>0</v>
      </c>
      <c r="U20" s="137">
        <v>0</v>
      </c>
    </row>
    <row r="21" spans="2:27">
      <c r="B21" s="271" t="s">
        <v>30</v>
      </c>
      <c r="C21" s="676">
        <v>256</v>
      </c>
      <c r="D21" s="676">
        <v>135</v>
      </c>
      <c r="E21" s="676">
        <v>121</v>
      </c>
      <c r="F21" s="676">
        <v>198</v>
      </c>
      <c r="G21" s="676">
        <v>102</v>
      </c>
      <c r="H21" s="676">
        <v>96</v>
      </c>
      <c r="I21" s="676">
        <v>211</v>
      </c>
      <c r="J21" s="676">
        <v>109</v>
      </c>
      <c r="K21" s="676">
        <v>102</v>
      </c>
      <c r="L21" s="676">
        <v>1155</v>
      </c>
      <c r="M21" s="676">
        <v>651</v>
      </c>
      <c r="N21" s="676">
        <v>504</v>
      </c>
      <c r="P21" s="849">
        <v>1169</v>
      </c>
      <c r="Q21" s="849">
        <v>587</v>
      </c>
      <c r="R21" s="129">
        <v>582</v>
      </c>
      <c r="S21" s="129">
        <v>415</v>
      </c>
      <c r="T21" s="978">
        <v>224</v>
      </c>
      <c r="U21" s="137">
        <v>191</v>
      </c>
    </row>
    <row r="22" spans="2:27">
      <c r="B22" s="271" t="s">
        <v>61</v>
      </c>
      <c r="C22" s="676">
        <v>300</v>
      </c>
      <c r="D22" s="676">
        <v>151</v>
      </c>
      <c r="E22" s="676">
        <v>149</v>
      </c>
      <c r="F22" s="676">
        <v>189</v>
      </c>
      <c r="G22" s="676">
        <v>93</v>
      </c>
      <c r="H22" s="676">
        <v>96</v>
      </c>
      <c r="I22" s="676">
        <v>157</v>
      </c>
      <c r="J22" s="676">
        <v>82</v>
      </c>
      <c r="K22" s="676">
        <v>75</v>
      </c>
      <c r="L22" s="676">
        <v>775</v>
      </c>
      <c r="M22" s="676">
        <v>420</v>
      </c>
      <c r="N22" s="676">
        <v>355</v>
      </c>
      <c r="P22" s="849">
        <v>292</v>
      </c>
      <c r="Q22" s="849">
        <v>173</v>
      </c>
      <c r="R22" s="129">
        <v>119</v>
      </c>
      <c r="S22" s="129">
        <v>228</v>
      </c>
      <c r="T22" s="978">
        <v>125</v>
      </c>
      <c r="U22" s="137">
        <v>103</v>
      </c>
    </row>
    <row r="23" spans="2:27">
      <c r="B23" s="271" t="s">
        <v>110</v>
      </c>
      <c r="C23" s="676">
        <v>762</v>
      </c>
      <c r="D23" s="676">
        <v>424</v>
      </c>
      <c r="E23" s="676">
        <v>338</v>
      </c>
      <c r="F23" s="676">
        <v>424</v>
      </c>
      <c r="G23" s="676">
        <v>215</v>
      </c>
      <c r="H23" s="676">
        <v>209</v>
      </c>
      <c r="I23" s="676">
        <v>377</v>
      </c>
      <c r="J23" s="676">
        <v>167</v>
      </c>
      <c r="K23" s="676">
        <v>210</v>
      </c>
      <c r="L23" s="676">
        <v>1018</v>
      </c>
      <c r="M23" s="676">
        <v>446</v>
      </c>
      <c r="N23" s="676">
        <v>572</v>
      </c>
      <c r="P23" s="849">
        <v>23</v>
      </c>
      <c r="Q23" s="849">
        <v>11</v>
      </c>
      <c r="R23" s="129">
        <v>12</v>
      </c>
      <c r="S23" s="129">
        <v>77</v>
      </c>
      <c r="T23" s="978">
        <v>48</v>
      </c>
      <c r="U23" s="137">
        <v>29</v>
      </c>
    </row>
    <row r="24" spans="2:27">
      <c r="B24" s="271" t="s">
        <v>44</v>
      </c>
      <c r="C24" s="676">
        <v>160</v>
      </c>
      <c r="D24" s="676">
        <v>76</v>
      </c>
      <c r="E24" s="676">
        <v>84</v>
      </c>
      <c r="F24" s="676">
        <v>79</v>
      </c>
      <c r="G24" s="676">
        <v>38</v>
      </c>
      <c r="H24" s="676">
        <v>41</v>
      </c>
      <c r="I24" s="676">
        <v>79</v>
      </c>
      <c r="J24" s="676">
        <v>46</v>
      </c>
      <c r="K24" s="676">
        <v>33</v>
      </c>
      <c r="L24" s="676">
        <v>163</v>
      </c>
      <c r="M24" s="676">
        <v>89</v>
      </c>
      <c r="N24" s="676">
        <v>74</v>
      </c>
      <c r="P24" s="849">
        <v>564</v>
      </c>
      <c r="Q24" s="849">
        <v>289</v>
      </c>
      <c r="R24" s="129">
        <v>275</v>
      </c>
      <c r="S24" s="129">
        <v>292</v>
      </c>
      <c r="T24" s="978">
        <v>159</v>
      </c>
      <c r="U24" s="137">
        <v>133</v>
      </c>
    </row>
    <row r="25" spans="2:27" ht="15" thickBot="1">
      <c r="B25" s="374" t="s">
        <v>3</v>
      </c>
      <c r="C25" s="676">
        <v>7079</v>
      </c>
      <c r="D25" s="676">
        <v>3789</v>
      </c>
      <c r="E25" s="676">
        <v>3290</v>
      </c>
      <c r="F25" s="676">
        <v>4670</v>
      </c>
      <c r="G25" s="676">
        <v>2366</v>
      </c>
      <c r="H25" s="676">
        <v>2304</v>
      </c>
      <c r="I25" s="676">
        <v>3932</v>
      </c>
      <c r="J25" s="676">
        <v>1977</v>
      </c>
      <c r="K25" s="676">
        <v>1955</v>
      </c>
      <c r="L25" s="676">
        <v>12250</v>
      </c>
      <c r="M25" s="676">
        <v>5911</v>
      </c>
      <c r="N25" s="676">
        <v>6339</v>
      </c>
      <c r="P25" s="850">
        <v>5797</v>
      </c>
      <c r="Q25" s="849">
        <v>3015</v>
      </c>
      <c r="R25" s="154">
        <v>2782</v>
      </c>
      <c r="S25" s="154">
        <v>3394</v>
      </c>
      <c r="T25" s="350">
        <v>1732</v>
      </c>
      <c r="U25" s="155">
        <v>1662</v>
      </c>
    </row>
    <row r="27" spans="2:27"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2:27">
      <c r="B28" s="271" t="s">
        <v>107</v>
      </c>
      <c r="C28" s="91">
        <v>2340</v>
      </c>
      <c r="D28" s="91">
        <v>1243</v>
      </c>
      <c r="E28" s="91">
        <v>1097</v>
      </c>
      <c r="F28" s="91">
        <v>1594</v>
      </c>
      <c r="G28" s="91">
        <v>751</v>
      </c>
      <c r="H28" s="91">
        <v>843</v>
      </c>
      <c r="I28" s="91">
        <v>1676</v>
      </c>
      <c r="J28" s="91">
        <v>799</v>
      </c>
      <c r="K28" s="91">
        <v>877</v>
      </c>
      <c r="L28" s="91">
        <v>3004</v>
      </c>
      <c r="M28" s="91">
        <v>1439</v>
      </c>
      <c r="N28" s="91">
        <v>1565</v>
      </c>
      <c r="P28" s="91">
        <f>P3+C28</f>
        <v>3723</v>
      </c>
      <c r="Q28" s="91">
        <f t="shared" ref="Q28:AA28" si="0">Q3+D28</f>
        <v>1997</v>
      </c>
      <c r="R28" s="91">
        <f t="shared" si="0"/>
        <v>1726</v>
      </c>
      <c r="S28" s="91">
        <f t="shared" si="0"/>
        <v>2581</v>
      </c>
      <c r="T28" s="91">
        <f t="shared" si="0"/>
        <v>1211</v>
      </c>
      <c r="U28" s="91">
        <f t="shared" si="0"/>
        <v>1370</v>
      </c>
      <c r="V28" s="91">
        <f t="shared" si="0"/>
        <v>1676</v>
      </c>
      <c r="W28" s="91">
        <f t="shared" si="0"/>
        <v>799</v>
      </c>
      <c r="X28" s="91">
        <f t="shared" si="0"/>
        <v>877</v>
      </c>
      <c r="Y28" s="91">
        <f t="shared" si="0"/>
        <v>3004</v>
      </c>
      <c r="Z28" s="91">
        <f t="shared" si="0"/>
        <v>1439</v>
      </c>
      <c r="AA28" s="91">
        <f t="shared" si="0"/>
        <v>1565</v>
      </c>
    </row>
    <row r="29" spans="2:27">
      <c r="B29" s="271" t="s">
        <v>39</v>
      </c>
      <c r="C29" s="91">
        <v>2762</v>
      </c>
      <c r="D29" s="91">
        <v>1338</v>
      </c>
      <c r="E29" s="91">
        <v>1424</v>
      </c>
      <c r="F29" s="91">
        <v>905</v>
      </c>
      <c r="G29" s="91">
        <v>450</v>
      </c>
      <c r="H29" s="91">
        <v>455</v>
      </c>
      <c r="I29" s="91">
        <v>1562</v>
      </c>
      <c r="J29" s="91">
        <v>752</v>
      </c>
      <c r="K29" s="91">
        <v>810</v>
      </c>
      <c r="L29" s="91">
        <v>1751</v>
      </c>
      <c r="M29" s="91">
        <v>764</v>
      </c>
      <c r="N29" s="91">
        <v>987</v>
      </c>
      <c r="P29" s="91">
        <f t="shared" ref="P29:P50" si="1">P4+C29</f>
        <v>2762</v>
      </c>
      <c r="Q29" s="91">
        <f t="shared" ref="Q29:Q50" si="2">Q4+D29</f>
        <v>1338</v>
      </c>
      <c r="R29" s="91">
        <f t="shared" ref="R29:R50" si="3">R4+E29</f>
        <v>1424</v>
      </c>
      <c r="S29" s="91">
        <f t="shared" ref="S29:S50" si="4">S4+F29</f>
        <v>905</v>
      </c>
      <c r="T29" s="91">
        <f t="shared" ref="T29:T50" si="5">T4+G29</f>
        <v>450</v>
      </c>
      <c r="U29" s="91">
        <f t="shared" ref="U29:U50" si="6">U4+H29</f>
        <v>455</v>
      </c>
      <c r="V29" s="91">
        <f t="shared" ref="V29:V50" si="7">V4+I29</f>
        <v>1562</v>
      </c>
      <c r="W29" s="91">
        <f t="shared" ref="W29:W50" si="8">W4+J29</f>
        <v>752</v>
      </c>
      <c r="X29" s="91">
        <f t="shared" ref="X29:X50" si="9">X4+K29</f>
        <v>810</v>
      </c>
      <c r="Y29" s="91">
        <f t="shared" ref="Y29:Y50" si="10">Y4+L29</f>
        <v>1751</v>
      </c>
      <c r="Z29" s="91">
        <f t="shared" ref="Z29:Z50" si="11">Z4+M29</f>
        <v>764</v>
      </c>
      <c r="AA29" s="91">
        <f t="shared" ref="AA29:AA50" si="12">AA4+N29</f>
        <v>987</v>
      </c>
    </row>
    <row r="30" spans="2:27">
      <c r="B30" s="271" t="s">
        <v>8</v>
      </c>
      <c r="C30" s="91">
        <v>4053</v>
      </c>
      <c r="D30" s="91">
        <v>2124</v>
      </c>
      <c r="E30" s="91">
        <v>1929</v>
      </c>
      <c r="F30" s="91">
        <v>3345</v>
      </c>
      <c r="G30" s="91">
        <v>1691</v>
      </c>
      <c r="H30" s="91">
        <v>1654</v>
      </c>
      <c r="I30" s="91">
        <v>1978</v>
      </c>
      <c r="J30" s="91">
        <v>947</v>
      </c>
      <c r="K30" s="91">
        <v>1031</v>
      </c>
      <c r="L30" s="91">
        <v>3450</v>
      </c>
      <c r="M30" s="91">
        <v>1585</v>
      </c>
      <c r="N30" s="91">
        <v>1865</v>
      </c>
      <c r="P30" s="91">
        <f t="shared" si="1"/>
        <v>4053</v>
      </c>
      <c r="Q30" s="91">
        <f t="shared" si="2"/>
        <v>2124</v>
      </c>
      <c r="R30" s="91">
        <f t="shared" si="3"/>
        <v>1929</v>
      </c>
      <c r="S30" s="91">
        <f t="shared" si="4"/>
        <v>3345</v>
      </c>
      <c r="T30" s="91">
        <f t="shared" si="5"/>
        <v>1691</v>
      </c>
      <c r="U30" s="91">
        <f t="shared" si="6"/>
        <v>1654</v>
      </c>
      <c r="V30" s="91">
        <f t="shared" si="7"/>
        <v>1978</v>
      </c>
      <c r="W30" s="91">
        <f t="shared" si="8"/>
        <v>947</v>
      </c>
      <c r="X30" s="91">
        <f t="shared" si="9"/>
        <v>1031</v>
      </c>
      <c r="Y30" s="91">
        <f t="shared" si="10"/>
        <v>3450</v>
      </c>
      <c r="Z30" s="91">
        <f t="shared" si="11"/>
        <v>1585</v>
      </c>
      <c r="AA30" s="91">
        <f t="shared" si="12"/>
        <v>1865</v>
      </c>
    </row>
    <row r="31" spans="2:27">
      <c r="B31" s="271" t="s">
        <v>75</v>
      </c>
      <c r="C31" s="91">
        <v>4039</v>
      </c>
      <c r="D31" s="91">
        <v>2136</v>
      </c>
      <c r="E31" s="91">
        <v>1903</v>
      </c>
      <c r="F31" s="91">
        <v>2204</v>
      </c>
      <c r="G31" s="91">
        <v>1157</v>
      </c>
      <c r="H31" s="91">
        <v>1047</v>
      </c>
      <c r="I31" s="91">
        <v>1463</v>
      </c>
      <c r="J31" s="91">
        <v>782</v>
      </c>
      <c r="K31" s="91">
        <v>681</v>
      </c>
      <c r="L31" s="91">
        <v>2617</v>
      </c>
      <c r="M31" s="91">
        <v>1400</v>
      </c>
      <c r="N31" s="91">
        <v>1217</v>
      </c>
      <c r="P31" s="91">
        <f t="shared" si="1"/>
        <v>4871</v>
      </c>
      <c r="Q31" s="91">
        <f t="shared" si="2"/>
        <v>2603</v>
      </c>
      <c r="R31" s="91">
        <f t="shared" si="3"/>
        <v>2268</v>
      </c>
      <c r="S31" s="91">
        <f t="shared" si="4"/>
        <v>2708</v>
      </c>
      <c r="T31" s="91">
        <f t="shared" si="5"/>
        <v>1413</v>
      </c>
      <c r="U31" s="91">
        <f t="shared" si="6"/>
        <v>1295</v>
      </c>
      <c r="V31" s="91">
        <f t="shared" si="7"/>
        <v>1463</v>
      </c>
      <c r="W31" s="91">
        <f t="shared" si="8"/>
        <v>782</v>
      </c>
      <c r="X31" s="91">
        <f t="shared" si="9"/>
        <v>681</v>
      </c>
      <c r="Y31" s="91">
        <f t="shared" si="10"/>
        <v>2617</v>
      </c>
      <c r="Z31" s="91">
        <f t="shared" si="11"/>
        <v>1400</v>
      </c>
      <c r="AA31" s="91">
        <f t="shared" si="12"/>
        <v>1217</v>
      </c>
    </row>
    <row r="32" spans="2:27">
      <c r="B32" s="271" t="s">
        <v>38</v>
      </c>
      <c r="C32" s="91">
        <v>971</v>
      </c>
      <c r="D32" s="91">
        <v>415</v>
      </c>
      <c r="E32" s="91">
        <v>556</v>
      </c>
      <c r="F32" s="91">
        <v>431</v>
      </c>
      <c r="G32" s="91">
        <v>230</v>
      </c>
      <c r="H32" s="91">
        <v>201</v>
      </c>
      <c r="I32" s="91">
        <v>213</v>
      </c>
      <c r="J32" s="91">
        <v>90</v>
      </c>
      <c r="K32" s="91">
        <v>123</v>
      </c>
      <c r="L32" s="91">
        <v>758</v>
      </c>
      <c r="M32" s="91">
        <v>393</v>
      </c>
      <c r="N32" s="91">
        <v>365</v>
      </c>
      <c r="P32" s="91">
        <f t="shared" si="1"/>
        <v>971</v>
      </c>
      <c r="Q32" s="91">
        <f t="shared" si="2"/>
        <v>415</v>
      </c>
      <c r="R32" s="91">
        <f t="shared" si="3"/>
        <v>556</v>
      </c>
      <c r="S32" s="91">
        <f t="shared" si="4"/>
        <v>431</v>
      </c>
      <c r="T32" s="91">
        <f t="shared" si="5"/>
        <v>230</v>
      </c>
      <c r="U32" s="91">
        <f t="shared" si="6"/>
        <v>201</v>
      </c>
      <c r="V32" s="91">
        <f t="shared" si="7"/>
        <v>213</v>
      </c>
      <c r="W32" s="91">
        <f t="shared" si="8"/>
        <v>90</v>
      </c>
      <c r="X32" s="91">
        <f t="shared" si="9"/>
        <v>123</v>
      </c>
      <c r="Y32" s="91">
        <f t="shared" si="10"/>
        <v>758</v>
      </c>
      <c r="Z32" s="91">
        <f t="shared" si="11"/>
        <v>393</v>
      </c>
      <c r="AA32" s="91">
        <f t="shared" si="12"/>
        <v>365</v>
      </c>
    </row>
    <row r="33" spans="2:27">
      <c r="B33" s="271" t="s">
        <v>25</v>
      </c>
      <c r="C33" s="91">
        <v>727</v>
      </c>
      <c r="D33" s="91">
        <v>376</v>
      </c>
      <c r="E33" s="91">
        <v>351</v>
      </c>
      <c r="F33" s="91">
        <v>219</v>
      </c>
      <c r="G33" s="91">
        <v>114</v>
      </c>
      <c r="H33" s="91">
        <v>105</v>
      </c>
      <c r="I33" s="91">
        <v>116</v>
      </c>
      <c r="J33" s="91">
        <v>66</v>
      </c>
      <c r="K33" s="91">
        <v>50</v>
      </c>
      <c r="L33" s="91">
        <v>447</v>
      </c>
      <c r="M33" s="91">
        <v>262</v>
      </c>
      <c r="N33" s="91">
        <v>185</v>
      </c>
      <c r="P33" s="91">
        <f t="shared" si="1"/>
        <v>727</v>
      </c>
      <c r="Q33" s="91">
        <f t="shared" si="2"/>
        <v>376</v>
      </c>
      <c r="R33" s="91">
        <f t="shared" si="3"/>
        <v>351</v>
      </c>
      <c r="S33" s="91">
        <f t="shared" si="4"/>
        <v>219</v>
      </c>
      <c r="T33" s="91">
        <f t="shared" si="5"/>
        <v>114</v>
      </c>
      <c r="U33" s="91">
        <f t="shared" si="6"/>
        <v>105</v>
      </c>
      <c r="V33" s="91">
        <f t="shared" si="7"/>
        <v>116</v>
      </c>
      <c r="W33" s="91">
        <f t="shared" si="8"/>
        <v>66</v>
      </c>
      <c r="X33" s="91">
        <f t="shared" si="9"/>
        <v>50</v>
      </c>
      <c r="Y33" s="91">
        <f t="shared" si="10"/>
        <v>447</v>
      </c>
      <c r="Z33" s="91">
        <f t="shared" si="11"/>
        <v>262</v>
      </c>
      <c r="AA33" s="91">
        <f t="shared" si="12"/>
        <v>185</v>
      </c>
    </row>
    <row r="34" spans="2:27">
      <c r="B34" s="271" t="s">
        <v>108</v>
      </c>
      <c r="C34" s="91">
        <v>1540</v>
      </c>
      <c r="D34" s="91">
        <v>755</v>
      </c>
      <c r="E34" s="91">
        <v>785</v>
      </c>
      <c r="F34" s="91">
        <v>716</v>
      </c>
      <c r="G34" s="91">
        <v>348</v>
      </c>
      <c r="H34" s="91">
        <v>368</v>
      </c>
      <c r="I34" s="91">
        <v>560</v>
      </c>
      <c r="J34" s="91">
        <v>308</v>
      </c>
      <c r="K34" s="91">
        <v>252</v>
      </c>
      <c r="L34" s="91">
        <v>1162</v>
      </c>
      <c r="M34" s="91">
        <v>693</v>
      </c>
      <c r="N34" s="91">
        <v>469</v>
      </c>
      <c r="P34" s="91">
        <f t="shared" si="1"/>
        <v>1541</v>
      </c>
      <c r="Q34" s="91">
        <f t="shared" si="2"/>
        <v>756</v>
      </c>
      <c r="R34" s="91">
        <f t="shared" si="3"/>
        <v>785</v>
      </c>
      <c r="S34" s="91">
        <f t="shared" si="4"/>
        <v>716</v>
      </c>
      <c r="T34" s="91">
        <f t="shared" si="5"/>
        <v>348</v>
      </c>
      <c r="U34" s="91">
        <f t="shared" si="6"/>
        <v>368</v>
      </c>
      <c r="V34" s="91">
        <f t="shared" si="7"/>
        <v>560</v>
      </c>
      <c r="W34" s="91">
        <f t="shared" si="8"/>
        <v>308</v>
      </c>
      <c r="X34" s="91">
        <f t="shared" si="9"/>
        <v>252</v>
      </c>
      <c r="Y34" s="91">
        <f t="shared" si="10"/>
        <v>1162</v>
      </c>
      <c r="Z34" s="91">
        <f t="shared" si="11"/>
        <v>693</v>
      </c>
      <c r="AA34" s="91">
        <f t="shared" si="12"/>
        <v>469</v>
      </c>
    </row>
    <row r="35" spans="2:27">
      <c r="B35" s="271" t="s">
        <v>109</v>
      </c>
      <c r="C35" s="91">
        <v>1787</v>
      </c>
      <c r="D35" s="91">
        <v>939</v>
      </c>
      <c r="E35" s="91">
        <v>848</v>
      </c>
      <c r="F35" s="91">
        <v>519</v>
      </c>
      <c r="G35" s="91">
        <v>308</v>
      </c>
      <c r="H35" s="91">
        <v>211</v>
      </c>
      <c r="I35" s="91">
        <v>501</v>
      </c>
      <c r="J35" s="91">
        <v>310</v>
      </c>
      <c r="K35" s="91">
        <v>191</v>
      </c>
      <c r="L35" s="91">
        <v>1371</v>
      </c>
      <c r="M35" s="91">
        <v>877</v>
      </c>
      <c r="N35" s="91">
        <v>494</v>
      </c>
      <c r="P35" s="91">
        <f t="shared" si="1"/>
        <v>1787</v>
      </c>
      <c r="Q35" s="91">
        <f t="shared" si="2"/>
        <v>939</v>
      </c>
      <c r="R35" s="91">
        <f t="shared" si="3"/>
        <v>848</v>
      </c>
      <c r="S35" s="91">
        <f t="shared" si="4"/>
        <v>519</v>
      </c>
      <c r="T35" s="91">
        <f t="shared" si="5"/>
        <v>308</v>
      </c>
      <c r="U35" s="91">
        <f t="shared" si="6"/>
        <v>211</v>
      </c>
      <c r="V35" s="91">
        <f t="shared" si="7"/>
        <v>501</v>
      </c>
      <c r="W35" s="91">
        <f t="shared" si="8"/>
        <v>310</v>
      </c>
      <c r="X35" s="91">
        <f t="shared" si="9"/>
        <v>191</v>
      </c>
      <c r="Y35" s="91">
        <f t="shared" si="10"/>
        <v>1371</v>
      </c>
      <c r="Z35" s="91">
        <f t="shared" si="11"/>
        <v>877</v>
      </c>
      <c r="AA35" s="91">
        <f t="shared" si="12"/>
        <v>494</v>
      </c>
    </row>
    <row r="36" spans="2:27">
      <c r="B36" s="271" t="s">
        <v>73</v>
      </c>
      <c r="C36" s="91">
        <v>2844</v>
      </c>
      <c r="D36" s="91">
        <v>1422</v>
      </c>
      <c r="E36" s="91">
        <v>1422</v>
      </c>
      <c r="F36" s="91">
        <v>1795</v>
      </c>
      <c r="G36" s="91">
        <v>892</v>
      </c>
      <c r="H36" s="91">
        <v>903</v>
      </c>
      <c r="I36" s="91">
        <v>1176</v>
      </c>
      <c r="J36" s="91">
        <v>579</v>
      </c>
      <c r="K36" s="91">
        <v>597</v>
      </c>
      <c r="L36" s="91">
        <v>2248</v>
      </c>
      <c r="M36" s="91">
        <v>1095</v>
      </c>
      <c r="N36" s="91">
        <v>1153</v>
      </c>
      <c r="P36" s="91">
        <f t="shared" si="1"/>
        <v>3160</v>
      </c>
      <c r="Q36" s="91">
        <f t="shared" si="2"/>
        <v>1570</v>
      </c>
      <c r="R36" s="91">
        <f t="shared" si="3"/>
        <v>1590</v>
      </c>
      <c r="S36" s="91">
        <f t="shared" si="4"/>
        <v>1890</v>
      </c>
      <c r="T36" s="91">
        <f t="shared" si="5"/>
        <v>937</v>
      </c>
      <c r="U36" s="91">
        <f t="shared" si="6"/>
        <v>953</v>
      </c>
      <c r="V36" s="91">
        <f t="shared" si="7"/>
        <v>1176</v>
      </c>
      <c r="W36" s="91">
        <f t="shared" si="8"/>
        <v>579</v>
      </c>
      <c r="X36" s="91">
        <f t="shared" si="9"/>
        <v>597</v>
      </c>
      <c r="Y36" s="91">
        <f t="shared" si="10"/>
        <v>2248</v>
      </c>
      <c r="Z36" s="91">
        <f t="shared" si="11"/>
        <v>1095</v>
      </c>
      <c r="AA36" s="91">
        <f t="shared" si="12"/>
        <v>1153</v>
      </c>
    </row>
    <row r="37" spans="2:27">
      <c r="B37" s="271" t="s">
        <v>66</v>
      </c>
      <c r="C37" s="91">
        <v>376</v>
      </c>
      <c r="D37" s="91">
        <v>188</v>
      </c>
      <c r="E37" s="91">
        <v>188</v>
      </c>
      <c r="F37" s="91">
        <v>206</v>
      </c>
      <c r="G37" s="91">
        <v>117</v>
      </c>
      <c r="H37" s="91">
        <v>89</v>
      </c>
      <c r="I37" s="91">
        <v>202</v>
      </c>
      <c r="J37" s="91">
        <v>111</v>
      </c>
      <c r="K37" s="91">
        <v>91</v>
      </c>
      <c r="L37" s="91">
        <v>318</v>
      </c>
      <c r="M37" s="91">
        <v>159</v>
      </c>
      <c r="N37" s="91">
        <v>159</v>
      </c>
      <c r="P37" s="91">
        <f t="shared" si="1"/>
        <v>376</v>
      </c>
      <c r="Q37" s="91">
        <f t="shared" si="2"/>
        <v>188</v>
      </c>
      <c r="R37" s="91">
        <f t="shared" si="3"/>
        <v>188</v>
      </c>
      <c r="S37" s="91">
        <f t="shared" si="4"/>
        <v>206</v>
      </c>
      <c r="T37" s="91">
        <f t="shared" si="5"/>
        <v>117</v>
      </c>
      <c r="U37" s="91">
        <f t="shared" si="6"/>
        <v>89</v>
      </c>
      <c r="V37" s="91">
        <f t="shared" si="7"/>
        <v>202</v>
      </c>
      <c r="W37" s="91">
        <f t="shared" si="8"/>
        <v>111</v>
      </c>
      <c r="X37" s="91">
        <f t="shared" si="9"/>
        <v>91</v>
      </c>
      <c r="Y37" s="91">
        <f t="shared" si="10"/>
        <v>318</v>
      </c>
      <c r="Z37" s="91">
        <f t="shared" si="11"/>
        <v>159</v>
      </c>
      <c r="AA37" s="91">
        <f t="shared" si="12"/>
        <v>159</v>
      </c>
    </row>
    <row r="38" spans="2:27">
      <c r="B38" s="271" t="s">
        <v>56</v>
      </c>
      <c r="C38" s="91">
        <v>1067</v>
      </c>
      <c r="D38" s="91">
        <v>534</v>
      </c>
      <c r="E38" s="91">
        <v>533</v>
      </c>
      <c r="F38" s="91">
        <v>674</v>
      </c>
      <c r="G38" s="91">
        <v>368</v>
      </c>
      <c r="H38" s="91">
        <v>306</v>
      </c>
      <c r="I38" s="91">
        <v>512</v>
      </c>
      <c r="J38" s="91">
        <v>260</v>
      </c>
      <c r="K38" s="91">
        <v>252</v>
      </c>
      <c r="L38" s="91">
        <v>1009</v>
      </c>
      <c r="M38" s="91">
        <v>523</v>
      </c>
      <c r="N38" s="91">
        <v>486</v>
      </c>
      <c r="P38" s="91">
        <f t="shared" si="1"/>
        <v>1382</v>
      </c>
      <c r="Q38" s="91">
        <f t="shared" si="2"/>
        <v>681</v>
      </c>
      <c r="R38" s="91">
        <f t="shared" si="3"/>
        <v>701</v>
      </c>
      <c r="S38" s="91">
        <f t="shared" si="4"/>
        <v>833</v>
      </c>
      <c r="T38" s="91">
        <f t="shared" si="5"/>
        <v>458</v>
      </c>
      <c r="U38" s="91">
        <f t="shared" si="6"/>
        <v>375</v>
      </c>
      <c r="V38" s="91">
        <f t="shared" si="7"/>
        <v>512</v>
      </c>
      <c r="W38" s="91">
        <f t="shared" si="8"/>
        <v>260</v>
      </c>
      <c r="X38" s="91">
        <f t="shared" si="9"/>
        <v>252</v>
      </c>
      <c r="Y38" s="91">
        <f t="shared" si="10"/>
        <v>1009</v>
      </c>
      <c r="Z38" s="91">
        <f t="shared" si="11"/>
        <v>523</v>
      </c>
      <c r="AA38" s="91">
        <f t="shared" si="12"/>
        <v>486</v>
      </c>
    </row>
    <row r="39" spans="2:27">
      <c r="B39" s="271" t="s">
        <v>20</v>
      </c>
      <c r="C39" s="91">
        <v>483</v>
      </c>
      <c r="D39" s="91">
        <v>245</v>
      </c>
      <c r="E39" s="91">
        <v>238</v>
      </c>
      <c r="F39" s="91">
        <v>258</v>
      </c>
      <c r="G39" s="91">
        <v>133</v>
      </c>
      <c r="H39" s="91">
        <v>125</v>
      </c>
      <c r="I39" s="91">
        <v>159</v>
      </c>
      <c r="J39" s="91">
        <v>72</v>
      </c>
      <c r="K39" s="91">
        <v>87</v>
      </c>
      <c r="L39" s="91">
        <v>225</v>
      </c>
      <c r="M39" s="91">
        <v>103</v>
      </c>
      <c r="N39" s="91">
        <v>122</v>
      </c>
      <c r="P39" s="91">
        <f t="shared" si="1"/>
        <v>483</v>
      </c>
      <c r="Q39" s="91">
        <f t="shared" si="2"/>
        <v>245</v>
      </c>
      <c r="R39" s="91">
        <f t="shared" si="3"/>
        <v>238</v>
      </c>
      <c r="S39" s="91">
        <f t="shared" si="4"/>
        <v>258</v>
      </c>
      <c r="T39" s="91">
        <f t="shared" si="5"/>
        <v>133</v>
      </c>
      <c r="U39" s="91">
        <f t="shared" si="6"/>
        <v>125</v>
      </c>
      <c r="V39" s="91">
        <f t="shared" si="7"/>
        <v>159</v>
      </c>
      <c r="W39" s="91">
        <f t="shared" si="8"/>
        <v>72</v>
      </c>
      <c r="X39" s="91">
        <f t="shared" si="9"/>
        <v>87</v>
      </c>
      <c r="Y39" s="91">
        <f t="shared" si="10"/>
        <v>225</v>
      </c>
      <c r="Z39" s="91">
        <f t="shared" si="11"/>
        <v>103</v>
      </c>
      <c r="AA39" s="91">
        <f t="shared" si="12"/>
        <v>122</v>
      </c>
    </row>
    <row r="40" spans="2:27">
      <c r="B40" s="271" t="s">
        <v>26</v>
      </c>
      <c r="C40" s="91">
        <v>1710</v>
      </c>
      <c r="D40" s="91">
        <v>837</v>
      </c>
      <c r="E40" s="91">
        <v>873</v>
      </c>
      <c r="F40" s="91">
        <v>919</v>
      </c>
      <c r="G40" s="91">
        <v>457</v>
      </c>
      <c r="H40" s="91">
        <v>462</v>
      </c>
      <c r="I40" s="91">
        <v>816</v>
      </c>
      <c r="J40" s="91">
        <v>435</v>
      </c>
      <c r="K40" s="91">
        <v>381</v>
      </c>
      <c r="L40" s="91">
        <v>885</v>
      </c>
      <c r="M40" s="91">
        <v>482</v>
      </c>
      <c r="N40" s="91">
        <v>403</v>
      </c>
      <c r="P40" s="91">
        <f t="shared" si="1"/>
        <v>1899</v>
      </c>
      <c r="Q40" s="91">
        <f t="shared" si="2"/>
        <v>938</v>
      </c>
      <c r="R40" s="91">
        <f t="shared" si="3"/>
        <v>961</v>
      </c>
      <c r="S40" s="91">
        <f t="shared" si="4"/>
        <v>1035</v>
      </c>
      <c r="T40" s="91">
        <f t="shared" si="5"/>
        <v>511</v>
      </c>
      <c r="U40" s="91">
        <f t="shared" si="6"/>
        <v>524</v>
      </c>
      <c r="V40" s="91">
        <f t="shared" si="7"/>
        <v>816</v>
      </c>
      <c r="W40" s="91">
        <f t="shared" si="8"/>
        <v>435</v>
      </c>
      <c r="X40" s="91">
        <f t="shared" si="9"/>
        <v>381</v>
      </c>
      <c r="Y40" s="91">
        <f t="shared" si="10"/>
        <v>885</v>
      </c>
      <c r="Z40" s="91">
        <f t="shared" si="11"/>
        <v>482</v>
      </c>
      <c r="AA40" s="91">
        <f t="shared" si="12"/>
        <v>403</v>
      </c>
    </row>
    <row r="41" spans="2:27">
      <c r="B41" s="271" t="s">
        <v>36</v>
      </c>
      <c r="C41" s="91">
        <v>3419</v>
      </c>
      <c r="D41" s="91">
        <v>1593</v>
      </c>
      <c r="E41" s="91">
        <v>1826</v>
      </c>
      <c r="F41" s="91">
        <v>2321</v>
      </c>
      <c r="G41" s="91">
        <v>1069</v>
      </c>
      <c r="H41" s="91">
        <v>1252</v>
      </c>
      <c r="I41" s="91">
        <v>1981</v>
      </c>
      <c r="J41" s="91">
        <v>887</v>
      </c>
      <c r="K41" s="91">
        <v>1094</v>
      </c>
      <c r="L41" s="91">
        <v>3236</v>
      </c>
      <c r="M41" s="91">
        <v>1506</v>
      </c>
      <c r="N41" s="91">
        <v>1730</v>
      </c>
      <c r="P41" s="91">
        <f t="shared" si="1"/>
        <v>4132</v>
      </c>
      <c r="Q41" s="91">
        <f t="shared" si="2"/>
        <v>1930</v>
      </c>
      <c r="R41" s="91">
        <f t="shared" si="3"/>
        <v>2202</v>
      </c>
      <c r="S41" s="91">
        <f t="shared" si="4"/>
        <v>2842</v>
      </c>
      <c r="T41" s="91">
        <f t="shared" si="5"/>
        <v>1340</v>
      </c>
      <c r="U41" s="91">
        <f t="shared" si="6"/>
        <v>1502</v>
      </c>
      <c r="V41" s="91">
        <f t="shared" si="7"/>
        <v>1981</v>
      </c>
      <c r="W41" s="91">
        <f t="shared" si="8"/>
        <v>887</v>
      </c>
      <c r="X41" s="91">
        <f t="shared" si="9"/>
        <v>1094</v>
      </c>
      <c r="Y41" s="91">
        <f t="shared" si="10"/>
        <v>3236</v>
      </c>
      <c r="Z41" s="91">
        <f t="shared" si="11"/>
        <v>1506</v>
      </c>
      <c r="AA41" s="91">
        <f t="shared" si="12"/>
        <v>1730</v>
      </c>
    </row>
    <row r="42" spans="2:27">
      <c r="B42" s="271" t="s">
        <v>43</v>
      </c>
      <c r="C42" s="91">
        <v>352</v>
      </c>
      <c r="D42" s="91">
        <v>207</v>
      </c>
      <c r="E42" s="91">
        <v>145</v>
      </c>
      <c r="F42" s="91">
        <v>197</v>
      </c>
      <c r="G42" s="91">
        <v>105</v>
      </c>
      <c r="H42" s="91">
        <v>92</v>
      </c>
      <c r="I42" s="91">
        <v>182</v>
      </c>
      <c r="J42" s="91">
        <v>112</v>
      </c>
      <c r="K42" s="91">
        <v>70</v>
      </c>
      <c r="L42" s="91">
        <v>190</v>
      </c>
      <c r="M42" s="91">
        <v>101</v>
      </c>
      <c r="N42" s="91">
        <v>89</v>
      </c>
      <c r="P42" s="91">
        <f t="shared" si="1"/>
        <v>352</v>
      </c>
      <c r="Q42" s="91">
        <f t="shared" si="2"/>
        <v>207</v>
      </c>
      <c r="R42" s="91">
        <f t="shared" si="3"/>
        <v>145</v>
      </c>
      <c r="S42" s="91">
        <f t="shared" si="4"/>
        <v>197</v>
      </c>
      <c r="T42" s="91">
        <f t="shared" si="5"/>
        <v>105</v>
      </c>
      <c r="U42" s="91">
        <f t="shared" si="6"/>
        <v>92</v>
      </c>
      <c r="V42" s="91">
        <f t="shared" si="7"/>
        <v>182</v>
      </c>
      <c r="W42" s="91">
        <f t="shared" si="8"/>
        <v>112</v>
      </c>
      <c r="X42" s="91">
        <f t="shared" si="9"/>
        <v>70</v>
      </c>
      <c r="Y42" s="91">
        <f t="shared" si="10"/>
        <v>190</v>
      </c>
      <c r="Z42" s="91">
        <f t="shared" si="11"/>
        <v>101</v>
      </c>
      <c r="AA42" s="91">
        <f t="shared" si="12"/>
        <v>89</v>
      </c>
    </row>
    <row r="43" spans="2:27">
      <c r="B43" s="271" t="s">
        <v>16</v>
      </c>
      <c r="C43" s="91">
        <v>1336</v>
      </c>
      <c r="D43" s="91">
        <v>668</v>
      </c>
      <c r="E43" s="91">
        <v>668</v>
      </c>
      <c r="F43" s="91">
        <v>832</v>
      </c>
      <c r="G43" s="91">
        <v>414</v>
      </c>
      <c r="H43" s="91">
        <v>418</v>
      </c>
      <c r="I43" s="91">
        <v>542</v>
      </c>
      <c r="J43" s="91">
        <v>268</v>
      </c>
      <c r="K43" s="91">
        <v>274</v>
      </c>
      <c r="L43" s="91">
        <v>887</v>
      </c>
      <c r="M43" s="91">
        <v>366</v>
      </c>
      <c r="N43" s="91">
        <v>521</v>
      </c>
      <c r="P43" s="91">
        <f t="shared" si="1"/>
        <v>1336</v>
      </c>
      <c r="Q43" s="91">
        <f t="shared" si="2"/>
        <v>668</v>
      </c>
      <c r="R43" s="91">
        <f t="shared" si="3"/>
        <v>668</v>
      </c>
      <c r="S43" s="91">
        <f t="shared" si="4"/>
        <v>832</v>
      </c>
      <c r="T43" s="91">
        <f t="shared" si="5"/>
        <v>414</v>
      </c>
      <c r="U43" s="91">
        <f t="shared" si="6"/>
        <v>418</v>
      </c>
      <c r="V43" s="91">
        <f t="shared" si="7"/>
        <v>542</v>
      </c>
      <c r="W43" s="91">
        <f t="shared" si="8"/>
        <v>268</v>
      </c>
      <c r="X43" s="91">
        <f t="shared" si="9"/>
        <v>274</v>
      </c>
      <c r="Y43" s="91">
        <f t="shared" si="10"/>
        <v>887</v>
      </c>
      <c r="Z43" s="91">
        <f t="shared" si="11"/>
        <v>366</v>
      </c>
      <c r="AA43" s="91">
        <f t="shared" si="12"/>
        <v>521</v>
      </c>
    </row>
    <row r="44" spans="2:27">
      <c r="B44" s="271" t="s">
        <v>60</v>
      </c>
      <c r="C44" s="91">
        <v>140</v>
      </c>
      <c r="D44" s="91">
        <v>64</v>
      </c>
      <c r="E44" s="91">
        <v>76</v>
      </c>
      <c r="F44" s="91">
        <v>90</v>
      </c>
      <c r="G44" s="91">
        <v>39</v>
      </c>
      <c r="H44" s="91">
        <v>51</v>
      </c>
      <c r="I44" s="91">
        <v>51</v>
      </c>
      <c r="J44" s="91">
        <v>27</v>
      </c>
      <c r="K44" s="91">
        <v>24</v>
      </c>
      <c r="L44" s="91">
        <v>218</v>
      </c>
      <c r="M44" s="91">
        <v>129</v>
      </c>
      <c r="N44" s="91">
        <v>89</v>
      </c>
      <c r="P44" s="91">
        <f t="shared" si="1"/>
        <v>140</v>
      </c>
      <c r="Q44" s="91">
        <f t="shared" si="2"/>
        <v>64</v>
      </c>
      <c r="R44" s="91">
        <f t="shared" si="3"/>
        <v>76</v>
      </c>
      <c r="S44" s="91">
        <f t="shared" si="4"/>
        <v>90</v>
      </c>
      <c r="T44" s="91">
        <f t="shared" si="5"/>
        <v>39</v>
      </c>
      <c r="U44" s="91">
        <f t="shared" si="6"/>
        <v>51</v>
      </c>
      <c r="V44" s="91">
        <f t="shared" si="7"/>
        <v>51</v>
      </c>
      <c r="W44" s="91">
        <f t="shared" si="8"/>
        <v>27</v>
      </c>
      <c r="X44" s="91">
        <f t="shared" si="9"/>
        <v>24</v>
      </c>
      <c r="Y44" s="91">
        <f t="shared" si="10"/>
        <v>218</v>
      </c>
      <c r="Z44" s="91">
        <f t="shared" si="11"/>
        <v>129</v>
      </c>
      <c r="AA44" s="91">
        <f t="shared" si="12"/>
        <v>89</v>
      </c>
    </row>
    <row r="45" spans="2:27">
      <c r="B45" s="271" t="s">
        <v>77</v>
      </c>
      <c r="C45" s="91">
        <v>757</v>
      </c>
      <c r="D45" s="91">
        <v>363</v>
      </c>
      <c r="E45" s="91">
        <v>394</v>
      </c>
      <c r="F45" s="91">
        <v>450</v>
      </c>
      <c r="G45" s="91">
        <v>221</v>
      </c>
      <c r="H45" s="91">
        <v>229</v>
      </c>
      <c r="I45" s="91">
        <v>255</v>
      </c>
      <c r="J45" s="91">
        <v>116</v>
      </c>
      <c r="K45" s="91">
        <v>139</v>
      </c>
      <c r="L45" s="91">
        <v>393</v>
      </c>
      <c r="M45" s="91">
        <v>226</v>
      </c>
      <c r="N45" s="91">
        <v>167</v>
      </c>
      <c r="P45" s="91">
        <f t="shared" si="1"/>
        <v>757</v>
      </c>
      <c r="Q45" s="91">
        <f t="shared" si="2"/>
        <v>363</v>
      </c>
      <c r="R45" s="91">
        <f t="shared" si="3"/>
        <v>394</v>
      </c>
      <c r="S45" s="91">
        <f t="shared" si="4"/>
        <v>450</v>
      </c>
      <c r="T45" s="91">
        <f t="shared" si="5"/>
        <v>221</v>
      </c>
      <c r="U45" s="91">
        <f t="shared" si="6"/>
        <v>229</v>
      </c>
      <c r="V45" s="91">
        <f t="shared" si="7"/>
        <v>255</v>
      </c>
      <c r="W45" s="91">
        <f t="shared" si="8"/>
        <v>116</v>
      </c>
      <c r="X45" s="91">
        <f t="shared" si="9"/>
        <v>139</v>
      </c>
      <c r="Y45" s="91">
        <f t="shared" si="10"/>
        <v>393</v>
      </c>
      <c r="Z45" s="91">
        <f t="shared" si="11"/>
        <v>226</v>
      </c>
      <c r="AA45" s="91">
        <f t="shared" si="12"/>
        <v>167</v>
      </c>
    </row>
    <row r="46" spans="2:27">
      <c r="B46" s="271" t="s">
        <v>30</v>
      </c>
      <c r="C46" s="91">
        <v>3905</v>
      </c>
      <c r="D46" s="91">
        <v>2097</v>
      </c>
      <c r="E46" s="91">
        <v>1808</v>
      </c>
      <c r="F46" s="91">
        <v>1491</v>
      </c>
      <c r="G46" s="91">
        <v>802</v>
      </c>
      <c r="H46" s="91">
        <v>689</v>
      </c>
      <c r="I46" s="91">
        <v>1655</v>
      </c>
      <c r="J46" s="91">
        <v>965</v>
      </c>
      <c r="K46" s="91">
        <v>690</v>
      </c>
      <c r="L46" s="91">
        <v>2273</v>
      </c>
      <c r="M46" s="91">
        <v>1396</v>
      </c>
      <c r="N46" s="91">
        <v>877</v>
      </c>
      <c r="P46" s="91">
        <f t="shared" si="1"/>
        <v>5074</v>
      </c>
      <c r="Q46" s="91">
        <f t="shared" si="2"/>
        <v>2684</v>
      </c>
      <c r="R46" s="91">
        <f t="shared" si="3"/>
        <v>2390</v>
      </c>
      <c r="S46" s="91">
        <f t="shared" si="4"/>
        <v>1906</v>
      </c>
      <c r="T46" s="91">
        <f t="shared" si="5"/>
        <v>1026</v>
      </c>
      <c r="U46" s="91">
        <f t="shared" si="6"/>
        <v>880</v>
      </c>
      <c r="V46" s="91">
        <f t="shared" si="7"/>
        <v>1655</v>
      </c>
      <c r="W46" s="91">
        <f t="shared" si="8"/>
        <v>965</v>
      </c>
      <c r="X46" s="91">
        <f t="shared" si="9"/>
        <v>690</v>
      </c>
      <c r="Y46" s="91">
        <f t="shared" si="10"/>
        <v>2273</v>
      </c>
      <c r="Z46" s="91">
        <f t="shared" si="11"/>
        <v>1396</v>
      </c>
      <c r="AA46" s="91">
        <f t="shared" si="12"/>
        <v>877</v>
      </c>
    </row>
    <row r="47" spans="2:27">
      <c r="B47" s="271" t="s">
        <v>61</v>
      </c>
      <c r="C47" s="91">
        <v>2742</v>
      </c>
      <c r="D47" s="91">
        <v>1549</v>
      </c>
      <c r="E47" s="91">
        <v>1193</v>
      </c>
      <c r="F47" s="91">
        <v>1351</v>
      </c>
      <c r="G47" s="91">
        <v>813</v>
      </c>
      <c r="H47" s="91">
        <v>538</v>
      </c>
      <c r="I47" s="91">
        <v>881</v>
      </c>
      <c r="J47" s="91">
        <v>538</v>
      </c>
      <c r="K47" s="91">
        <v>343</v>
      </c>
      <c r="L47" s="91">
        <v>2591</v>
      </c>
      <c r="M47" s="91">
        <v>1639</v>
      </c>
      <c r="N47" s="91">
        <v>952</v>
      </c>
      <c r="P47" s="91">
        <f t="shared" si="1"/>
        <v>3034</v>
      </c>
      <c r="Q47" s="91">
        <f t="shared" si="2"/>
        <v>1722</v>
      </c>
      <c r="R47" s="91">
        <f t="shared" si="3"/>
        <v>1312</v>
      </c>
      <c r="S47" s="91">
        <f t="shared" si="4"/>
        <v>1579</v>
      </c>
      <c r="T47" s="91">
        <f t="shared" si="5"/>
        <v>938</v>
      </c>
      <c r="U47" s="91">
        <f t="shared" si="6"/>
        <v>641</v>
      </c>
      <c r="V47" s="91">
        <f t="shared" si="7"/>
        <v>881</v>
      </c>
      <c r="W47" s="91">
        <f t="shared" si="8"/>
        <v>538</v>
      </c>
      <c r="X47" s="91">
        <f t="shared" si="9"/>
        <v>343</v>
      </c>
      <c r="Y47" s="91">
        <f t="shared" si="10"/>
        <v>2591</v>
      </c>
      <c r="Z47" s="91">
        <f t="shared" si="11"/>
        <v>1639</v>
      </c>
      <c r="AA47" s="91">
        <f t="shared" si="12"/>
        <v>952</v>
      </c>
    </row>
    <row r="48" spans="2:27">
      <c r="B48" s="271" t="s">
        <v>110</v>
      </c>
      <c r="C48" s="91">
        <v>1988</v>
      </c>
      <c r="D48" s="91">
        <v>1040</v>
      </c>
      <c r="E48" s="91">
        <v>948</v>
      </c>
      <c r="F48" s="91">
        <v>1405</v>
      </c>
      <c r="G48" s="91">
        <v>685</v>
      </c>
      <c r="H48" s="91">
        <v>720</v>
      </c>
      <c r="I48" s="91">
        <v>1015</v>
      </c>
      <c r="J48" s="91">
        <v>505</v>
      </c>
      <c r="K48" s="91">
        <v>510</v>
      </c>
      <c r="L48" s="91">
        <v>1756</v>
      </c>
      <c r="M48" s="91">
        <v>799</v>
      </c>
      <c r="N48" s="91">
        <v>957</v>
      </c>
      <c r="P48" s="91">
        <f t="shared" si="1"/>
        <v>2011</v>
      </c>
      <c r="Q48" s="91">
        <f t="shared" si="2"/>
        <v>1051</v>
      </c>
      <c r="R48" s="91">
        <f t="shared" si="3"/>
        <v>960</v>
      </c>
      <c r="S48" s="91">
        <f t="shared" si="4"/>
        <v>1482</v>
      </c>
      <c r="T48" s="91">
        <f t="shared" si="5"/>
        <v>733</v>
      </c>
      <c r="U48" s="91">
        <f t="shared" si="6"/>
        <v>749</v>
      </c>
      <c r="V48" s="91">
        <f t="shared" si="7"/>
        <v>1015</v>
      </c>
      <c r="W48" s="91">
        <f t="shared" si="8"/>
        <v>505</v>
      </c>
      <c r="X48" s="91">
        <f t="shared" si="9"/>
        <v>510</v>
      </c>
      <c r="Y48" s="91">
        <f t="shared" si="10"/>
        <v>1756</v>
      </c>
      <c r="Z48" s="91">
        <f t="shared" si="11"/>
        <v>799</v>
      </c>
      <c r="AA48" s="91">
        <f t="shared" si="12"/>
        <v>957</v>
      </c>
    </row>
    <row r="49" spans="2:27">
      <c r="B49" s="271" t="s">
        <v>44</v>
      </c>
      <c r="C49" s="91">
        <v>2909</v>
      </c>
      <c r="D49" s="91">
        <v>1568</v>
      </c>
      <c r="E49" s="91">
        <v>1341</v>
      </c>
      <c r="F49" s="91">
        <v>1315</v>
      </c>
      <c r="G49" s="91">
        <v>719</v>
      </c>
      <c r="H49" s="91">
        <v>596</v>
      </c>
      <c r="I49" s="91">
        <v>1228</v>
      </c>
      <c r="J49" s="91">
        <v>739</v>
      </c>
      <c r="K49" s="91">
        <v>489</v>
      </c>
      <c r="L49" s="91">
        <v>2494</v>
      </c>
      <c r="M49" s="91">
        <v>1507</v>
      </c>
      <c r="N49" s="91">
        <v>987</v>
      </c>
      <c r="P49" s="91">
        <f t="shared" si="1"/>
        <v>3473</v>
      </c>
      <c r="Q49" s="91">
        <f t="shared" si="2"/>
        <v>1857</v>
      </c>
      <c r="R49" s="91">
        <f t="shared" si="3"/>
        <v>1616</v>
      </c>
      <c r="S49" s="91">
        <f t="shared" si="4"/>
        <v>1607</v>
      </c>
      <c r="T49" s="91">
        <f t="shared" si="5"/>
        <v>878</v>
      </c>
      <c r="U49" s="91">
        <f t="shared" si="6"/>
        <v>729</v>
      </c>
      <c r="V49" s="91">
        <f t="shared" si="7"/>
        <v>1228</v>
      </c>
      <c r="W49" s="91">
        <f t="shared" si="8"/>
        <v>739</v>
      </c>
      <c r="X49" s="91">
        <f t="shared" si="9"/>
        <v>489</v>
      </c>
      <c r="Y49" s="91">
        <f t="shared" si="10"/>
        <v>2494</v>
      </c>
      <c r="Z49" s="91">
        <f t="shared" si="11"/>
        <v>1507</v>
      </c>
      <c r="AA49" s="91">
        <f t="shared" si="12"/>
        <v>987</v>
      </c>
    </row>
    <row r="50" spans="2:27" ht="15" thickBot="1">
      <c r="B50" s="374" t="s">
        <v>3</v>
      </c>
      <c r="C50">
        <v>42247</v>
      </c>
      <c r="D50">
        <v>21701</v>
      </c>
      <c r="E50">
        <v>20546</v>
      </c>
      <c r="F50">
        <v>23237</v>
      </c>
      <c r="G50">
        <v>11883</v>
      </c>
      <c r="H50">
        <v>11354</v>
      </c>
      <c r="I50">
        <v>18724</v>
      </c>
      <c r="J50">
        <v>9668</v>
      </c>
      <c r="K50">
        <v>9056</v>
      </c>
      <c r="L50">
        <v>33283</v>
      </c>
      <c r="M50">
        <v>17444</v>
      </c>
      <c r="N50">
        <v>15839</v>
      </c>
      <c r="P50" s="91">
        <f t="shared" si="1"/>
        <v>48044</v>
      </c>
      <c r="Q50" s="91">
        <f t="shared" si="2"/>
        <v>24716</v>
      </c>
      <c r="R50" s="91">
        <f t="shared" si="3"/>
        <v>23328</v>
      </c>
      <c r="S50" s="91">
        <f t="shared" si="4"/>
        <v>26631</v>
      </c>
      <c r="T50" s="91">
        <f t="shared" si="5"/>
        <v>13615</v>
      </c>
      <c r="U50" s="91">
        <f t="shared" si="6"/>
        <v>13016</v>
      </c>
      <c r="V50" s="91">
        <f t="shared" si="7"/>
        <v>18724</v>
      </c>
      <c r="W50" s="91">
        <f t="shared" si="8"/>
        <v>9668</v>
      </c>
      <c r="X50" s="91">
        <f t="shared" si="9"/>
        <v>9056</v>
      </c>
      <c r="Y50" s="91">
        <f t="shared" si="10"/>
        <v>33283</v>
      </c>
      <c r="Z50" s="91">
        <f t="shared" si="11"/>
        <v>17444</v>
      </c>
      <c r="AA50" s="91">
        <f t="shared" si="12"/>
        <v>15839</v>
      </c>
    </row>
  </sheetData>
  <mergeCells count="8">
    <mergeCell ref="V1:X1"/>
    <mergeCell ref="Y1:AA1"/>
    <mergeCell ref="C1:E1"/>
    <mergeCell ref="F1:H1"/>
    <mergeCell ref="I1:K1"/>
    <mergeCell ref="L1:N1"/>
    <mergeCell ref="P1:R1"/>
    <mergeCell ref="S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9"/>
  <sheetViews>
    <sheetView showZeros="0" topLeftCell="K37" workbookViewId="0">
      <selection activeCell="P170" sqref="P170"/>
    </sheetView>
  </sheetViews>
  <sheetFormatPr baseColWidth="10" defaultColWidth="11.453125" defaultRowHeight="17.25" customHeight="1"/>
  <cols>
    <col min="1" max="1" width="26.36328125" style="123" customWidth="1"/>
    <col min="2" max="11" width="8.90625" style="109" customWidth="1"/>
    <col min="12" max="13" width="8.90625" style="105" customWidth="1"/>
    <col min="14" max="14" width="7.36328125" style="109" customWidth="1"/>
    <col min="15" max="15" width="6.08984375" style="109" customWidth="1"/>
    <col min="16" max="16" width="6.90625" style="109" customWidth="1"/>
    <col min="17" max="17" width="6.36328125" style="109" customWidth="1"/>
    <col min="18" max="18" width="2.453125" customWidth="1"/>
    <col min="19" max="19" width="22.453125" style="125" customWidth="1"/>
    <col min="20" max="20" width="7.90625" style="109" customWidth="1"/>
    <col min="21" max="29" width="8.453125" style="109" customWidth="1"/>
    <col min="30" max="31" width="8.90625" style="105" customWidth="1"/>
    <col min="32" max="32" width="8" style="109" customWidth="1"/>
    <col min="33" max="33" width="7.36328125" style="109" customWidth="1"/>
    <col min="34" max="34" width="7.6328125" style="109" customWidth="1"/>
    <col min="35" max="35" width="6.36328125" style="109" customWidth="1"/>
    <col min="36" max="36" width="2" customWidth="1"/>
    <col min="37" max="37" width="26.453125" style="100" customWidth="1"/>
    <col min="38" max="38" width="7.453125" style="109" customWidth="1"/>
    <col min="39" max="39" width="7.90625" style="109" customWidth="1"/>
    <col min="40" max="41" width="7.6328125" style="109" customWidth="1"/>
    <col min="42" max="42" width="7.54296875" style="109" customWidth="1"/>
    <col min="43" max="43" width="8.90625" style="105" customWidth="1"/>
    <col min="44" max="45" width="9.6328125" style="109" customWidth="1"/>
    <col min="46" max="46" width="10.6328125" style="109" customWidth="1"/>
    <col min="47" max="47" width="11.36328125" style="109" customWidth="1"/>
    <col min="48" max="48" width="8.453125" style="109" customWidth="1"/>
    <col min="49" max="49" width="7.08984375" style="105" customWidth="1"/>
    <col min="50" max="50" width="10.6328125" style="109" customWidth="1"/>
    <col min="51" max="51" width="13.36328125" style="109" customWidth="1"/>
    <col min="52" max="52" width="1.54296875" customWidth="1"/>
    <col min="53" max="53" width="27.90625" style="100" customWidth="1"/>
    <col min="54" max="54" width="12.453125" style="109" customWidth="1"/>
    <col min="55" max="56" width="12.36328125" style="109" customWidth="1"/>
    <col min="57" max="57" width="7.08984375" style="109" customWidth="1"/>
    <col min="58" max="58" width="9.90625" style="105" customWidth="1"/>
    <col min="59" max="59" width="7.90625" style="109" customWidth="1"/>
    <col min="60" max="60" width="12.453125" style="109" customWidth="1"/>
    <col min="61" max="62" width="12.36328125" style="109" customWidth="1"/>
    <col min="63" max="63" width="7.54296875" style="105" customWidth="1"/>
    <col min="64" max="64" width="10" style="109" customWidth="1"/>
    <col min="65" max="65" width="11.90625" style="109" customWidth="1"/>
    <col min="66" max="16384" width="11.453125" style="100"/>
  </cols>
  <sheetData>
    <row r="1" spans="1:65" s="97" customFormat="1" ht="30" customHeight="1">
      <c r="A1" s="1072" t="s">
        <v>249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/>
      <c r="S1" s="1072" t="s">
        <v>250</v>
      </c>
      <c r="T1" s="1072"/>
      <c r="U1" s="1072"/>
      <c r="V1" s="1072"/>
      <c r="W1" s="1072"/>
      <c r="X1" s="1072"/>
      <c r="Y1" s="1072"/>
      <c r="Z1" s="1072"/>
      <c r="AA1" s="1072"/>
      <c r="AB1" s="1072"/>
      <c r="AC1" s="1072"/>
      <c r="AD1" s="1072"/>
      <c r="AE1" s="1072"/>
      <c r="AF1" s="1072"/>
      <c r="AG1" s="1072"/>
      <c r="AH1" s="1072"/>
      <c r="AI1" s="1072"/>
      <c r="AJ1"/>
      <c r="AK1" s="1072" t="s">
        <v>525</v>
      </c>
      <c r="AL1" s="1072"/>
      <c r="AM1" s="1072"/>
      <c r="AN1" s="1072"/>
      <c r="AO1" s="1072"/>
      <c r="AP1" s="1072"/>
      <c r="AQ1" s="1072"/>
      <c r="AR1" s="1072"/>
      <c r="AS1" s="1072"/>
      <c r="AT1" s="1072"/>
      <c r="AU1" s="1072"/>
      <c r="AV1" s="1072"/>
      <c r="AW1" s="1072"/>
      <c r="AX1" s="1072"/>
      <c r="AY1" s="1072"/>
      <c r="AZ1"/>
      <c r="BA1" s="1016" t="s">
        <v>251</v>
      </c>
      <c r="BB1" s="1016"/>
      <c r="BC1" s="1016"/>
      <c r="BD1" s="1016"/>
      <c r="BE1" s="1016"/>
      <c r="BF1" s="1016"/>
      <c r="BG1" s="1016"/>
      <c r="BH1" s="1016"/>
      <c r="BI1" s="1016"/>
      <c r="BJ1" s="1016"/>
      <c r="BK1" s="1016"/>
      <c r="BL1" s="1016"/>
      <c r="BM1" s="1016"/>
    </row>
    <row r="2" spans="1:65" s="99" customFormat="1" ht="13.5" customHeight="1">
      <c r="A2" s="1018" t="s">
        <v>252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/>
      <c r="S2" s="1018" t="s">
        <v>253</v>
      </c>
      <c r="T2" s="1018"/>
      <c r="U2" s="1018"/>
      <c r="V2" s="1018"/>
      <c r="W2" s="1018"/>
      <c r="X2" s="1018"/>
      <c r="Y2" s="1018"/>
      <c r="Z2" s="1018"/>
      <c r="AA2" s="1018"/>
      <c r="AB2" s="1018"/>
      <c r="AC2" s="1018"/>
      <c r="AD2" s="1018"/>
      <c r="AE2" s="1018"/>
      <c r="AF2" s="1018"/>
      <c r="AG2" s="1018"/>
      <c r="AH2" s="1018"/>
      <c r="AI2" s="1018"/>
      <c r="AJ2"/>
      <c r="AK2" s="1018" t="s">
        <v>526</v>
      </c>
      <c r="AL2" s="1018"/>
      <c r="AM2" s="1018"/>
      <c r="AN2" s="1018"/>
      <c r="AO2" s="1018"/>
      <c r="AP2" s="1018"/>
      <c r="AQ2" s="1018"/>
      <c r="AR2" s="1018"/>
      <c r="AS2" s="1018"/>
      <c r="AT2" s="1018"/>
      <c r="AU2" s="1018"/>
      <c r="AV2" s="1018"/>
      <c r="AW2" s="1018"/>
      <c r="AX2" s="1018"/>
      <c r="AY2" s="1018"/>
      <c r="AZ2"/>
      <c r="BA2" s="1018" t="s">
        <v>254</v>
      </c>
      <c r="BB2" s="1018"/>
      <c r="BC2" s="1018"/>
      <c r="BD2" s="1018"/>
      <c r="BE2" s="1018"/>
      <c r="BF2" s="1018"/>
      <c r="BG2" s="1018"/>
      <c r="BH2" s="1018"/>
      <c r="BI2" s="1018"/>
      <c r="BJ2" s="1018"/>
      <c r="BK2" s="1018"/>
      <c r="BL2" s="1018"/>
      <c r="BM2" s="1018"/>
    </row>
    <row r="3" spans="1:65" s="99" customFormat="1" ht="15" customHeight="1">
      <c r="A3" s="1070" t="s">
        <v>187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/>
      <c r="S3" s="1070" t="s">
        <v>187</v>
      </c>
      <c r="T3" s="1070"/>
      <c r="U3" s="1070"/>
      <c r="V3" s="1070"/>
      <c r="W3" s="1070"/>
      <c r="X3" s="1070"/>
      <c r="Y3" s="1070"/>
      <c r="Z3" s="1070"/>
      <c r="AA3" s="1070"/>
      <c r="AB3" s="1070"/>
      <c r="AC3" s="1070"/>
      <c r="AD3" s="1070"/>
      <c r="AE3" s="1070"/>
      <c r="AF3" s="1070"/>
      <c r="AG3" s="1070"/>
      <c r="AH3" s="1070"/>
      <c r="AI3" s="1070"/>
      <c r="AJ3"/>
      <c r="AK3" s="101" t="s">
        <v>187</v>
      </c>
      <c r="AL3" s="102"/>
      <c r="AM3" s="102"/>
      <c r="AN3" s="102"/>
      <c r="AO3" s="102"/>
      <c r="AP3" s="102"/>
      <c r="AQ3" s="829"/>
      <c r="AR3" s="103"/>
      <c r="AS3" s="103"/>
      <c r="AT3" s="103"/>
      <c r="AU3" s="102"/>
      <c r="AV3" s="102"/>
      <c r="AW3" s="102"/>
      <c r="AX3" s="102"/>
      <c r="AY3" s="102"/>
      <c r="AZ3"/>
      <c r="BA3" s="1070" t="s">
        <v>187</v>
      </c>
      <c r="BB3" s="1070"/>
      <c r="BC3" s="1070"/>
      <c r="BD3" s="1070"/>
      <c r="BE3" s="1070"/>
      <c r="BF3" s="1070"/>
      <c r="BG3" s="1070"/>
      <c r="BH3" s="1070"/>
      <c r="BI3" s="1070"/>
      <c r="BJ3" s="1070"/>
      <c r="BK3" s="1070"/>
      <c r="BL3" s="1070"/>
      <c r="BM3" s="1070"/>
    </row>
    <row r="4" spans="1:65" s="108" customFormat="1" ht="11.25" customHeight="1" thickBo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/>
      <c r="S4" s="107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/>
      <c r="AL4" s="105"/>
      <c r="AM4" s="105"/>
      <c r="AN4" s="105"/>
      <c r="AO4" s="105"/>
      <c r="AP4" s="105"/>
      <c r="AQ4" s="105"/>
      <c r="AR4" s="109"/>
      <c r="AS4" s="109"/>
      <c r="AT4" s="109"/>
      <c r="AU4" s="105"/>
      <c r="AV4" s="105"/>
      <c r="AW4" s="105"/>
      <c r="AX4" s="105"/>
      <c r="AY4" s="105"/>
      <c r="AZ4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</row>
    <row r="5" spans="1:65" s="108" customFormat="1" ht="30.75" customHeight="1">
      <c r="A5" s="1067" t="s">
        <v>91</v>
      </c>
      <c r="B5" s="1069" t="s">
        <v>255</v>
      </c>
      <c r="C5" s="1063"/>
      <c r="D5" s="1062" t="s">
        <v>256</v>
      </c>
      <c r="E5" s="1063"/>
      <c r="F5" s="1062" t="s">
        <v>257</v>
      </c>
      <c r="G5" s="1063"/>
      <c r="H5" s="1062" t="s">
        <v>258</v>
      </c>
      <c r="I5" s="1063"/>
      <c r="J5" s="1062" t="s">
        <v>259</v>
      </c>
      <c r="K5" s="1063"/>
      <c r="L5" s="1064" t="s">
        <v>260</v>
      </c>
      <c r="M5" s="1055"/>
      <c r="N5" s="1066" t="s">
        <v>261</v>
      </c>
      <c r="O5" s="1024"/>
      <c r="P5" s="1023" t="s">
        <v>262</v>
      </c>
      <c r="Q5" s="1055"/>
      <c r="R5"/>
      <c r="S5" s="1067" t="s">
        <v>91</v>
      </c>
      <c r="T5" s="1069" t="s">
        <v>255</v>
      </c>
      <c r="U5" s="1063"/>
      <c r="V5" s="1062" t="s">
        <v>256</v>
      </c>
      <c r="W5" s="1063"/>
      <c r="X5" s="1062" t="s">
        <v>257</v>
      </c>
      <c r="Y5" s="1063"/>
      <c r="Z5" s="1062" t="s">
        <v>258</v>
      </c>
      <c r="AA5" s="1063"/>
      <c r="AB5" s="1062" t="s">
        <v>259</v>
      </c>
      <c r="AC5" s="1063"/>
      <c r="AD5" s="1064" t="s">
        <v>260</v>
      </c>
      <c r="AE5" s="1055"/>
      <c r="AF5" s="1028" t="s">
        <v>261</v>
      </c>
      <c r="AG5" s="1024"/>
      <c r="AH5" s="1064" t="s">
        <v>262</v>
      </c>
      <c r="AI5" s="1055"/>
      <c r="AJ5"/>
      <c r="AK5" s="1067" t="s">
        <v>91</v>
      </c>
      <c r="AL5" s="452" t="s">
        <v>96</v>
      </c>
      <c r="AM5" s="110"/>
      <c r="AN5" s="110"/>
      <c r="AO5" s="110"/>
      <c r="AP5" s="110"/>
      <c r="AQ5" s="110"/>
      <c r="AR5" s="111"/>
      <c r="AS5" s="453"/>
      <c r="AT5" s="1050" t="s">
        <v>504</v>
      </c>
      <c r="AU5" s="1052" t="s">
        <v>502</v>
      </c>
      <c r="AV5" s="1053"/>
      <c r="AW5" s="1054"/>
      <c r="AX5" s="1055" t="s">
        <v>505</v>
      </c>
      <c r="AY5" s="1057" t="s">
        <v>493</v>
      </c>
      <c r="AZ5"/>
      <c r="BA5" s="1028" t="s">
        <v>91</v>
      </c>
      <c r="BB5" s="1059" t="s">
        <v>496</v>
      </c>
      <c r="BC5" s="1060"/>
      <c r="BD5" s="1060"/>
      <c r="BE5" s="1060"/>
      <c r="BF5" s="1060"/>
      <c r="BG5" s="1061"/>
      <c r="BH5" s="1030" t="s">
        <v>494</v>
      </c>
      <c r="BI5" s="1031"/>
      <c r="BJ5" s="1031"/>
      <c r="BK5" s="1032"/>
      <c r="BL5" s="1049" t="s">
        <v>263</v>
      </c>
      <c r="BM5" s="1027"/>
    </row>
    <row r="6" spans="1:65" s="112" customFormat="1" ht="38.25" customHeight="1">
      <c r="A6" s="1068"/>
      <c r="B6" s="422" t="s">
        <v>99</v>
      </c>
      <c r="C6" s="318" t="s">
        <v>100</v>
      </c>
      <c r="D6" s="318" t="s">
        <v>99</v>
      </c>
      <c r="E6" s="318" t="s">
        <v>100</v>
      </c>
      <c r="F6" s="318" t="s">
        <v>99</v>
      </c>
      <c r="G6" s="318" t="s">
        <v>100</v>
      </c>
      <c r="H6" s="318" t="s">
        <v>99</v>
      </c>
      <c r="I6" s="318" t="s">
        <v>100</v>
      </c>
      <c r="J6" s="318" t="s">
        <v>99</v>
      </c>
      <c r="K6" s="318" t="s">
        <v>100</v>
      </c>
      <c r="L6" s="318" t="s">
        <v>99</v>
      </c>
      <c r="M6" s="269" t="s">
        <v>100</v>
      </c>
      <c r="N6" s="304" t="s">
        <v>99</v>
      </c>
      <c r="O6" s="4" t="s">
        <v>100</v>
      </c>
      <c r="P6" s="4" t="s">
        <v>99</v>
      </c>
      <c r="Q6" s="5" t="s">
        <v>100</v>
      </c>
      <c r="R6"/>
      <c r="S6" s="1068"/>
      <c r="T6" s="422" t="s">
        <v>99</v>
      </c>
      <c r="U6" s="318" t="s">
        <v>100</v>
      </c>
      <c r="V6" s="318" t="s">
        <v>99</v>
      </c>
      <c r="W6" s="318" t="s">
        <v>100</v>
      </c>
      <c r="X6" s="318" t="s">
        <v>99</v>
      </c>
      <c r="Y6" s="318" t="s">
        <v>100</v>
      </c>
      <c r="Z6" s="318" t="s">
        <v>99</v>
      </c>
      <c r="AA6" s="318" t="s">
        <v>100</v>
      </c>
      <c r="AB6" s="318" t="s">
        <v>99</v>
      </c>
      <c r="AC6" s="318" t="s">
        <v>100</v>
      </c>
      <c r="AD6" s="318" t="s">
        <v>99</v>
      </c>
      <c r="AE6" s="269" t="s">
        <v>100</v>
      </c>
      <c r="AF6" s="422" t="s">
        <v>99</v>
      </c>
      <c r="AG6" s="318" t="s">
        <v>100</v>
      </c>
      <c r="AH6" s="318" t="s">
        <v>99</v>
      </c>
      <c r="AI6" s="269" t="s">
        <v>100</v>
      </c>
      <c r="AJ6"/>
      <c r="AK6" s="1068"/>
      <c r="AL6" s="442" t="s">
        <v>255</v>
      </c>
      <c r="AM6" s="318" t="s">
        <v>256</v>
      </c>
      <c r="AN6" s="318" t="s">
        <v>257</v>
      </c>
      <c r="AO6" s="318" t="s">
        <v>258</v>
      </c>
      <c r="AP6" s="318" t="s">
        <v>259</v>
      </c>
      <c r="AQ6" s="318" t="s">
        <v>1</v>
      </c>
      <c r="AR6" s="631" t="s">
        <v>261</v>
      </c>
      <c r="AS6" s="746" t="s">
        <v>262</v>
      </c>
      <c r="AT6" s="1051"/>
      <c r="AU6" s="632" t="s">
        <v>475</v>
      </c>
      <c r="AV6" s="633" t="s">
        <v>474</v>
      </c>
      <c r="AW6" s="746" t="s">
        <v>1</v>
      </c>
      <c r="AX6" s="1056"/>
      <c r="AY6" s="1058"/>
      <c r="AZ6"/>
      <c r="BA6" s="1029"/>
      <c r="BB6" s="766" t="s">
        <v>103</v>
      </c>
      <c r="BC6" s="318" t="s">
        <v>104</v>
      </c>
      <c r="BD6" s="445" t="s">
        <v>105</v>
      </c>
      <c r="BE6" s="445" t="s">
        <v>106</v>
      </c>
      <c r="BF6" s="445" t="s">
        <v>1</v>
      </c>
      <c r="BG6" s="444" t="s">
        <v>346</v>
      </c>
      <c r="BH6" s="443" t="s">
        <v>495</v>
      </c>
      <c r="BI6" s="445" t="s">
        <v>104</v>
      </c>
      <c r="BJ6" s="445" t="s">
        <v>105</v>
      </c>
      <c r="BK6" s="444" t="s">
        <v>1</v>
      </c>
      <c r="BL6" s="443" t="s">
        <v>265</v>
      </c>
      <c r="BM6" s="444" t="s">
        <v>266</v>
      </c>
    </row>
    <row r="7" spans="1:65" s="108" customFormat="1" ht="17.25" customHeight="1">
      <c r="A7" s="500" t="s">
        <v>107</v>
      </c>
      <c r="B7" s="425">
        <f>SUM(B36:B40)</f>
        <v>49955</v>
      </c>
      <c r="C7" s="203">
        <f t="shared" ref="C7:M7" si="0">SUM(C36:C40)</f>
        <v>23899</v>
      </c>
      <c r="D7" s="203">
        <f t="shared" si="0"/>
        <v>40644</v>
      </c>
      <c r="E7" s="203">
        <f t="shared" si="0"/>
        <v>19590</v>
      </c>
      <c r="F7" s="203">
        <f t="shared" si="0"/>
        <v>37367</v>
      </c>
      <c r="G7" s="203">
        <f t="shared" si="0"/>
        <v>18317</v>
      </c>
      <c r="H7" s="203">
        <f t="shared" si="0"/>
        <v>29011</v>
      </c>
      <c r="I7" s="203">
        <f t="shared" si="0"/>
        <v>14662</v>
      </c>
      <c r="J7" s="203">
        <f t="shared" si="0"/>
        <v>20604</v>
      </c>
      <c r="K7" s="203">
        <f t="shared" si="0"/>
        <v>10672</v>
      </c>
      <c r="L7" s="203">
        <f t="shared" si="0"/>
        <v>177581</v>
      </c>
      <c r="M7" s="779">
        <f t="shared" si="0"/>
        <v>87140</v>
      </c>
      <c r="N7" s="502">
        <f>SUM(N36:N40)</f>
        <v>10521</v>
      </c>
      <c r="O7" s="114">
        <f>SUM(O36:O40)</f>
        <v>5364</v>
      </c>
      <c r="P7" s="114">
        <f>SUM(P36:P40)</f>
        <v>7821</v>
      </c>
      <c r="Q7" s="115">
        <f>SUM(Q36:Q40)</f>
        <v>4088</v>
      </c>
      <c r="R7"/>
      <c r="S7" s="454" t="s">
        <v>107</v>
      </c>
      <c r="T7" s="425">
        <f>SUM(T36:T40)</f>
        <v>13273</v>
      </c>
      <c r="U7" s="203">
        <f>SUM(U36:U40)</f>
        <v>5931</v>
      </c>
      <c r="V7" s="203">
        <f t="shared" ref="V7:AE7" si="1">SUM(V36:V40)</f>
        <v>11391</v>
      </c>
      <c r="W7" s="203">
        <f t="shared" si="1"/>
        <v>5025</v>
      </c>
      <c r="X7" s="203">
        <f t="shared" si="1"/>
        <v>10813</v>
      </c>
      <c r="Y7" s="203">
        <f t="shared" si="1"/>
        <v>4862</v>
      </c>
      <c r="Z7" s="203">
        <f t="shared" si="1"/>
        <v>6767</v>
      </c>
      <c r="AA7" s="203">
        <f t="shared" si="1"/>
        <v>3083</v>
      </c>
      <c r="AB7" s="203">
        <f t="shared" si="1"/>
        <v>3183</v>
      </c>
      <c r="AC7" s="203">
        <f t="shared" si="1"/>
        <v>1592</v>
      </c>
      <c r="AD7" s="203">
        <f t="shared" si="1"/>
        <v>45427</v>
      </c>
      <c r="AE7" s="779">
        <f t="shared" si="1"/>
        <v>20493</v>
      </c>
      <c r="AF7" s="425">
        <f>SUM(AF36:AF40)</f>
        <v>1383</v>
      </c>
      <c r="AG7" s="203">
        <f>SUM(AG36:AG40)</f>
        <v>629</v>
      </c>
      <c r="AH7" s="203">
        <f>SUM(AH36:AH40)</f>
        <v>987</v>
      </c>
      <c r="AI7" s="868">
        <f>SUM(AI36:AI40)</f>
        <v>527</v>
      </c>
      <c r="AJ7"/>
      <c r="AK7" s="454" t="s">
        <v>107</v>
      </c>
      <c r="AL7" s="679">
        <f t="shared" ref="AL7:AY7" si="2">SUM(AL36:AL40)</f>
        <v>1281</v>
      </c>
      <c r="AM7" s="203">
        <f t="shared" si="2"/>
        <v>1264</v>
      </c>
      <c r="AN7" s="203">
        <f t="shared" si="2"/>
        <v>1240</v>
      </c>
      <c r="AO7" s="203">
        <f t="shared" si="2"/>
        <v>1115</v>
      </c>
      <c r="AP7" s="203">
        <f t="shared" si="2"/>
        <v>1010</v>
      </c>
      <c r="AQ7" s="203">
        <f t="shared" si="2"/>
        <v>5910</v>
      </c>
      <c r="AR7" s="203">
        <f t="shared" ref="AR7:AS7" si="3">SUM(AR36:AR40)</f>
        <v>184</v>
      </c>
      <c r="AS7" s="203">
        <f t="shared" si="3"/>
        <v>172</v>
      </c>
      <c r="AT7" s="757">
        <f t="shared" ref="AT7" si="4">SUM(AT36:AT40)</f>
        <v>4524</v>
      </c>
      <c r="AU7" s="679">
        <f t="shared" si="2"/>
        <v>3623</v>
      </c>
      <c r="AV7" s="203">
        <f t="shared" si="2"/>
        <v>500</v>
      </c>
      <c r="AW7" s="779">
        <f t="shared" ref="AW7" si="5">SUM(AW36:AW40)</f>
        <v>4123</v>
      </c>
      <c r="AX7" s="757">
        <f t="shared" si="2"/>
        <v>305</v>
      </c>
      <c r="AY7" s="456">
        <f t="shared" si="2"/>
        <v>1122</v>
      </c>
      <c r="AZ7"/>
      <c r="BA7" s="437" t="s">
        <v>107</v>
      </c>
      <c r="BB7" s="881">
        <f t="shared" ref="BB7" si="6">SUM(BB36:BB40)</f>
        <v>1598</v>
      </c>
      <c r="BC7" s="203">
        <f t="shared" ref="BC7:BE7" si="7">SUM(BC36:BC40)</f>
        <v>1814</v>
      </c>
      <c r="BD7" s="203">
        <f t="shared" si="7"/>
        <v>1294</v>
      </c>
      <c r="BE7" s="203">
        <f t="shared" si="7"/>
        <v>14</v>
      </c>
      <c r="BF7" s="203">
        <f>SUM(BF36:BF40)</f>
        <v>4720</v>
      </c>
      <c r="BG7" s="868">
        <f>SUM(BG36:BG40)</f>
        <v>2988</v>
      </c>
      <c r="BH7" s="679">
        <f>SUM(BH36:BH40)</f>
        <v>359</v>
      </c>
      <c r="BI7" s="203">
        <f t="shared" ref="BI7:BK7" si="8">SUM(BI36:BI40)</f>
        <v>1</v>
      </c>
      <c r="BJ7" s="203">
        <f t="shared" si="8"/>
        <v>49</v>
      </c>
      <c r="BK7" s="779">
        <f t="shared" si="8"/>
        <v>409</v>
      </c>
      <c r="BL7" s="228">
        <f t="shared" ref="BL7:BM7" si="9">SUM(BL36:BL40)</f>
        <v>232</v>
      </c>
      <c r="BM7" s="868">
        <f t="shared" si="9"/>
        <v>140</v>
      </c>
    </row>
    <row r="8" spans="1:65" s="108" customFormat="1" ht="17.25" customHeight="1">
      <c r="A8" s="500" t="s">
        <v>39</v>
      </c>
      <c r="B8" s="425">
        <f>SUM(B42:B45)</f>
        <v>44298</v>
      </c>
      <c r="C8" s="203">
        <f t="shared" ref="C8:M8" si="10">SUM(C42:C45)</f>
        <v>21174</v>
      </c>
      <c r="D8" s="203">
        <f t="shared" si="10"/>
        <v>32100</v>
      </c>
      <c r="E8" s="203">
        <f t="shared" si="10"/>
        <v>15256</v>
      </c>
      <c r="F8" s="203">
        <f t="shared" si="10"/>
        <v>29020</v>
      </c>
      <c r="G8" s="203">
        <f t="shared" si="10"/>
        <v>14216</v>
      </c>
      <c r="H8" s="203">
        <f t="shared" si="10"/>
        <v>21278</v>
      </c>
      <c r="I8" s="203">
        <f t="shared" si="10"/>
        <v>10729</v>
      </c>
      <c r="J8" s="203">
        <f t="shared" si="10"/>
        <v>14575</v>
      </c>
      <c r="K8" s="203">
        <f t="shared" si="10"/>
        <v>7564</v>
      </c>
      <c r="L8" s="203">
        <f t="shared" si="10"/>
        <v>141271</v>
      </c>
      <c r="M8" s="779">
        <f t="shared" si="10"/>
        <v>68939</v>
      </c>
      <c r="N8" s="502">
        <f>SUM(N42:N45)</f>
        <v>0</v>
      </c>
      <c r="O8" s="114">
        <f>SUM(O42:O45)</f>
        <v>0</v>
      </c>
      <c r="P8" s="114">
        <f>SUM(P42:P45)</f>
        <v>0</v>
      </c>
      <c r="Q8" s="115">
        <f>SUM(Q42:Q45)</f>
        <v>0</v>
      </c>
      <c r="R8"/>
      <c r="S8" s="454" t="s">
        <v>39</v>
      </c>
      <c r="T8" s="425">
        <f>SUM(T42:T45)</f>
        <v>12321</v>
      </c>
      <c r="U8" s="203">
        <f t="shared" ref="U8:AE8" si="11">SUM(U42:U45)</f>
        <v>5608</v>
      </c>
      <c r="V8" s="203">
        <f t="shared" si="11"/>
        <v>9769</v>
      </c>
      <c r="W8" s="203">
        <f t="shared" si="11"/>
        <v>4242</v>
      </c>
      <c r="X8" s="203">
        <f t="shared" si="11"/>
        <v>9241</v>
      </c>
      <c r="Y8" s="203">
        <f t="shared" si="11"/>
        <v>4206</v>
      </c>
      <c r="Z8" s="203">
        <f t="shared" si="11"/>
        <v>4889</v>
      </c>
      <c r="AA8" s="203">
        <f t="shared" si="11"/>
        <v>2386</v>
      </c>
      <c r="AB8" s="203">
        <f t="shared" si="11"/>
        <v>2689</v>
      </c>
      <c r="AC8" s="203">
        <f t="shared" si="11"/>
        <v>1428</v>
      </c>
      <c r="AD8" s="203">
        <f t="shared" si="11"/>
        <v>38909</v>
      </c>
      <c r="AE8" s="779">
        <f t="shared" si="11"/>
        <v>17870</v>
      </c>
      <c r="AF8" s="425">
        <f>SUM(AF42:AF45)</f>
        <v>0</v>
      </c>
      <c r="AG8" s="203">
        <f>SUM(AG42:AG45)</f>
        <v>0</v>
      </c>
      <c r="AH8" s="203">
        <f>SUM(AH42:AH45)</f>
        <v>0</v>
      </c>
      <c r="AI8" s="206">
        <f>SUM(AI42:AI45)</f>
        <v>0</v>
      </c>
      <c r="AJ8"/>
      <c r="AK8" s="454" t="s">
        <v>39</v>
      </c>
      <c r="AL8" s="425">
        <f t="shared" ref="AL8:AY8" si="12">SUM(AL42:AL45)</f>
        <v>1095</v>
      </c>
      <c r="AM8" s="203">
        <f t="shared" si="12"/>
        <v>1052</v>
      </c>
      <c r="AN8" s="203">
        <f t="shared" si="12"/>
        <v>1043</v>
      </c>
      <c r="AO8" s="203">
        <f t="shared" si="12"/>
        <v>923</v>
      </c>
      <c r="AP8" s="203">
        <f t="shared" si="12"/>
        <v>844</v>
      </c>
      <c r="AQ8" s="203">
        <f t="shared" si="12"/>
        <v>4957</v>
      </c>
      <c r="AR8" s="203">
        <f t="shared" ref="AR8:AS8" si="13">SUM(AR42:AR45)</f>
        <v>0</v>
      </c>
      <c r="AS8" s="203">
        <f t="shared" si="13"/>
        <v>0</v>
      </c>
      <c r="AT8" s="757">
        <f t="shared" ref="AT8" si="14">SUM(AT42:AT45)</f>
        <v>4322</v>
      </c>
      <c r="AU8" s="425">
        <f t="shared" si="12"/>
        <v>3648</v>
      </c>
      <c r="AV8" s="203">
        <f t="shared" si="12"/>
        <v>204</v>
      </c>
      <c r="AW8" s="779">
        <f t="shared" ref="AW8" si="15">SUM(AW42:AW45)</f>
        <v>3852</v>
      </c>
      <c r="AX8" s="757">
        <f t="shared" si="12"/>
        <v>0</v>
      </c>
      <c r="AY8" s="456">
        <f t="shared" si="12"/>
        <v>973</v>
      </c>
      <c r="AZ8"/>
      <c r="BA8" s="437" t="s">
        <v>39</v>
      </c>
      <c r="BB8" s="881">
        <f t="shared" ref="BB8" si="16">SUM(BB42:BB45)</f>
        <v>1287</v>
      </c>
      <c r="BC8" s="203">
        <f t="shared" ref="BC8:BE8" si="17">SUM(BC42:BC45)</f>
        <v>1488</v>
      </c>
      <c r="BD8" s="203">
        <f t="shared" si="17"/>
        <v>965</v>
      </c>
      <c r="BE8" s="203">
        <f t="shared" si="17"/>
        <v>3</v>
      </c>
      <c r="BF8" s="203">
        <f t="shared" ref="BF8:BL8" si="18">SUM(BF42:BF45)</f>
        <v>3743</v>
      </c>
      <c r="BG8" s="868">
        <f t="shared" ref="BG8:BH8" si="19">SUM(BG42:BG45)</f>
        <v>2119</v>
      </c>
      <c r="BH8" s="679">
        <f t="shared" si="19"/>
        <v>0</v>
      </c>
      <c r="BI8" s="203">
        <f t="shared" ref="BI8:BK8" si="20">SUM(BI42:BI45)</f>
        <v>0</v>
      </c>
      <c r="BJ8" s="203">
        <f t="shared" si="20"/>
        <v>0</v>
      </c>
      <c r="BK8" s="779">
        <f t="shared" si="20"/>
        <v>0</v>
      </c>
      <c r="BL8" s="228">
        <f t="shared" si="18"/>
        <v>62</v>
      </c>
      <c r="BM8" s="868">
        <f t="shared" ref="BM8" si="21">SUM(BM42:BM45)</f>
        <v>27</v>
      </c>
    </row>
    <row r="9" spans="1:65" s="108" customFormat="1" ht="17.25" customHeight="1">
      <c r="A9" s="500" t="s">
        <v>8</v>
      </c>
      <c r="B9" s="425">
        <f>SUM(B47:B54)</f>
        <v>62218</v>
      </c>
      <c r="C9" s="203">
        <f t="shared" ref="C9:M9" si="22">SUM(C47:C54)</f>
        <v>29011</v>
      </c>
      <c r="D9" s="203">
        <f t="shared" si="22"/>
        <v>61707</v>
      </c>
      <c r="E9" s="203">
        <f t="shared" si="22"/>
        <v>28673</v>
      </c>
      <c r="F9" s="203">
        <f t="shared" si="22"/>
        <v>62129</v>
      </c>
      <c r="G9" s="203">
        <f t="shared" si="22"/>
        <v>29475</v>
      </c>
      <c r="H9" s="203">
        <f t="shared" si="22"/>
        <v>52179</v>
      </c>
      <c r="I9" s="203">
        <f t="shared" si="22"/>
        <v>25403</v>
      </c>
      <c r="J9" s="203">
        <f t="shared" si="22"/>
        <v>41335</v>
      </c>
      <c r="K9" s="203">
        <f t="shared" si="22"/>
        <v>21105</v>
      </c>
      <c r="L9" s="203">
        <f t="shared" si="22"/>
        <v>279568</v>
      </c>
      <c r="M9" s="779">
        <f t="shared" si="22"/>
        <v>133667</v>
      </c>
      <c r="N9" s="502">
        <f>SUM(N47:N54)</f>
        <v>0</v>
      </c>
      <c r="O9" s="114">
        <f>SUM(O47:O54)</f>
        <v>0</v>
      </c>
      <c r="P9" s="114">
        <f>SUM(P47:P54)</f>
        <v>0</v>
      </c>
      <c r="Q9" s="115">
        <f>SUM(Q47:Q54)</f>
        <v>0</v>
      </c>
      <c r="R9"/>
      <c r="S9" s="454" t="s">
        <v>8</v>
      </c>
      <c r="T9" s="425">
        <f>SUM(T47:T54)</f>
        <v>9383</v>
      </c>
      <c r="U9" s="203">
        <f t="shared" ref="U9:AE9" si="23">SUM(U47:U54)</f>
        <v>3824</v>
      </c>
      <c r="V9" s="203">
        <f t="shared" si="23"/>
        <v>13056</v>
      </c>
      <c r="W9" s="203">
        <f t="shared" si="23"/>
        <v>5223</v>
      </c>
      <c r="X9" s="203">
        <f t="shared" si="23"/>
        <v>14738</v>
      </c>
      <c r="Y9" s="203">
        <f t="shared" si="23"/>
        <v>6210</v>
      </c>
      <c r="Z9" s="203">
        <f t="shared" si="23"/>
        <v>7968</v>
      </c>
      <c r="AA9" s="203">
        <f t="shared" si="23"/>
        <v>3550</v>
      </c>
      <c r="AB9" s="203">
        <f t="shared" si="23"/>
        <v>5166</v>
      </c>
      <c r="AC9" s="203">
        <f t="shared" si="23"/>
        <v>2608</v>
      </c>
      <c r="AD9" s="203">
        <f t="shared" si="23"/>
        <v>50311</v>
      </c>
      <c r="AE9" s="779">
        <f t="shared" si="23"/>
        <v>21415</v>
      </c>
      <c r="AF9" s="425">
        <f>SUM(AF47:AF54)</f>
        <v>0</v>
      </c>
      <c r="AG9" s="203">
        <f>SUM(AG47:AG54)</f>
        <v>0</v>
      </c>
      <c r="AH9" s="203">
        <f>SUM(AH47:AH54)</f>
        <v>0</v>
      </c>
      <c r="AI9" s="206">
        <f>SUM(AI47:AI54)</f>
        <v>0</v>
      </c>
      <c r="AJ9"/>
      <c r="AK9" s="454" t="s">
        <v>8</v>
      </c>
      <c r="AL9" s="425">
        <f t="shared" ref="AL9:AY9" si="24">SUM(AL47:AL54)</f>
        <v>1795</v>
      </c>
      <c r="AM9" s="203">
        <f t="shared" si="24"/>
        <v>1815</v>
      </c>
      <c r="AN9" s="203">
        <f t="shared" si="24"/>
        <v>1837</v>
      </c>
      <c r="AO9" s="203">
        <f t="shared" si="24"/>
        <v>1754</v>
      </c>
      <c r="AP9" s="203">
        <f t="shared" si="24"/>
        <v>1687</v>
      </c>
      <c r="AQ9" s="203">
        <f t="shared" si="24"/>
        <v>8888</v>
      </c>
      <c r="AR9" s="203">
        <f t="shared" ref="AR9:AS9" si="25">SUM(AR47:AR54)</f>
        <v>0</v>
      </c>
      <c r="AS9" s="203">
        <f t="shared" si="25"/>
        <v>0</v>
      </c>
      <c r="AT9" s="757">
        <f t="shared" ref="AT9" si="26">SUM(AT47:AT54)</f>
        <v>7023</v>
      </c>
      <c r="AU9" s="425">
        <f t="shared" si="24"/>
        <v>6050</v>
      </c>
      <c r="AV9" s="203">
        <f t="shared" si="24"/>
        <v>240</v>
      </c>
      <c r="AW9" s="779">
        <f t="shared" ref="AW9" si="27">SUM(AW47:AW54)</f>
        <v>6290</v>
      </c>
      <c r="AX9" s="757">
        <f t="shared" si="24"/>
        <v>0</v>
      </c>
      <c r="AY9" s="456">
        <f t="shared" si="24"/>
        <v>1501</v>
      </c>
      <c r="AZ9"/>
      <c r="BA9" s="437" t="s">
        <v>8</v>
      </c>
      <c r="BB9" s="881">
        <f t="shared" ref="BB9" si="28">SUM(BB47:BB54)</f>
        <v>2605</v>
      </c>
      <c r="BC9" s="203">
        <f t="shared" ref="BC9:BE9" si="29">SUM(BC47:BC54)</f>
        <v>2901</v>
      </c>
      <c r="BD9" s="203">
        <f t="shared" si="29"/>
        <v>1536</v>
      </c>
      <c r="BE9" s="203">
        <f t="shared" si="29"/>
        <v>8</v>
      </c>
      <c r="BF9" s="203">
        <f t="shared" ref="BF9:BL9" si="30">SUM(BF47:BF54)</f>
        <v>7050</v>
      </c>
      <c r="BG9" s="868">
        <f t="shared" ref="BG9:BH9" si="31">SUM(BG47:BG54)</f>
        <v>5087</v>
      </c>
      <c r="BH9" s="425">
        <f t="shared" si="31"/>
        <v>0</v>
      </c>
      <c r="BI9" s="203">
        <f t="shared" ref="BI9:BK9" si="32">SUM(BI47:BI54)</f>
        <v>0</v>
      </c>
      <c r="BJ9" s="203">
        <f t="shared" si="32"/>
        <v>0</v>
      </c>
      <c r="BK9" s="779">
        <f t="shared" si="32"/>
        <v>0</v>
      </c>
      <c r="BL9" s="228">
        <f t="shared" si="30"/>
        <v>527</v>
      </c>
      <c r="BM9" s="868">
        <f t="shared" ref="BM9" si="33">SUM(BM47:BM54)</f>
        <v>348</v>
      </c>
    </row>
    <row r="10" spans="1:65" s="108" customFormat="1" ht="17.25" customHeight="1">
      <c r="A10" s="500" t="s">
        <v>75</v>
      </c>
      <c r="B10" s="425">
        <f>SUM(B56:B61)</f>
        <v>71026</v>
      </c>
      <c r="C10" s="203">
        <f t="shared" ref="C10:M10" si="34">SUM(C56:C61)</f>
        <v>33657</v>
      </c>
      <c r="D10" s="203">
        <f t="shared" si="34"/>
        <v>54205</v>
      </c>
      <c r="E10" s="203">
        <f t="shared" si="34"/>
        <v>25954</v>
      </c>
      <c r="F10" s="203">
        <f t="shared" si="34"/>
        <v>49089</v>
      </c>
      <c r="G10" s="203">
        <f t="shared" si="34"/>
        <v>23963</v>
      </c>
      <c r="H10" s="203">
        <f t="shared" si="34"/>
        <v>35802</v>
      </c>
      <c r="I10" s="203">
        <f t="shared" si="34"/>
        <v>17872</v>
      </c>
      <c r="J10" s="203">
        <f t="shared" si="34"/>
        <v>29015</v>
      </c>
      <c r="K10" s="203">
        <f t="shared" si="34"/>
        <v>14604</v>
      </c>
      <c r="L10" s="203">
        <f t="shared" si="34"/>
        <v>239137</v>
      </c>
      <c r="M10" s="779">
        <f t="shared" si="34"/>
        <v>116050</v>
      </c>
      <c r="N10" s="502">
        <f>SUM(N56:N61)</f>
        <v>5721</v>
      </c>
      <c r="O10" s="114">
        <f>SUM(O56:O61)</f>
        <v>2822</v>
      </c>
      <c r="P10" s="114">
        <f>SUM(P56:P61)</f>
        <v>4828</v>
      </c>
      <c r="Q10" s="115">
        <f>SUM(Q56:Q61)</f>
        <v>2369</v>
      </c>
      <c r="R10"/>
      <c r="S10" s="454" t="s">
        <v>75</v>
      </c>
      <c r="T10" s="425">
        <f>SUM(T56:T61)</f>
        <v>17628</v>
      </c>
      <c r="U10" s="203">
        <f t="shared" ref="U10:AE10" si="35">SUM(U56:U61)</f>
        <v>7902</v>
      </c>
      <c r="V10" s="203">
        <f t="shared" si="35"/>
        <v>16521</v>
      </c>
      <c r="W10" s="203">
        <f t="shared" si="35"/>
        <v>7175</v>
      </c>
      <c r="X10" s="203">
        <f t="shared" si="35"/>
        <v>15600</v>
      </c>
      <c r="Y10" s="203">
        <f t="shared" si="35"/>
        <v>7161</v>
      </c>
      <c r="Z10" s="203">
        <f t="shared" si="35"/>
        <v>6244</v>
      </c>
      <c r="AA10" s="203">
        <f t="shared" si="35"/>
        <v>2973</v>
      </c>
      <c r="AB10" s="203">
        <f t="shared" si="35"/>
        <v>5673</v>
      </c>
      <c r="AC10" s="203">
        <f t="shared" si="35"/>
        <v>2643</v>
      </c>
      <c r="AD10" s="203">
        <f t="shared" si="35"/>
        <v>61666</v>
      </c>
      <c r="AE10" s="779">
        <f t="shared" si="35"/>
        <v>27854</v>
      </c>
      <c r="AF10" s="425">
        <f>SUM(AF56:AF61)</f>
        <v>832</v>
      </c>
      <c r="AG10" s="203">
        <f>SUM(AG56:AG61)</f>
        <v>365</v>
      </c>
      <c r="AH10" s="203">
        <f>SUM(AH56:AH61)</f>
        <v>504</v>
      </c>
      <c r="AI10" s="206">
        <f>SUM(AI56:AI61)</f>
        <v>248</v>
      </c>
      <c r="AJ10"/>
      <c r="AK10" s="454" t="s">
        <v>75</v>
      </c>
      <c r="AL10" s="425">
        <f t="shared" ref="AL10:AY10" si="36">SUM(AL56:AL61)</f>
        <v>1519</v>
      </c>
      <c r="AM10" s="203">
        <f t="shared" si="36"/>
        <v>1452</v>
      </c>
      <c r="AN10" s="203">
        <f t="shared" si="36"/>
        <v>1450</v>
      </c>
      <c r="AO10" s="203">
        <f t="shared" si="36"/>
        <v>1221</v>
      </c>
      <c r="AP10" s="203">
        <f t="shared" si="36"/>
        <v>1147</v>
      </c>
      <c r="AQ10" s="203">
        <f t="shared" si="36"/>
        <v>6789</v>
      </c>
      <c r="AR10" s="203">
        <f t="shared" ref="AR10:AS10" si="37">SUM(AR56:AR61)</f>
        <v>78</v>
      </c>
      <c r="AS10" s="203">
        <f t="shared" si="37"/>
        <v>69</v>
      </c>
      <c r="AT10" s="757">
        <f t="shared" ref="AT10" si="38">SUM(AT56:AT61)</f>
        <v>5175</v>
      </c>
      <c r="AU10" s="425">
        <f t="shared" si="36"/>
        <v>3701</v>
      </c>
      <c r="AV10" s="203">
        <f t="shared" si="36"/>
        <v>1196</v>
      </c>
      <c r="AW10" s="779">
        <f t="shared" ref="AW10" si="39">SUM(AW56:AW61)</f>
        <v>4897</v>
      </c>
      <c r="AX10" s="757">
        <f t="shared" si="36"/>
        <v>125</v>
      </c>
      <c r="AY10" s="456">
        <f t="shared" si="36"/>
        <v>1258</v>
      </c>
      <c r="AZ10"/>
      <c r="BA10" s="437" t="s">
        <v>75</v>
      </c>
      <c r="BB10" s="881">
        <f t="shared" ref="BB10" si="40">SUM(BB56:BB61)</f>
        <v>1447</v>
      </c>
      <c r="BC10" s="203">
        <f t="shared" ref="BC10:BE10" si="41">SUM(BC56:BC61)</f>
        <v>2893</v>
      </c>
      <c r="BD10" s="203">
        <f t="shared" si="41"/>
        <v>852</v>
      </c>
      <c r="BE10" s="203">
        <f t="shared" si="41"/>
        <v>0</v>
      </c>
      <c r="BF10" s="203">
        <f t="shared" ref="BF10:BL10" si="42">SUM(BF56:BF61)</f>
        <v>5192</v>
      </c>
      <c r="BG10" s="868">
        <f t="shared" ref="BG10:BH10" si="43">SUM(BG56:BG61)</f>
        <v>2122</v>
      </c>
      <c r="BH10" s="425">
        <f t="shared" si="43"/>
        <v>149</v>
      </c>
      <c r="BI10" s="203">
        <f t="shared" ref="BI10:BK10" si="44">SUM(BI56:BI61)</f>
        <v>4</v>
      </c>
      <c r="BJ10" s="203">
        <f t="shared" si="44"/>
        <v>24</v>
      </c>
      <c r="BK10" s="779">
        <f t="shared" si="44"/>
        <v>177</v>
      </c>
      <c r="BL10" s="228">
        <f t="shared" si="42"/>
        <v>118</v>
      </c>
      <c r="BM10" s="868">
        <f t="shared" ref="BM10" si="45">SUM(BM56:BM61)</f>
        <v>53</v>
      </c>
    </row>
    <row r="11" spans="1:65" s="108" customFormat="1" ht="17.25" customHeight="1">
      <c r="A11" s="500" t="s">
        <v>38</v>
      </c>
      <c r="B11" s="425">
        <f>SUM(B63:B66)</f>
        <v>59614</v>
      </c>
      <c r="C11" s="203">
        <f t="shared" ref="C11:M11" si="46">SUM(C63:C66)</f>
        <v>31479</v>
      </c>
      <c r="D11" s="203">
        <f t="shared" si="46"/>
        <v>31186</v>
      </c>
      <c r="E11" s="203">
        <f t="shared" si="46"/>
        <v>17139</v>
      </c>
      <c r="F11" s="203">
        <f t="shared" si="46"/>
        <v>20311</v>
      </c>
      <c r="G11" s="203">
        <f t="shared" si="46"/>
        <v>11390</v>
      </c>
      <c r="H11" s="203">
        <f t="shared" si="46"/>
        <v>11930</v>
      </c>
      <c r="I11" s="203">
        <f t="shared" si="46"/>
        <v>6733</v>
      </c>
      <c r="J11" s="203">
        <f t="shared" si="46"/>
        <v>7266</v>
      </c>
      <c r="K11" s="203">
        <f t="shared" si="46"/>
        <v>4120</v>
      </c>
      <c r="L11" s="203">
        <f t="shared" si="46"/>
        <v>130307</v>
      </c>
      <c r="M11" s="779">
        <f t="shared" si="46"/>
        <v>70861</v>
      </c>
      <c r="N11" s="502">
        <f>SUM(N63:N66)</f>
        <v>0</v>
      </c>
      <c r="O11" s="114">
        <f>SUM(O63:O66)</f>
        <v>0</v>
      </c>
      <c r="P11" s="114">
        <f>SUM(P63:P66)</f>
        <v>0</v>
      </c>
      <c r="Q11" s="115">
        <f>SUM(Q63:Q66)</f>
        <v>0</v>
      </c>
      <c r="R11"/>
      <c r="S11" s="454" t="s">
        <v>38</v>
      </c>
      <c r="T11" s="425">
        <f>SUM(T63:T66)</f>
        <v>12217</v>
      </c>
      <c r="U11" s="203">
        <f t="shared" ref="U11:AE11" si="47">SUM(U63:U66)</f>
        <v>6287</v>
      </c>
      <c r="V11" s="203">
        <f t="shared" si="47"/>
        <v>6645</v>
      </c>
      <c r="W11" s="203">
        <f t="shared" si="47"/>
        <v>3551</v>
      </c>
      <c r="X11" s="203">
        <f t="shared" si="47"/>
        <v>4338</v>
      </c>
      <c r="Y11" s="203">
        <f t="shared" si="47"/>
        <v>2406</v>
      </c>
      <c r="Z11" s="203">
        <f t="shared" si="47"/>
        <v>1785</v>
      </c>
      <c r="AA11" s="203">
        <f t="shared" si="47"/>
        <v>956</v>
      </c>
      <c r="AB11" s="203">
        <f t="shared" si="47"/>
        <v>1342</v>
      </c>
      <c r="AC11" s="203">
        <f t="shared" si="47"/>
        <v>744</v>
      </c>
      <c r="AD11" s="203">
        <f t="shared" si="47"/>
        <v>26327</v>
      </c>
      <c r="AE11" s="779">
        <f t="shared" si="47"/>
        <v>13944</v>
      </c>
      <c r="AF11" s="425">
        <f>SUM(AF63:AF66)</f>
        <v>0</v>
      </c>
      <c r="AG11" s="203">
        <f>SUM(AG63:AG66)</f>
        <v>0</v>
      </c>
      <c r="AH11" s="203">
        <f>SUM(AH63:AH66)</f>
        <v>0</v>
      </c>
      <c r="AI11" s="206">
        <f>SUM(AI63:AI66)</f>
        <v>0</v>
      </c>
      <c r="AJ11"/>
      <c r="AK11" s="454" t="s">
        <v>38</v>
      </c>
      <c r="AL11" s="425">
        <f t="shared" ref="AL11:AY11" si="48">SUM(AL63:AL66)</f>
        <v>1030</v>
      </c>
      <c r="AM11" s="203">
        <f t="shared" si="48"/>
        <v>919</v>
      </c>
      <c r="AN11" s="203">
        <f t="shared" si="48"/>
        <v>808</v>
      </c>
      <c r="AO11" s="203">
        <f t="shared" si="48"/>
        <v>602</v>
      </c>
      <c r="AP11" s="203">
        <f t="shared" si="48"/>
        <v>428</v>
      </c>
      <c r="AQ11" s="203">
        <f t="shared" si="48"/>
        <v>3787</v>
      </c>
      <c r="AR11" s="203">
        <f t="shared" ref="AR11:AS11" si="49">SUM(AR63:AR66)</f>
        <v>0</v>
      </c>
      <c r="AS11" s="203">
        <f t="shared" si="49"/>
        <v>0</v>
      </c>
      <c r="AT11" s="757">
        <f t="shared" ref="AT11" si="50">SUM(AT63:AT66)</f>
        <v>1815</v>
      </c>
      <c r="AU11" s="425">
        <f t="shared" si="48"/>
        <v>1449</v>
      </c>
      <c r="AV11" s="203">
        <f t="shared" si="48"/>
        <v>330</v>
      </c>
      <c r="AW11" s="779">
        <f t="shared" ref="AW11" si="51">SUM(AW63:AW66)</f>
        <v>1779</v>
      </c>
      <c r="AX11" s="757">
        <f t="shared" si="48"/>
        <v>0</v>
      </c>
      <c r="AY11" s="456">
        <f t="shared" si="48"/>
        <v>934</v>
      </c>
      <c r="AZ11"/>
      <c r="BA11" s="437" t="s">
        <v>38</v>
      </c>
      <c r="BB11" s="881">
        <f t="shared" ref="BB11" si="52">SUM(BB63:BB66)</f>
        <v>333</v>
      </c>
      <c r="BC11" s="203">
        <f t="shared" ref="BC11:BL11" si="53">SUM(BC63:BC66)</f>
        <v>1165</v>
      </c>
      <c r="BD11" s="203">
        <f t="shared" si="53"/>
        <v>843</v>
      </c>
      <c r="BE11" s="203">
        <f t="shared" si="53"/>
        <v>14</v>
      </c>
      <c r="BF11" s="203">
        <f t="shared" si="53"/>
        <v>2355</v>
      </c>
      <c r="BG11" s="868">
        <f t="shared" ref="BG11:BH11" si="54">SUM(BG63:BG66)</f>
        <v>1164</v>
      </c>
      <c r="BH11" s="425">
        <f t="shared" si="54"/>
        <v>0</v>
      </c>
      <c r="BI11" s="203">
        <f t="shared" ref="BI11:BK11" si="55">SUM(BI63:BI66)</f>
        <v>0</v>
      </c>
      <c r="BJ11" s="203">
        <f t="shared" si="55"/>
        <v>0</v>
      </c>
      <c r="BK11" s="779">
        <f t="shared" si="55"/>
        <v>0</v>
      </c>
      <c r="BL11" s="228">
        <f t="shared" si="53"/>
        <v>80</v>
      </c>
      <c r="BM11" s="868">
        <f t="shared" ref="BM11" si="56">SUM(BM63:BM66)</f>
        <v>46</v>
      </c>
    </row>
    <row r="12" spans="1:65" s="108" customFormat="1" ht="17.25" customHeight="1">
      <c r="A12" s="500" t="s">
        <v>25</v>
      </c>
      <c r="B12" s="425">
        <f>SUM(B73:B75)</f>
        <v>46561</v>
      </c>
      <c r="C12" s="203">
        <f t="shared" ref="C12:M12" si="57">SUM(C73:C75)</f>
        <v>23591</v>
      </c>
      <c r="D12" s="203">
        <f t="shared" si="57"/>
        <v>26734</v>
      </c>
      <c r="E12" s="203">
        <f t="shared" si="57"/>
        <v>13906</v>
      </c>
      <c r="F12" s="203">
        <f t="shared" si="57"/>
        <v>18027</v>
      </c>
      <c r="G12" s="203">
        <f t="shared" si="57"/>
        <v>9373</v>
      </c>
      <c r="H12" s="203">
        <f t="shared" si="57"/>
        <v>10182</v>
      </c>
      <c r="I12" s="203">
        <f t="shared" si="57"/>
        <v>5169</v>
      </c>
      <c r="J12" s="203">
        <f t="shared" si="57"/>
        <v>6228</v>
      </c>
      <c r="K12" s="203">
        <f t="shared" si="57"/>
        <v>3200</v>
      </c>
      <c r="L12" s="203">
        <f t="shared" si="57"/>
        <v>107732</v>
      </c>
      <c r="M12" s="779">
        <f t="shared" si="57"/>
        <v>55239</v>
      </c>
      <c r="N12" s="502">
        <f>SUM(N73:N75)</f>
        <v>0</v>
      </c>
      <c r="O12" s="114">
        <f>SUM(O73:O75)</f>
        <v>0</v>
      </c>
      <c r="P12" s="114">
        <f>SUM(P73:P75)</f>
        <v>0</v>
      </c>
      <c r="Q12" s="115">
        <f>SUM(Q73:Q75)</f>
        <v>0</v>
      </c>
      <c r="R12"/>
      <c r="S12" s="454" t="s">
        <v>25</v>
      </c>
      <c r="T12" s="425">
        <f>SUM(T73:T75)</f>
        <v>10169</v>
      </c>
      <c r="U12" s="203">
        <f t="shared" ref="U12:AE12" si="58">SUM(U73:U75)</f>
        <v>5095</v>
      </c>
      <c r="V12" s="203">
        <f t="shared" si="58"/>
        <v>5766</v>
      </c>
      <c r="W12" s="203">
        <f t="shared" si="58"/>
        <v>3034</v>
      </c>
      <c r="X12" s="203">
        <f t="shared" si="58"/>
        <v>3893</v>
      </c>
      <c r="Y12" s="203">
        <f t="shared" si="58"/>
        <v>1980</v>
      </c>
      <c r="Z12" s="203">
        <f t="shared" si="58"/>
        <v>1605</v>
      </c>
      <c r="AA12" s="203">
        <f t="shared" si="58"/>
        <v>810</v>
      </c>
      <c r="AB12" s="203">
        <f t="shared" si="58"/>
        <v>741</v>
      </c>
      <c r="AC12" s="203">
        <f t="shared" si="58"/>
        <v>392</v>
      </c>
      <c r="AD12" s="203">
        <f t="shared" si="58"/>
        <v>22174</v>
      </c>
      <c r="AE12" s="779">
        <f t="shared" si="58"/>
        <v>11311</v>
      </c>
      <c r="AF12" s="425">
        <f>SUM(AF73:AF75)</f>
        <v>0</v>
      </c>
      <c r="AG12" s="203">
        <f>SUM(AG73:AG75)</f>
        <v>0</v>
      </c>
      <c r="AH12" s="203">
        <f>SUM(AH73:AH75)</f>
        <v>0</v>
      </c>
      <c r="AI12" s="206">
        <f>SUM(AI73:AI75)</f>
        <v>0</v>
      </c>
      <c r="AJ12"/>
      <c r="AK12" s="454" t="s">
        <v>25</v>
      </c>
      <c r="AL12" s="425">
        <f t="shared" ref="AL12:AY12" si="59">SUM(AL73:AL75)</f>
        <v>854</v>
      </c>
      <c r="AM12" s="203">
        <f t="shared" si="59"/>
        <v>748</v>
      </c>
      <c r="AN12" s="203">
        <f t="shared" si="59"/>
        <v>639</v>
      </c>
      <c r="AO12" s="203">
        <f t="shared" si="59"/>
        <v>456</v>
      </c>
      <c r="AP12" s="203">
        <f t="shared" si="59"/>
        <v>347</v>
      </c>
      <c r="AQ12" s="203">
        <f t="shared" si="59"/>
        <v>3044</v>
      </c>
      <c r="AR12" s="203">
        <f t="shared" ref="AR12:AS12" si="60">SUM(AR73:AR75)</f>
        <v>0</v>
      </c>
      <c r="AS12" s="203">
        <f t="shared" si="60"/>
        <v>0</v>
      </c>
      <c r="AT12" s="757">
        <f t="shared" ref="AT12" si="61">SUM(AT73:AT75)</f>
        <v>1656</v>
      </c>
      <c r="AU12" s="425">
        <f t="shared" si="59"/>
        <v>1218</v>
      </c>
      <c r="AV12" s="203">
        <f t="shared" si="59"/>
        <v>371</v>
      </c>
      <c r="AW12" s="779">
        <f t="shared" ref="AW12" si="62">SUM(AW73:AW75)</f>
        <v>1589</v>
      </c>
      <c r="AX12" s="757">
        <f t="shared" si="59"/>
        <v>0</v>
      </c>
      <c r="AY12" s="456">
        <f t="shared" si="59"/>
        <v>701</v>
      </c>
      <c r="AZ12"/>
      <c r="BA12" s="437" t="s">
        <v>25</v>
      </c>
      <c r="BB12" s="881">
        <f t="shared" ref="BB12" si="63">SUM(BB73:BB75)</f>
        <v>512</v>
      </c>
      <c r="BC12" s="203">
        <f t="shared" ref="BC12:BL12" si="64">SUM(BC73:BC75)</f>
        <v>900</v>
      </c>
      <c r="BD12" s="203">
        <f t="shared" si="64"/>
        <v>545</v>
      </c>
      <c r="BE12" s="203">
        <f t="shared" si="64"/>
        <v>0</v>
      </c>
      <c r="BF12" s="203">
        <f t="shared" si="64"/>
        <v>1957</v>
      </c>
      <c r="BG12" s="868">
        <f t="shared" ref="BG12:BH12" si="65">SUM(BG73:BG75)</f>
        <v>825</v>
      </c>
      <c r="BH12" s="425">
        <f t="shared" si="65"/>
        <v>0</v>
      </c>
      <c r="BI12" s="203">
        <f t="shared" ref="BI12:BK12" si="66">SUM(BI73:BI75)</f>
        <v>0</v>
      </c>
      <c r="BJ12" s="203">
        <f t="shared" si="66"/>
        <v>0</v>
      </c>
      <c r="BK12" s="779">
        <f t="shared" si="66"/>
        <v>0</v>
      </c>
      <c r="BL12" s="228">
        <f t="shared" si="64"/>
        <v>93</v>
      </c>
      <c r="BM12" s="868">
        <f t="shared" ref="BM12" si="67">SUM(BM73:BM75)</f>
        <v>56</v>
      </c>
    </row>
    <row r="13" spans="1:65" s="108" customFormat="1" ht="17.25" customHeight="1">
      <c r="A13" s="500" t="s">
        <v>108</v>
      </c>
      <c r="B13" s="425">
        <f>SUM(B77:B85)</f>
        <v>90715</v>
      </c>
      <c r="C13" s="203">
        <f t="shared" ref="C13:M13" si="68">SUM(C77:C85)</f>
        <v>47718</v>
      </c>
      <c r="D13" s="203">
        <f t="shared" si="68"/>
        <v>50495</v>
      </c>
      <c r="E13" s="203">
        <f t="shared" si="68"/>
        <v>26937</v>
      </c>
      <c r="F13" s="203">
        <f t="shared" si="68"/>
        <v>34550</v>
      </c>
      <c r="G13" s="203">
        <f t="shared" si="68"/>
        <v>18533</v>
      </c>
      <c r="H13" s="203">
        <f t="shared" si="68"/>
        <v>21332</v>
      </c>
      <c r="I13" s="203">
        <f t="shared" si="68"/>
        <v>11503</v>
      </c>
      <c r="J13" s="203">
        <f t="shared" si="68"/>
        <v>12920</v>
      </c>
      <c r="K13" s="203">
        <f t="shared" si="68"/>
        <v>6922</v>
      </c>
      <c r="L13" s="203">
        <f t="shared" si="68"/>
        <v>210012</v>
      </c>
      <c r="M13" s="779">
        <f t="shared" si="68"/>
        <v>111613</v>
      </c>
      <c r="N13" s="502">
        <f>SUM(N77:N85)</f>
        <v>496</v>
      </c>
      <c r="O13" s="114">
        <f>SUM(O77:O85)</f>
        <v>234</v>
      </c>
      <c r="P13" s="114">
        <f>SUM(P77:P85)</f>
        <v>13</v>
      </c>
      <c r="Q13" s="115">
        <f>SUM(Q77:Q85)</f>
        <v>6</v>
      </c>
      <c r="R13"/>
      <c r="S13" s="454" t="s">
        <v>108</v>
      </c>
      <c r="T13" s="425">
        <f>SUM(T77:T85)</f>
        <v>16157</v>
      </c>
      <c r="U13" s="203">
        <f t="shared" ref="U13:AE13" si="69">SUM(U77:U85)</f>
        <v>8293</v>
      </c>
      <c r="V13" s="203">
        <f t="shared" si="69"/>
        <v>8957</v>
      </c>
      <c r="W13" s="203">
        <f t="shared" si="69"/>
        <v>4624</v>
      </c>
      <c r="X13" s="203">
        <f t="shared" si="69"/>
        <v>6088</v>
      </c>
      <c r="Y13" s="203">
        <f t="shared" si="69"/>
        <v>3105</v>
      </c>
      <c r="Z13" s="203">
        <f t="shared" si="69"/>
        <v>2733</v>
      </c>
      <c r="AA13" s="203">
        <f t="shared" si="69"/>
        <v>1459</v>
      </c>
      <c r="AB13" s="203">
        <f t="shared" si="69"/>
        <v>1238</v>
      </c>
      <c r="AC13" s="203">
        <f t="shared" si="69"/>
        <v>657</v>
      </c>
      <c r="AD13" s="203">
        <f t="shared" si="69"/>
        <v>35173</v>
      </c>
      <c r="AE13" s="779">
        <f t="shared" si="69"/>
        <v>18138</v>
      </c>
      <c r="AF13" s="425">
        <f>SUM(AF77:AF85)</f>
        <v>1</v>
      </c>
      <c r="AG13" s="203">
        <f>SUM(AG77:AG85)</f>
        <v>0</v>
      </c>
      <c r="AH13" s="203">
        <f>SUM(AH77:AH85)</f>
        <v>0</v>
      </c>
      <c r="AI13" s="206">
        <f>SUM(AI77:AI85)</f>
        <v>0</v>
      </c>
      <c r="AJ13"/>
      <c r="AK13" s="454" t="s">
        <v>108</v>
      </c>
      <c r="AL13" s="425">
        <f t="shared" ref="AL13:AY13" si="70">SUM(AL77:AL85)</f>
        <v>1679</v>
      </c>
      <c r="AM13" s="203">
        <f t="shared" si="70"/>
        <v>1437</v>
      </c>
      <c r="AN13" s="203">
        <f t="shared" si="70"/>
        <v>1219</v>
      </c>
      <c r="AO13" s="203">
        <f t="shared" si="70"/>
        <v>906</v>
      </c>
      <c r="AP13" s="203">
        <f t="shared" si="70"/>
        <v>663</v>
      </c>
      <c r="AQ13" s="203">
        <f t="shared" si="70"/>
        <v>5904</v>
      </c>
      <c r="AR13" s="203">
        <f t="shared" ref="AR13:AS13" si="71">SUM(AR77:AR85)</f>
        <v>11</v>
      </c>
      <c r="AS13" s="203">
        <f t="shared" si="71"/>
        <v>1</v>
      </c>
      <c r="AT13" s="757">
        <f t="shared" ref="AT13" si="72">SUM(AT77:AT85)</f>
        <v>3051</v>
      </c>
      <c r="AU13" s="425">
        <f t="shared" si="70"/>
        <v>2477</v>
      </c>
      <c r="AV13" s="203">
        <f t="shared" si="70"/>
        <v>477</v>
      </c>
      <c r="AW13" s="779">
        <f t="shared" ref="AW13" si="73">SUM(AW77:AW85)</f>
        <v>2954</v>
      </c>
      <c r="AX13" s="757">
        <f t="shared" si="70"/>
        <v>14</v>
      </c>
      <c r="AY13" s="456">
        <f t="shared" si="70"/>
        <v>1328</v>
      </c>
      <c r="AZ13"/>
      <c r="BA13" s="437" t="s">
        <v>108</v>
      </c>
      <c r="BB13" s="881">
        <f t="shared" ref="BB13" si="74">SUM(BB77:BB85)</f>
        <v>838</v>
      </c>
      <c r="BC13" s="203">
        <f t="shared" ref="BC13:BL13" si="75">SUM(BC77:BC85)</f>
        <v>1725</v>
      </c>
      <c r="BD13" s="203">
        <f t="shared" si="75"/>
        <v>1482</v>
      </c>
      <c r="BE13" s="203">
        <f t="shared" si="75"/>
        <v>0</v>
      </c>
      <c r="BF13" s="203">
        <f t="shared" si="75"/>
        <v>4045</v>
      </c>
      <c r="BG13" s="868">
        <f t="shared" ref="BG13:BH13" si="76">SUM(BG77:BG85)</f>
        <v>1931</v>
      </c>
      <c r="BH13" s="425">
        <f t="shared" si="76"/>
        <v>20</v>
      </c>
      <c r="BI13" s="203">
        <f t="shared" ref="BI13:BK13" si="77">SUM(BI77:BI85)</f>
        <v>0</v>
      </c>
      <c r="BJ13" s="203">
        <f t="shared" si="77"/>
        <v>3</v>
      </c>
      <c r="BK13" s="779">
        <f t="shared" si="77"/>
        <v>23</v>
      </c>
      <c r="BL13" s="228">
        <f t="shared" si="75"/>
        <v>363</v>
      </c>
      <c r="BM13" s="868">
        <f t="shared" ref="BM13" si="78">SUM(BM77:BM85)</f>
        <v>222</v>
      </c>
    </row>
    <row r="14" spans="1:65" s="108" customFormat="1" ht="17.25" customHeight="1">
      <c r="A14" s="500" t="s">
        <v>109</v>
      </c>
      <c r="B14" s="425">
        <f>SUM(B87:B91)</f>
        <v>73561</v>
      </c>
      <c r="C14" s="203">
        <f t="shared" ref="C14:M14" si="79">SUM(C87:C91)</f>
        <v>36442</v>
      </c>
      <c r="D14" s="203">
        <f t="shared" si="79"/>
        <v>45160</v>
      </c>
      <c r="E14" s="203">
        <f t="shared" si="79"/>
        <v>22007</v>
      </c>
      <c r="F14" s="203">
        <f t="shared" si="79"/>
        <v>32452</v>
      </c>
      <c r="G14" s="203">
        <f t="shared" si="79"/>
        <v>15494</v>
      </c>
      <c r="H14" s="203">
        <f t="shared" si="79"/>
        <v>19224</v>
      </c>
      <c r="I14" s="203">
        <f t="shared" si="79"/>
        <v>8863</v>
      </c>
      <c r="J14" s="203">
        <f t="shared" si="79"/>
        <v>13939</v>
      </c>
      <c r="K14" s="203">
        <f t="shared" si="79"/>
        <v>6255</v>
      </c>
      <c r="L14" s="203">
        <f t="shared" si="79"/>
        <v>184336</v>
      </c>
      <c r="M14" s="779">
        <f t="shared" si="79"/>
        <v>89061</v>
      </c>
      <c r="N14" s="502">
        <f>SUM(N87:N91)</f>
        <v>0</v>
      </c>
      <c r="O14" s="114">
        <f>SUM(O87:O91)</f>
        <v>0</v>
      </c>
      <c r="P14" s="114">
        <f>SUM(P87:P91)</f>
        <v>0</v>
      </c>
      <c r="Q14" s="115">
        <f>SUM(Q87:Q91)</f>
        <v>0</v>
      </c>
      <c r="R14"/>
      <c r="S14" s="454" t="s">
        <v>109</v>
      </c>
      <c r="T14" s="425">
        <f>SUM(T87:T91)</f>
        <v>11174</v>
      </c>
      <c r="U14" s="203">
        <f t="shared" ref="U14:AE14" si="80">SUM(U87:U91)</f>
        <v>5376</v>
      </c>
      <c r="V14" s="203">
        <f t="shared" si="80"/>
        <v>12219</v>
      </c>
      <c r="W14" s="203">
        <f t="shared" si="80"/>
        <v>5819</v>
      </c>
      <c r="X14" s="203">
        <f t="shared" si="80"/>
        <v>8368</v>
      </c>
      <c r="Y14" s="203">
        <f t="shared" si="80"/>
        <v>3995</v>
      </c>
      <c r="Z14" s="203">
        <f t="shared" si="80"/>
        <v>2072</v>
      </c>
      <c r="AA14" s="203">
        <f t="shared" si="80"/>
        <v>900</v>
      </c>
      <c r="AB14" s="203">
        <f t="shared" si="80"/>
        <v>2959</v>
      </c>
      <c r="AC14" s="203">
        <f t="shared" si="80"/>
        <v>1367</v>
      </c>
      <c r="AD14" s="203">
        <f t="shared" si="80"/>
        <v>36792</v>
      </c>
      <c r="AE14" s="779">
        <f t="shared" si="80"/>
        <v>17457</v>
      </c>
      <c r="AF14" s="425">
        <f>SUM(AF87:AF91)</f>
        <v>0</v>
      </c>
      <c r="AG14" s="203">
        <f>SUM(AG87:AG91)</f>
        <v>0</v>
      </c>
      <c r="AH14" s="203">
        <f>SUM(AH87:AH91)</f>
        <v>0</v>
      </c>
      <c r="AI14" s="206">
        <f>SUM(AI87:AI91)</f>
        <v>0</v>
      </c>
      <c r="AJ14"/>
      <c r="AK14" s="454" t="s">
        <v>109</v>
      </c>
      <c r="AL14" s="425">
        <f t="shared" ref="AL14:AY14" si="81">SUM(AL87:AL91)</f>
        <v>1265</v>
      </c>
      <c r="AM14" s="203">
        <f t="shared" si="81"/>
        <v>1163</v>
      </c>
      <c r="AN14" s="203">
        <f t="shared" si="81"/>
        <v>1056</v>
      </c>
      <c r="AO14" s="203">
        <f t="shared" si="81"/>
        <v>834</v>
      </c>
      <c r="AP14" s="203">
        <f t="shared" si="81"/>
        <v>682</v>
      </c>
      <c r="AQ14" s="203">
        <f t="shared" si="81"/>
        <v>5000</v>
      </c>
      <c r="AR14" s="203">
        <f t="shared" ref="AR14:AS14" si="82">SUM(AR87:AR91)</f>
        <v>0</v>
      </c>
      <c r="AS14" s="203">
        <f t="shared" si="82"/>
        <v>0</v>
      </c>
      <c r="AT14" s="757">
        <f t="shared" ref="AT14" si="83">SUM(AT87:AT91)</f>
        <v>3270</v>
      </c>
      <c r="AU14" s="425">
        <f t="shared" si="81"/>
        <v>2652</v>
      </c>
      <c r="AV14" s="203">
        <f t="shared" si="81"/>
        <v>556</v>
      </c>
      <c r="AW14" s="779">
        <f t="shared" ref="AW14" si="84">SUM(AW87:AW91)</f>
        <v>3208</v>
      </c>
      <c r="AX14" s="757">
        <f t="shared" si="81"/>
        <v>0</v>
      </c>
      <c r="AY14" s="456">
        <f t="shared" si="81"/>
        <v>1086</v>
      </c>
      <c r="AZ14"/>
      <c r="BA14" s="437" t="s">
        <v>109</v>
      </c>
      <c r="BB14" s="881">
        <f t="shared" ref="BB14" si="85">SUM(BB87:BB91)</f>
        <v>792</v>
      </c>
      <c r="BC14" s="203">
        <f t="shared" ref="BC14:BL14" si="86">SUM(BC87:BC91)</f>
        <v>2043</v>
      </c>
      <c r="BD14" s="203">
        <f t="shared" si="86"/>
        <v>780</v>
      </c>
      <c r="BE14" s="203">
        <f t="shared" si="86"/>
        <v>1</v>
      </c>
      <c r="BF14" s="203">
        <f t="shared" si="86"/>
        <v>3616</v>
      </c>
      <c r="BG14" s="868">
        <f t="shared" ref="BG14:BH14" si="87">SUM(BG87:BG91)</f>
        <v>1510</v>
      </c>
      <c r="BH14" s="425">
        <f t="shared" si="87"/>
        <v>0</v>
      </c>
      <c r="BI14" s="203">
        <f t="shared" ref="BI14:BK14" si="88">SUM(BI87:BI91)</f>
        <v>0</v>
      </c>
      <c r="BJ14" s="203">
        <f t="shared" si="88"/>
        <v>0</v>
      </c>
      <c r="BK14" s="779">
        <f t="shared" si="88"/>
        <v>0</v>
      </c>
      <c r="BL14" s="228">
        <f t="shared" si="86"/>
        <v>31</v>
      </c>
      <c r="BM14" s="868">
        <f t="shared" ref="BM14" si="89">SUM(BM87:BM91)</f>
        <v>11</v>
      </c>
    </row>
    <row r="15" spans="1:65" s="108" customFormat="1" ht="17.25" customHeight="1">
      <c r="A15" s="500" t="s">
        <v>73</v>
      </c>
      <c r="B15" s="425">
        <f>SUM(B93:B99)</f>
        <v>78725</v>
      </c>
      <c r="C15" s="203">
        <f t="shared" ref="C15:M15" si="90">SUM(C93:C99)</f>
        <v>38568</v>
      </c>
      <c r="D15" s="203">
        <f t="shared" si="90"/>
        <v>59146</v>
      </c>
      <c r="E15" s="203">
        <f t="shared" si="90"/>
        <v>28624</v>
      </c>
      <c r="F15" s="203">
        <f t="shared" si="90"/>
        <v>49433</v>
      </c>
      <c r="G15" s="203">
        <f t="shared" si="90"/>
        <v>24389</v>
      </c>
      <c r="H15" s="203">
        <f t="shared" si="90"/>
        <v>29879</v>
      </c>
      <c r="I15" s="203">
        <f t="shared" si="90"/>
        <v>15079</v>
      </c>
      <c r="J15" s="203">
        <f t="shared" si="90"/>
        <v>22978</v>
      </c>
      <c r="K15" s="203">
        <f t="shared" si="90"/>
        <v>11691</v>
      </c>
      <c r="L15" s="203">
        <f t="shared" si="90"/>
        <v>240161</v>
      </c>
      <c r="M15" s="779">
        <f t="shared" si="90"/>
        <v>118351</v>
      </c>
      <c r="N15" s="502">
        <f>SUM(N93:N99)</f>
        <v>1450</v>
      </c>
      <c r="O15" s="114">
        <f>SUM(O93:O99)</f>
        <v>760</v>
      </c>
      <c r="P15" s="114">
        <f>SUM(P93:P99)</f>
        <v>648</v>
      </c>
      <c r="Q15" s="115">
        <f>SUM(Q93:Q99)</f>
        <v>332</v>
      </c>
      <c r="R15"/>
      <c r="S15" s="454" t="s">
        <v>73</v>
      </c>
      <c r="T15" s="425">
        <f>SUM(T93:T99)</f>
        <v>18113</v>
      </c>
      <c r="U15" s="203">
        <f t="shared" ref="U15:AE15" si="91">SUM(U93:U99)</f>
        <v>8629</v>
      </c>
      <c r="V15" s="203">
        <f t="shared" si="91"/>
        <v>19822</v>
      </c>
      <c r="W15" s="203">
        <f t="shared" si="91"/>
        <v>9134</v>
      </c>
      <c r="X15" s="203">
        <f t="shared" si="91"/>
        <v>16219</v>
      </c>
      <c r="Y15" s="203">
        <f t="shared" si="91"/>
        <v>7640</v>
      </c>
      <c r="Z15" s="203">
        <f t="shared" si="91"/>
        <v>4634</v>
      </c>
      <c r="AA15" s="203">
        <f t="shared" si="91"/>
        <v>2191</v>
      </c>
      <c r="AB15" s="203">
        <f t="shared" si="91"/>
        <v>4622</v>
      </c>
      <c r="AC15" s="203">
        <f t="shared" si="91"/>
        <v>2275</v>
      </c>
      <c r="AD15" s="203">
        <f t="shared" si="91"/>
        <v>63410</v>
      </c>
      <c r="AE15" s="779">
        <f t="shared" si="91"/>
        <v>29869</v>
      </c>
      <c r="AF15" s="425">
        <f>SUM(AF93:AF99)</f>
        <v>316</v>
      </c>
      <c r="AG15" s="203">
        <f>SUM(AG93:AG99)</f>
        <v>168</v>
      </c>
      <c r="AH15" s="203">
        <f>SUM(AH93:AH99)</f>
        <v>95</v>
      </c>
      <c r="AI15" s="206">
        <f>SUM(AI93:AI99)</f>
        <v>50</v>
      </c>
      <c r="AJ15"/>
      <c r="AK15" s="454" t="s">
        <v>73</v>
      </c>
      <c r="AL15" s="425">
        <f t="shared" ref="AL15:AY15" si="92">SUM(AL93:AL99)</f>
        <v>1758</v>
      </c>
      <c r="AM15" s="203">
        <f t="shared" si="92"/>
        <v>1734</v>
      </c>
      <c r="AN15" s="203">
        <f t="shared" si="92"/>
        <v>1631</v>
      </c>
      <c r="AO15" s="203">
        <f t="shared" si="92"/>
        <v>1182</v>
      </c>
      <c r="AP15" s="203">
        <f t="shared" si="92"/>
        <v>1069</v>
      </c>
      <c r="AQ15" s="203">
        <f t="shared" si="92"/>
        <v>7374</v>
      </c>
      <c r="AR15" s="203">
        <f t="shared" ref="AR15:AS15" si="93">SUM(AR93:AR99)</f>
        <v>22</v>
      </c>
      <c r="AS15" s="203">
        <f t="shared" si="93"/>
        <v>16</v>
      </c>
      <c r="AT15" s="757">
        <f t="shared" ref="AT15" si="94">SUM(AT93:AT99)</f>
        <v>5496</v>
      </c>
      <c r="AU15" s="425">
        <f t="shared" si="92"/>
        <v>4897</v>
      </c>
      <c r="AV15" s="203">
        <f t="shared" si="92"/>
        <v>380</v>
      </c>
      <c r="AW15" s="779">
        <f t="shared" ref="AW15" si="95">SUM(AW93:AW99)</f>
        <v>5277</v>
      </c>
      <c r="AX15" s="757">
        <f t="shared" si="92"/>
        <v>45</v>
      </c>
      <c r="AY15" s="456">
        <f t="shared" si="92"/>
        <v>1568</v>
      </c>
      <c r="AZ15"/>
      <c r="BA15" s="437" t="s">
        <v>73</v>
      </c>
      <c r="BB15" s="881">
        <f t="shared" ref="BB15" si="96">SUM(BB93:BB99)</f>
        <v>1632</v>
      </c>
      <c r="BC15" s="203">
        <f t="shared" ref="BC15:BL15" si="97">SUM(BC93:BC99)</f>
        <v>2833</v>
      </c>
      <c r="BD15" s="203">
        <f t="shared" si="97"/>
        <v>760</v>
      </c>
      <c r="BE15" s="203">
        <f t="shared" si="97"/>
        <v>1</v>
      </c>
      <c r="BF15" s="203">
        <f t="shared" si="97"/>
        <v>5226</v>
      </c>
      <c r="BG15" s="868">
        <f t="shared" ref="BG15:BH15" si="98">SUM(BG93:BG99)</f>
        <v>2780</v>
      </c>
      <c r="BH15" s="425">
        <f t="shared" si="98"/>
        <v>33</v>
      </c>
      <c r="BI15" s="203">
        <f t="shared" ref="BI15:BK15" si="99">SUM(BI93:BI99)</f>
        <v>1</v>
      </c>
      <c r="BJ15" s="203">
        <f t="shared" si="99"/>
        <v>11</v>
      </c>
      <c r="BK15" s="779">
        <f t="shared" si="99"/>
        <v>45</v>
      </c>
      <c r="BL15" s="228">
        <f t="shared" si="97"/>
        <v>136</v>
      </c>
      <c r="BM15" s="868">
        <f t="shared" ref="BM15" si="100">SUM(BM93:BM99)</f>
        <v>93</v>
      </c>
    </row>
    <row r="16" spans="1:65" s="108" customFormat="1" ht="17.25" customHeight="1">
      <c r="A16" s="500" t="s">
        <v>66</v>
      </c>
      <c r="B16" s="425">
        <f>SUM(B101:B103)</f>
        <v>16858</v>
      </c>
      <c r="C16" s="203">
        <f t="shared" ref="C16:M16" si="101">SUM(C101:C103)</f>
        <v>8243</v>
      </c>
      <c r="D16" s="203">
        <f t="shared" si="101"/>
        <v>11936</v>
      </c>
      <c r="E16" s="203">
        <f t="shared" si="101"/>
        <v>5879</v>
      </c>
      <c r="F16" s="203">
        <f t="shared" si="101"/>
        <v>10375</v>
      </c>
      <c r="G16" s="203">
        <f t="shared" si="101"/>
        <v>5166</v>
      </c>
      <c r="H16" s="203">
        <f t="shared" si="101"/>
        <v>6855</v>
      </c>
      <c r="I16" s="203">
        <f t="shared" si="101"/>
        <v>3455</v>
      </c>
      <c r="J16" s="203">
        <f t="shared" si="101"/>
        <v>4241</v>
      </c>
      <c r="K16" s="203">
        <f t="shared" si="101"/>
        <v>2174</v>
      </c>
      <c r="L16" s="203">
        <f t="shared" si="101"/>
        <v>50265</v>
      </c>
      <c r="M16" s="779">
        <f t="shared" si="101"/>
        <v>24917</v>
      </c>
      <c r="N16" s="502">
        <f>SUM(N101:N103)</f>
        <v>0</v>
      </c>
      <c r="O16" s="114">
        <f>SUM(O101:O103)</f>
        <v>0</v>
      </c>
      <c r="P16" s="114">
        <f>SUM(P101:P103)</f>
        <v>0</v>
      </c>
      <c r="Q16" s="115">
        <f>SUM(Q101:Q103)</f>
        <v>0</v>
      </c>
      <c r="R16"/>
      <c r="S16" s="454" t="s">
        <v>66</v>
      </c>
      <c r="T16" s="425">
        <f>SUM(T101:T103)</f>
        <v>3850</v>
      </c>
      <c r="U16" s="203">
        <f t="shared" ref="U16:AE16" si="102">SUM(U101:U103)</f>
        <v>1803</v>
      </c>
      <c r="V16" s="203">
        <f t="shared" si="102"/>
        <v>2977</v>
      </c>
      <c r="W16" s="203">
        <f t="shared" si="102"/>
        <v>1390</v>
      </c>
      <c r="X16" s="203">
        <f t="shared" si="102"/>
        <v>2880</v>
      </c>
      <c r="Y16" s="203">
        <f t="shared" si="102"/>
        <v>1357</v>
      </c>
      <c r="Z16" s="203">
        <f t="shared" si="102"/>
        <v>1587</v>
      </c>
      <c r="AA16" s="203">
        <f t="shared" si="102"/>
        <v>793</v>
      </c>
      <c r="AB16" s="203">
        <f t="shared" si="102"/>
        <v>700</v>
      </c>
      <c r="AC16" s="203">
        <f t="shared" si="102"/>
        <v>378</v>
      </c>
      <c r="AD16" s="203">
        <f t="shared" si="102"/>
        <v>11994</v>
      </c>
      <c r="AE16" s="779">
        <f t="shared" si="102"/>
        <v>5721</v>
      </c>
      <c r="AF16" s="425">
        <f>SUM(AF101:AF103)</f>
        <v>0</v>
      </c>
      <c r="AG16" s="203">
        <f>SUM(AG101:AG103)</f>
        <v>0</v>
      </c>
      <c r="AH16" s="203">
        <f>SUM(AH101:AH103)</f>
        <v>0</v>
      </c>
      <c r="AI16" s="206">
        <f>SUM(AI101:AI103)</f>
        <v>0</v>
      </c>
      <c r="AJ16"/>
      <c r="AK16" s="454" t="s">
        <v>66</v>
      </c>
      <c r="AL16" s="425">
        <f t="shared" ref="AL16:AY16" si="103">SUM(AL101:AL103)</f>
        <v>473</v>
      </c>
      <c r="AM16" s="203">
        <f t="shared" si="103"/>
        <v>443</v>
      </c>
      <c r="AN16" s="203">
        <f t="shared" si="103"/>
        <v>421</v>
      </c>
      <c r="AO16" s="203">
        <f t="shared" si="103"/>
        <v>345</v>
      </c>
      <c r="AP16" s="203">
        <f t="shared" si="103"/>
        <v>265</v>
      </c>
      <c r="AQ16" s="203">
        <f t="shared" si="103"/>
        <v>1947</v>
      </c>
      <c r="AR16" s="203">
        <f t="shared" ref="AR16:AS16" si="104">SUM(AR101:AR103)</f>
        <v>0</v>
      </c>
      <c r="AS16" s="203">
        <f t="shared" si="104"/>
        <v>0</v>
      </c>
      <c r="AT16" s="757">
        <f t="shared" ref="AT16" si="105">SUM(AT101:AT103)</f>
        <v>1074</v>
      </c>
      <c r="AU16" s="425">
        <f t="shared" si="103"/>
        <v>929</v>
      </c>
      <c r="AV16" s="203">
        <f t="shared" si="103"/>
        <v>103</v>
      </c>
      <c r="AW16" s="779">
        <f t="shared" ref="AW16" si="106">SUM(AW101:AW103)</f>
        <v>1032</v>
      </c>
      <c r="AX16" s="757">
        <f t="shared" si="103"/>
        <v>0</v>
      </c>
      <c r="AY16" s="456">
        <f t="shared" si="103"/>
        <v>416</v>
      </c>
      <c r="AZ16"/>
      <c r="BA16" s="437" t="s">
        <v>66</v>
      </c>
      <c r="BB16" s="881">
        <f t="shared" ref="BB16" si="107">SUM(BB101:BB103)</f>
        <v>244</v>
      </c>
      <c r="BC16" s="203">
        <f t="shared" ref="BC16:BL16" si="108">SUM(BC101:BC103)</f>
        <v>612</v>
      </c>
      <c r="BD16" s="203">
        <f t="shared" si="108"/>
        <v>349</v>
      </c>
      <c r="BE16" s="203">
        <f t="shared" si="108"/>
        <v>0</v>
      </c>
      <c r="BF16" s="203">
        <f t="shared" si="108"/>
        <v>1205</v>
      </c>
      <c r="BG16" s="868">
        <f t="shared" ref="BG16:BH16" si="109">SUM(BG101:BG103)</f>
        <v>599</v>
      </c>
      <c r="BH16" s="425">
        <f t="shared" si="109"/>
        <v>0</v>
      </c>
      <c r="BI16" s="203">
        <f t="shared" ref="BI16:BK16" si="110">SUM(BI101:BI103)</f>
        <v>0</v>
      </c>
      <c r="BJ16" s="203">
        <f t="shared" si="110"/>
        <v>0</v>
      </c>
      <c r="BK16" s="779">
        <f t="shared" si="110"/>
        <v>0</v>
      </c>
      <c r="BL16" s="228">
        <f t="shared" si="108"/>
        <v>33</v>
      </c>
      <c r="BM16" s="868">
        <f t="shared" ref="BM16" si="111">SUM(BM101:BM103)</f>
        <v>22</v>
      </c>
    </row>
    <row r="17" spans="1:65" s="108" customFormat="1" ht="17.25" customHeight="1">
      <c r="A17" s="500" t="s">
        <v>56</v>
      </c>
      <c r="B17" s="425">
        <f>SUM(B110:B115)</f>
        <v>32294</v>
      </c>
      <c r="C17" s="203">
        <f t="shared" ref="C17:M17" si="112">SUM(C110:C115)</f>
        <v>15844</v>
      </c>
      <c r="D17" s="203">
        <f t="shared" si="112"/>
        <v>22299</v>
      </c>
      <c r="E17" s="203">
        <f t="shared" si="112"/>
        <v>11008</v>
      </c>
      <c r="F17" s="203">
        <f t="shared" si="112"/>
        <v>19022</v>
      </c>
      <c r="G17" s="203">
        <f t="shared" si="112"/>
        <v>9565</v>
      </c>
      <c r="H17" s="203">
        <f t="shared" si="112"/>
        <v>13025</v>
      </c>
      <c r="I17" s="203">
        <f t="shared" si="112"/>
        <v>6542</v>
      </c>
      <c r="J17" s="203">
        <f t="shared" si="112"/>
        <v>9137</v>
      </c>
      <c r="K17" s="203">
        <f t="shared" si="112"/>
        <v>4696</v>
      </c>
      <c r="L17" s="203">
        <f t="shared" si="112"/>
        <v>95777</v>
      </c>
      <c r="M17" s="779">
        <f t="shared" si="112"/>
        <v>47655</v>
      </c>
      <c r="N17" s="502">
        <f>SUM(N110:N115)</f>
        <v>2248</v>
      </c>
      <c r="O17" s="114">
        <f>SUM(O110:O115)</f>
        <v>1146</v>
      </c>
      <c r="P17" s="114">
        <f>SUM(P110:P115)</f>
        <v>1880</v>
      </c>
      <c r="Q17" s="115">
        <f>SUM(Q110:Q115)</f>
        <v>867</v>
      </c>
      <c r="R17"/>
      <c r="S17" s="454" t="s">
        <v>56</v>
      </c>
      <c r="T17" s="425">
        <f>SUM(T110:T115)</f>
        <v>5509</v>
      </c>
      <c r="U17" s="203">
        <f t="shared" ref="U17:AE17" si="113">SUM(U110:U115)</f>
        <v>2636</v>
      </c>
      <c r="V17" s="203">
        <f t="shared" si="113"/>
        <v>5162</v>
      </c>
      <c r="W17" s="203">
        <f t="shared" si="113"/>
        <v>2381</v>
      </c>
      <c r="X17" s="203">
        <f t="shared" si="113"/>
        <v>4873</v>
      </c>
      <c r="Y17" s="203">
        <f t="shared" si="113"/>
        <v>2408</v>
      </c>
      <c r="Z17" s="203">
        <f t="shared" si="113"/>
        <v>1863</v>
      </c>
      <c r="AA17" s="203">
        <f t="shared" si="113"/>
        <v>904</v>
      </c>
      <c r="AB17" s="203">
        <f t="shared" si="113"/>
        <v>1044</v>
      </c>
      <c r="AC17" s="203">
        <f t="shared" si="113"/>
        <v>521</v>
      </c>
      <c r="AD17" s="203">
        <f t="shared" si="113"/>
        <v>18451</v>
      </c>
      <c r="AE17" s="779">
        <f t="shared" si="113"/>
        <v>8850</v>
      </c>
      <c r="AF17" s="425">
        <f>SUM(AF110:AF115)</f>
        <v>315</v>
      </c>
      <c r="AG17" s="203">
        <f>SUM(AG110:AG115)</f>
        <v>168</v>
      </c>
      <c r="AH17" s="203">
        <f>SUM(AH110:AH115)</f>
        <v>159</v>
      </c>
      <c r="AI17" s="206">
        <f>SUM(AI110:AI115)</f>
        <v>69</v>
      </c>
      <c r="AJ17"/>
      <c r="AK17" s="454" t="s">
        <v>56</v>
      </c>
      <c r="AL17" s="425">
        <f t="shared" ref="AL17:AY17" si="114">SUM(AL110:AL115)</f>
        <v>750</v>
      </c>
      <c r="AM17" s="203">
        <f t="shared" si="114"/>
        <v>716</v>
      </c>
      <c r="AN17" s="203">
        <f t="shared" si="114"/>
        <v>676</v>
      </c>
      <c r="AO17" s="203">
        <f t="shared" si="114"/>
        <v>558</v>
      </c>
      <c r="AP17" s="203">
        <f t="shared" si="114"/>
        <v>440</v>
      </c>
      <c r="AQ17" s="203">
        <f t="shared" si="114"/>
        <v>3140</v>
      </c>
      <c r="AR17" s="203">
        <f t="shared" ref="AR17:AS17" si="115">SUM(AR110:AR115)</f>
        <v>40</v>
      </c>
      <c r="AS17" s="203">
        <f t="shared" si="115"/>
        <v>38</v>
      </c>
      <c r="AT17" s="757">
        <f t="shared" ref="AT17" si="116">SUM(AT110:AT115)</f>
        <v>1867</v>
      </c>
      <c r="AU17" s="425">
        <f t="shared" si="114"/>
        <v>1528</v>
      </c>
      <c r="AV17" s="203">
        <f t="shared" si="114"/>
        <v>176</v>
      </c>
      <c r="AW17" s="779">
        <f t="shared" ref="AW17" si="117">SUM(AW110:AW115)</f>
        <v>1704</v>
      </c>
      <c r="AX17" s="757">
        <f t="shared" si="114"/>
        <v>57</v>
      </c>
      <c r="AY17" s="456">
        <f t="shared" si="114"/>
        <v>618</v>
      </c>
      <c r="AZ17"/>
      <c r="BA17" s="437" t="s">
        <v>56</v>
      </c>
      <c r="BB17" s="881">
        <f t="shared" ref="BB17" si="118">SUM(BB110:BB115)</f>
        <v>540</v>
      </c>
      <c r="BC17" s="203">
        <f t="shared" ref="BC17:BL17" si="119">SUM(BC110:BC115)</f>
        <v>1080</v>
      </c>
      <c r="BD17" s="203">
        <f t="shared" si="119"/>
        <v>491</v>
      </c>
      <c r="BE17" s="203">
        <f t="shared" si="119"/>
        <v>0</v>
      </c>
      <c r="BF17" s="203">
        <f t="shared" si="119"/>
        <v>2111</v>
      </c>
      <c r="BG17" s="868">
        <f t="shared" ref="BG17:BH17" si="120">SUM(BG110:BG115)</f>
        <v>1055</v>
      </c>
      <c r="BH17" s="425">
        <f t="shared" si="120"/>
        <v>57</v>
      </c>
      <c r="BI17" s="203">
        <f t="shared" ref="BI17:BK17" si="121">SUM(BI110:BI115)</f>
        <v>1</v>
      </c>
      <c r="BJ17" s="203">
        <f t="shared" si="121"/>
        <v>8</v>
      </c>
      <c r="BK17" s="779">
        <f t="shared" si="121"/>
        <v>66</v>
      </c>
      <c r="BL17" s="228">
        <f t="shared" si="119"/>
        <v>100</v>
      </c>
      <c r="BM17" s="868">
        <f t="shared" ref="BM17" si="122">SUM(BM110:BM115)</f>
        <v>59</v>
      </c>
    </row>
    <row r="18" spans="1:65" s="108" customFormat="1" ht="17.25" customHeight="1">
      <c r="A18" s="500" t="s">
        <v>20</v>
      </c>
      <c r="B18" s="425">
        <f>SUM(B117:B118)</f>
        <v>22568</v>
      </c>
      <c r="C18" s="203">
        <f t="shared" ref="C18:M18" si="123">SUM(C117:C118)</f>
        <v>10938</v>
      </c>
      <c r="D18" s="203">
        <f t="shared" si="123"/>
        <v>17313</v>
      </c>
      <c r="E18" s="203">
        <f t="shared" si="123"/>
        <v>8460</v>
      </c>
      <c r="F18" s="203">
        <f t="shared" si="123"/>
        <v>15253</v>
      </c>
      <c r="G18" s="203">
        <f t="shared" si="123"/>
        <v>7464</v>
      </c>
      <c r="H18" s="203">
        <f t="shared" si="123"/>
        <v>11296</v>
      </c>
      <c r="I18" s="203">
        <f t="shared" si="123"/>
        <v>5537</v>
      </c>
      <c r="J18" s="203">
        <f t="shared" si="123"/>
        <v>7264</v>
      </c>
      <c r="K18" s="203">
        <f t="shared" si="123"/>
        <v>3635</v>
      </c>
      <c r="L18" s="203">
        <f t="shared" si="123"/>
        <v>73694</v>
      </c>
      <c r="M18" s="779">
        <f t="shared" si="123"/>
        <v>36034</v>
      </c>
      <c r="N18" s="502">
        <f>SUM(N117:N118)</f>
        <v>0</v>
      </c>
      <c r="O18" s="114">
        <f>SUM(O117:O118)</f>
        <v>0</v>
      </c>
      <c r="P18" s="114">
        <f>SUM(P117:P118)</f>
        <v>0</v>
      </c>
      <c r="Q18" s="115">
        <f>SUM(Q117:Q118)</f>
        <v>0</v>
      </c>
      <c r="R18"/>
      <c r="S18" s="454" t="s">
        <v>20</v>
      </c>
      <c r="T18" s="425">
        <f>SUM(T117:T118)</f>
        <v>5150</v>
      </c>
      <c r="U18" s="203">
        <f t="shared" ref="U18:AE18" si="124">SUM(U117:U118)</f>
        <v>2365</v>
      </c>
      <c r="V18" s="203">
        <f t="shared" si="124"/>
        <v>3765</v>
      </c>
      <c r="W18" s="203">
        <f t="shared" si="124"/>
        <v>1742</v>
      </c>
      <c r="X18" s="203">
        <f t="shared" si="124"/>
        <v>3384</v>
      </c>
      <c r="Y18" s="203">
        <f t="shared" si="124"/>
        <v>1526</v>
      </c>
      <c r="Z18" s="203">
        <f t="shared" si="124"/>
        <v>2253</v>
      </c>
      <c r="AA18" s="203">
        <f t="shared" si="124"/>
        <v>1055</v>
      </c>
      <c r="AB18" s="203">
        <f t="shared" si="124"/>
        <v>532</v>
      </c>
      <c r="AC18" s="203">
        <f t="shared" si="124"/>
        <v>256</v>
      </c>
      <c r="AD18" s="203">
        <f t="shared" si="124"/>
        <v>15084</v>
      </c>
      <c r="AE18" s="779">
        <f t="shared" si="124"/>
        <v>6944</v>
      </c>
      <c r="AF18" s="425">
        <f>SUM(AF117:AF118)</f>
        <v>0</v>
      </c>
      <c r="AG18" s="203">
        <f>SUM(AG117:AG118)</f>
        <v>0</v>
      </c>
      <c r="AH18" s="203">
        <f>SUM(AH117:AH118)</f>
        <v>0</v>
      </c>
      <c r="AI18" s="206">
        <f>SUM(AI117:AI118)</f>
        <v>0</v>
      </c>
      <c r="AJ18"/>
      <c r="AK18" s="454" t="s">
        <v>20</v>
      </c>
      <c r="AL18" s="425">
        <f t="shared" ref="AL18:AY18" si="125">SUM(AL117:AL118)</f>
        <v>571</v>
      </c>
      <c r="AM18" s="203">
        <f t="shared" si="125"/>
        <v>537</v>
      </c>
      <c r="AN18" s="203">
        <f t="shared" si="125"/>
        <v>528</v>
      </c>
      <c r="AO18" s="203">
        <f t="shared" si="125"/>
        <v>476</v>
      </c>
      <c r="AP18" s="203">
        <f t="shared" si="125"/>
        <v>422</v>
      </c>
      <c r="AQ18" s="203">
        <f t="shared" si="125"/>
        <v>2534</v>
      </c>
      <c r="AR18" s="203">
        <f t="shared" ref="AR18:AS18" si="126">SUM(AR117:AR118)</f>
        <v>0</v>
      </c>
      <c r="AS18" s="203">
        <f t="shared" si="126"/>
        <v>0</v>
      </c>
      <c r="AT18" s="757">
        <f t="shared" ref="AT18" si="127">SUM(AT117:AT118)</f>
        <v>1494</v>
      </c>
      <c r="AU18" s="425">
        <f t="shared" si="125"/>
        <v>1324</v>
      </c>
      <c r="AV18" s="203">
        <f t="shared" si="125"/>
        <v>124</v>
      </c>
      <c r="AW18" s="779">
        <f t="shared" ref="AW18" si="128">SUM(AW117:AW118)</f>
        <v>1448</v>
      </c>
      <c r="AX18" s="757">
        <f t="shared" si="125"/>
        <v>0</v>
      </c>
      <c r="AY18" s="456">
        <f t="shared" si="125"/>
        <v>493</v>
      </c>
      <c r="AZ18"/>
      <c r="BA18" s="437" t="s">
        <v>20</v>
      </c>
      <c r="BB18" s="881">
        <f t="shared" ref="BB18" si="129">SUM(BB117:BB118)</f>
        <v>304</v>
      </c>
      <c r="BC18" s="203">
        <f t="shared" ref="BC18:BL18" si="130">SUM(BC117:BC118)</f>
        <v>927</v>
      </c>
      <c r="BD18" s="203">
        <f t="shared" si="130"/>
        <v>394</v>
      </c>
      <c r="BE18" s="203">
        <f t="shared" si="130"/>
        <v>2</v>
      </c>
      <c r="BF18" s="203">
        <f t="shared" si="130"/>
        <v>1627</v>
      </c>
      <c r="BG18" s="868">
        <f t="shared" ref="BG18:BH18" si="131">SUM(BG117:BG118)</f>
        <v>863</v>
      </c>
      <c r="BH18" s="425">
        <f t="shared" si="131"/>
        <v>0</v>
      </c>
      <c r="BI18" s="203">
        <f t="shared" ref="BI18:BK18" si="132">SUM(BI117:BI118)</f>
        <v>0</v>
      </c>
      <c r="BJ18" s="203">
        <f t="shared" si="132"/>
        <v>0</v>
      </c>
      <c r="BK18" s="779">
        <f t="shared" si="132"/>
        <v>0</v>
      </c>
      <c r="BL18" s="228">
        <f t="shared" si="130"/>
        <v>14</v>
      </c>
      <c r="BM18" s="868">
        <f t="shared" ref="BM18" si="133">SUM(BM117:BM118)</f>
        <v>9</v>
      </c>
    </row>
    <row r="19" spans="1:65" s="108" customFormat="1" ht="17.25" customHeight="1">
      <c r="A19" s="500" t="s">
        <v>26</v>
      </c>
      <c r="B19" s="425">
        <f>SUM(B120:B124)</f>
        <v>29683</v>
      </c>
      <c r="C19" s="203">
        <f t="shared" ref="C19:M19" si="134">SUM(C120:C124)</f>
        <v>14448</v>
      </c>
      <c r="D19" s="203">
        <f t="shared" si="134"/>
        <v>22159</v>
      </c>
      <c r="E19" s="203">
        <f t="shared" si="134"/>
        <v>10888</v>
      </c>
      <c r="F19" s="203">
        <f t="shared" si="134"/>
        <v>20521</v>
      </c>
      <c r="G19" s="203">
        <f t="shared" si="134"/>
        <v>10273</v>
      </c>
      <c r="H19" s="203">
        <f t="shared" si="134"/>
        <v>15449</v>
      </c>
      <c r="I19" s="203">
        <f t="shared" si="134"/>
        <v>8027</v>
      </c>
      <c r="J19" s="203">
        <f t="shared" si="134"/>
        <v>11959</v>
      </c>
      <c r="K19" s="203">
        <f t="shared" si="134"/>
        <v>6423</v>
      </c>
      <c r="L19" s="203">
        <f t="shared" si="134"/>
        <v>99771</v>
      </c>
      <c r="M19" s="779">
        <f t="shared" si="134"/>
        <v>50059</v>
      </c>
      <c r="N19" s="502">
        <f>SUM(N120:N124)</f>
        <v>1115</v>
      </c>
      <c r="O19" s="114">
        <f>SUM(O120:O124)</f>
        <v>591</v>
      </c>
      <c r="P19" s="114">
        <f>SUM(P120:P124)</f>
        <v>1095</v>
      </c>
      <c r="Q19" s="115">
        <f>SUM(Q120:Q124)</f>
        <v>573</v>
      </c>
      <c r="R19"/>
      <c r="S19" s="454" t="s">
        <v>26</v>
      </c>
      <c r="T19" s="425">
        <f>SUM(T120:T124)</f>
        <v>6768</v>
      </c>
      <c r="U19" s="203">
        <f t="shared" ref="U19:AE19" si="135">SUM(U120:U124)</f>
        <v>3114</v>
      </c>
      <c r="V19" s="203">
        <f t="shared" si="135"/>
        <v>5642</v>
      </c>
      <c r="W19" s="203">
        <f t="shared" si="135"/>
        <v>2517</v>
      </c>
      <c r="X19" s="203">
        <f t="shared" si="135"/>
        <v>5162</v>
      </c>
      <c r="Y19" s="203">
        <f t="shared" si="135"/>
        <v>2415</v>
      </c>
      <c r="Z19" s="203">
        <f t="shared" si="135"/>
        <v>3037</v>
      </c>
      <c r="AA19" s="203">
        <f t="shared" si="135"/>
        <v>1504</v>
      </c>
      <c r="AB19" s="203">
        <f t="shared" si="135"/>
        <v>2033</v>
      </c>
      <c r="AC19" s="203">
        <f t="shared" si="135"/>
        <v>1074</v>
      </c>
      <c r="AD19" s="203">
        <f t="shared" si="135"/>
        <v>22642</v>
      </c>
      <c r="AE19" s="779">
        <f t="shared" si="135"/>
        <v>10624</v>
      </c>
      <c r="AF19" s="425">
        <f>SUM(AF120:AF124)</f>
        <v>189</v>
      </c>
      <c r="AG19" s="203">
        <f>SUM(AG120:AG124)</f>
        <v>88</v>
      </c>
      <c r="AH19" s="203">
        <f>SUM(AH120:AH124)</f>
        <v>116</v>
      </c>
      <c r="AI19" s="206">
        <f>SUM(AI120:AI124)</f>
        <v>62</v>
      </c>
      <c r="AJ19"/>
      <c r="AK19" s="454" t="s">
        <v>26</v>
      </c>
      <c r="AL19" s="425">
        <f t="shared" ref="AL19:AY19" si="136">SUM(AL120:AL124)</f>
        <v>721</v>
      </c>
      <c r="AM19" s="203">
        <f t="shared" si="136"/>
        <v>708</v>
      </c>
      <c r="AN19" s="203">
        <f t="shared" si="136"/>
        <v>686</v>
      </c>
      <c r="AO19" s="203">
        <f t="shared" si="136"/>
        <v>618</v>
      </c>
      <c r="AP19" s="203">
        <f t="shared" si="136"/>
        <v>536</v>
      </c>
      <c r="AQ19" s="203">
        <f t="shared" si="136"/>
        <v>3269</v>
      </c>
      <c r="AR19" s="203">
        <f t="shared" ref="AR19:AS19" si="137">SUM(AR120:AR124)</f>
        <v>18</v>
      </c>
      <c r="AS19" s="203">
        <f t="shared" si="137"/>
        <v>18</v>
      </c>
      <c r="AT19" s="757">
        <f t="shared" ref="AT19" si="138">SUM(AT120:AT124)</f>
        <v>2256</v>
      </c>
      <c r="AU19" s="425">
        <f t="shared" si="136"/>
        <v>1762</v>
      </c>
      <c r="AV19" s="203">
        <f t="shared" si="136"/>
        <v>299</v>
      </c>
      <c r="AW19" s="779">
        <f t="shared" ref="AW19" si="139">SUM(AW120:AW124)</f>
        <v>2061</v>
      </c>
      <c r="AX19" s="757">
        <f t="shared" si="136"/>
        <v>34</v>
      </c>
      <c r="AY19" s="456">
        <f t="shared" si="136"/>
        <v>648</v>
      </c>
      <c r="AZ19"/>
      <c r="BA19" s="437" t="s">
        <v>26</v>
      </c>
      <c r="BB19" s="881">
        <f t="shared" ref="BB19" si="140">SUM(BB120:BB124)</f>
        <v>640</v>
      </c>
      <c r="BC19" s="203">
        <f t="shared" ref="BC19:BL19" si="141">SUM(BC120:BC124)</f>
        <v>1057</v>
      </c>
      <c r="BD19" s="203">
        <f t="shared" si="141"/>
        <v>500</v>
      </c>
      <c r="BE19" s="203">
        <f t="shared" si="141"/>
        <v>5</v>
      </c>
      <c r="BF19" s="203">
        <f t="shared" si="141"/>
        <v>2202</v>
      </c>
      <c r="BG19" s="868">
        <f t="shared" ref="BG19:BH19" si="142">SUM(BG120:BG124)</f>
        <v>1077</v>
      </c>
      <c r="BH19" s="425">
        <f t="shared" si="142"/>
        <v>48</v>
      </c>
      <c r="BI19" s="203">
        <f t="shared" ref="BI19:BK19" si="143">SUM(BI120:BI124)</f>
        <v>1</v>
      </c>
      <c r="BJ19" s="203">
        <f t="shared" si="143"/>
        <v>0</v>
      </c>
      <c r="BK19" s="779">
        <f t="shared" si="143"/>
        <v>49</v>
      </c>
      <c r="BL19" s="228">
        <f t="shared" si="141"/>
        <v>93</v>
      </c>
      <c r="BM19" s="868">
        <f t="shared" ref="BM19" si="144">SUM(BM120:BM124)</f>
        <v>52</v>
      </c>
    </row>
    <row r="20" spans="1:65" s="108" customFormat="1" ht="17.25" customHeight="1">
      <c r="A20" s="500" t="s">
        <v>36</v>
      </c>
      <c r="B20" s="425">
        <f t="shared" ref="B20:M20" si="145">SUM(B126:B132)</f>
        <v>60098</v>
      </c>
      <c r="C20" s="203">
        <f t="shared" si="145"/>
        <v>28636</v>
      </c>
      <c r="D20" s="203">
        <f t="shared" si="145"/>
        <v>51044</v>
      </c>
      <c r="E20" s="203">
        <f t="shared" si="145"/>
        <v>24503</v>
      </c>
      <c r="F20" s="203">
        <f t="shared" si="145"/>
        <v>44438</v>
      </c>
      <c r="G20" s="203">
        <f t="shared" si="145"/>
        <v>22162</v>
      </c>
      <c r="H20" s="203">
        <f t="shared" si="145"/>
        <v>31568</v>
      </c>
      <c r="I20" s="203">
        <f t="shared" si="145"/>
        <v>16331</v>
      </c>
      <c r="J20" s="203">
        <f t="shared" si="145"/>
        <v>21799</v>
      </c>
      <c r="K20" s="203">
        <f t="shared" si="145"/>
        <v>11709</v>
      </c>
      <c r="L20" s="203">
        <f t="shared" si="145"/>
        <v>208947</v>
      </c>
      <c r="M20" s="779">
        <f t="shared" si="145"/>
        <v>103341</v>
      </c>
      <c r="N20" s="502">
        <f>SUM(N126:N132)</f>
        <v>4768</v>
      </c>
      <c r="O20" s="114">
        <f>SUM(O126:O132)</f>
        <v>2617</v>
      </c>
      <c r="P20" s="114">
        <f>SUM(P126:P132)</f>
        <v>3622</v>
      </c>
      <c r="Q20" s="115">
        <f>SUM(Q126:Q132)</f>
        <v>1945</v>
      </c>
      <c r="R20"/>
      <c r="S20" s="454" t="s">
        <v>36</v>
      </c>
      <c r="T20" s="425">
        <f t="shared" ref="T20:AE20" si="146">SUM(T126:T132)</f>
        <v>11837</v>
      </c>
      <c r="U20" s="203">
        <f t="shared" si="146"/>
        <v>5232</v>
      </c>
      <c r="V20" s="203">
        <f t="shared" si="146"/>
        <v>14820</v>
      </c>
      <c r="W20" s="203">
        <f t="shared" si="146"/>
        <v>6403</v>
      </c>
      <c r="X20" s="203">
        <f t="shared" si="146"/>
        <v>12976</v>
      </c>
      <c r="Y20" s="203">
        <f t="shared" si="146"/>
        <v>6015</v>
      </c>
      <c r="Z20" s="203">
        <f t="shared" si="146"/>
        <v>5838</v>
      </c>
      <c r="AA20" s="203">
        <f t="shared" si="146"/>
        <v>2810</v>
      </c>
      <c r="AB20" s="203">
        <f t="shared" si="146"/>
        <v>3420</v>
      </c>
      <c r="AC20" s="203">
        <f t="shared" si="146"/>
        <v>1807</v>
      </c>
      <c r="AD20" s="203">
        <f t="shared" si="146"/>
        <v>48891</v>
      </c>
      <c r="AE20" s="779">
        <f t="shared" si="146"/>
        <v>22267</v>
      </c>
      <c r="AF20" s="425">
        <f>SUM(AF126:AF132)</f>
        <v>713</v>
      </c>
      <c r="AG20" s="203">
        <f>SUM(AG126:AG132)</f>
        <v>376</v>
      </c>
      <c r="AH20" s="203">
        <f>SUM(AH126:AH132)</f>
        <v>521</v>
      </c>
      <c r="AI20" s="206">
        <f>SUM(AI126:AI132)</f>
        <v>250</v>
      </c>
      <c r="AJ20"/>
      <c r="AK20" s="454" t="s">
        <v>36</v>
      </c>
      <c r="AL20" s="425">
        <f t="shared" ref="AL20:AY20" si="147">SUM(AL126:AL132)</f>
        <v>1283</v>
      </c>
      <c r="AM20" s="203">
        <f t="shared" si="147"/>
        <v>1270</v>
      </c>
      <c r="AN20" s="203">
        <f t="shared" si="147"/>
        <v>1230</v>
      </c>
      <c r="AO20" s="203">
        <f t="shared" si="147"/>
        <v>1079</v>
      </c>
      <c r="AP20" s="203">
        <f t="shared" si="147"/>
        <v>970</v>
      </c>
      <c r="AQ20" s="203">
        <f t="shared" si="147"/>
        <v>5832</v>
      </c>
      <c r="AR20" s="203">
        <f t="shared" ref="AR20:AS20" si="148">SUM(AR126:AR132)</f>
        <v>79</v>
      </c>
      <c r="AS20" s="203">
        <f t="shared" si="148"/>
        <v>68</v>
      </c>
      <c r="AT20" s="757">
        <f t="shared" ref="AT20" si="149">SUM(AT126:AT132)</f>
        <v>4818</v>
      </c>
      <c r="AU20" s="425">
        <f t="shared" si="147"/>
        <v>4148</v>
      </c>
      <c r="AV20" s="203">
        <f t="shared" si="147"/>
        <v>370</v>
      </c>
      <c r="AW20" s="779">
        <f t="shared" ref="AW20" si="150">SUM(AW126:AW132)</f>
        <v>4518</v>
      </c>
      <c r="AX20" s="757">
        <f t="shared" si="147"/>
        <v>152</v>
      </c>
      <c r="AY20" s="456">
        <f t="shared" si="147"/>
        <v>1046</v>
      </c>
      <c r="AZ20"/>
      <c r="BA20" s="437" t="s">
        <v>36</v>
      </c>
      <c r="BB20" s="881">
        <f t="shared" ref="BB20" si="151">SUM(BB126:BB132)</f>
        <v>1464</v>
      </c>
      <c r="BC20" s="203">
        <f t="shared" ref="BC20:BL20" si="152">SUM(BC126:BC132)</f>
        <v>1916</v>
      </c>
      <c r="BD20" s="203">
        <f t="shared" si="152"/>
        <v>1534</v>
      </c>
      <c r="BE20" s="203">
        <f t="shared" si="152"/>
        <v>3</v>
      </c>
      <c r="BF20" s="203">
        <f t="shared" si="152"/>
        <v>4917</v>
      </c>
      <c r="BG20" s="868">
        <f t="shared" ref="BG20:BH20" si="153">SUM(BG126:BG132)</f>
        <v>3033</v>
      </c>
      <c r="BH20" s="425">
        <f t="shared" si="153"/>
        <v>144</v>
      </c>
      <c r="BI20" s="203">
        <f t="shared" ref="BI20:BK20" si="154">SUM(BI126:BI132)</f>
        <v>1</v>
      </c>
      <c r="BJ20" s="203">
        <f t="shared" si="154"/>
        <v>120</v>
      </c>
      <c r="BK20" s="779">
        <f t="shared" si="154"/>
        <v>265</v>
      </c>
      <c r="BL20" s="228">
        <f t="shared" si="152"/>
        <v>222</v>
      </c>
      <c r="BM20" s="868">
        <f t="shared" ref="BM20" si="155">SUM(BM126:BM132)</f>
        <v>152</v>
      </c>
    </row>
    <row r="21" spans="1:65" s="108" customFormat="1" ht="17.25" customHeight="1">
      <c r="A21" s="500" t="s">
        <v>43</v>
      </c>
      <c r="B21" s="425">
        <f>SUM(B134:B136)</f>
        <v>21335</v>
      </c>
      <c r="C21" s="203">
        <f t="shared" ref="C21:M21" si="156">SUM(C134:C136)</f>
        <v>10430</v>
      </c>
      <c r="D21" s="203">
        <f t="shared" si="156"/>
        <v>12438</v>
      </c>
      <c r="E21" s="203">
        <f t="shared" si="156"/>
        <v>6073</v>
      </c>
      <c r="F21" s="203">
        <f t="shared" si="156"/>
        <v>9007</v>
      </c>
      <c r="G21" s="203">
        <f t="shared" si="156"/>
        <v>4267</v>
      </c>
      <c r="H21" s="203">
        <f t="shared" si="156"/>
        <v>5031</v>
      </c>
      <c r="I21" s="203">
        <f t="shared" si="156"/>
        <v>2390</v>
      </c>
      <c r="J21" s="203">
        <f t="shared" si="156"/>
        <v>2939</v>
      </c>
      <c r="K21" s="203">
        <f t="shared" si="156"/>
        <v>1345</v>
      </c>
      <c r="L21" s="203">
        <f t="shared" si="156"/>
        <v>50750</v>
      </c>
      <c r="M21" s="779">
        <f t="shared" si="156"/>
        <v>24505</v>
      </c>
      <c r="N21" s="502">
        <f>SUM(N134:N136)</f>
        <v>0</v>
      </c>
      <c r="O21" s="114">
        <f>SUM(O134:O136)</f>
        <v>0</v>
      </c>
      <c r="P21" s="114">
        <f>SUM(P134:P136)</f>
        <v>0</v>
      </c>
      <c r="Q21" s="115">
        <f>SUM(Q134:Q136)</f>
        <v>0</v>
      </c>
      <c r="R21"/>
      <c r="S21" s="454" t="s">
        <v>43</v>
      </c>
      <c r="T21" s="425">
        <f>SUM(T134:T136)</f>
        <v>5855</v>
      </c>
      <c r="U21" s="203">
        <f t="shared" ref="U21:AE21" si="157">SUM(U134:U136)</f>
        <v>2793</v>
      </c>
      <c r="V21" s="203">
        <f t="shared" si="157"/>
        <v>3331</v>
      </c>
      <c r="W21" s="203">
        <f t="shared" si="157"/>
        <v>1601</v>
      </c>
      <c r="X21" s="203">
        <f t="shared" si="157"/>
        <v>2497</v>
      </c>
      <c r="Y21" s="203">
        <f t="shared" si="157"/>
        <v>1171</v>
      </c>
      <c r="Z21" s="203">
        <f t="shared" si="157"/>
        <v>1045</v>
      </c>
      <c r="AA21" s="203">
        <f t="shared" si="157"/>
        <v>443</v>
      </c>
      <c r="AB21" s="203">
        <f t="shared" si="157"/>
        <v>535</v>
      </c>
      <c r="AC21" s="203">
        <f t="shared" si="157"/>
        <v>230</v>
      </c>
      <c r="AD21" s="203">
        <f t="shared" si="157"/>
        <v>13263</v>
      </c>
      <c r="AE21" s="779">
        <f t="shared" si="157"/>
        <v>6238</v>
      </c>
      <c r="AF21" s="425">
        <f>SUM(AF134:AF136)</f>
        <v>0</v>
      </c>
      <c r="AG21" s="203">
        <f>SUM(AG134:AG136)</f>
        <v>0</v>
      </c>
      <c r="AH21" s="203">
        <f>SUM(AH134:AH136)</f>
        <v>0</v>
      </c>
      <c r="AI21" s="206">
        <f>SUM(AI134:AI136)</f>
        <v>0</v>
      </c>
      <c r="AJ21"/>
      <c r="AK21" s="454" t="s">
        <v>43</v>
      </c>
      <c r="AL21" s="425">
        <f t="shared" ref="AL21:AY21" si="158">SUM(AL134:AL136)</f>
        <v>551</v>
      </c>
      <c r="AM21" s="203">
        <f t="shared" si="158"/>
        <v>512</v>
      </c>
      <c r="AN21" s="203">
        <f t="shared" si="158"/>
        <v>459</v>
      </c>
      <c r="AO21" s="203">
        <f t="shared" si="158"/>
        <v>307</v>
      </c>
      <c r="AP21" s="203">
        <f t="shared" si="158"/>
        <v>216</v>
      </c>
      <c r="AQ21" s="203">
        <f t="shared" si="158"/>
        <v>2045</v>
      </c>
      <c r="AR21" s="203">
        <f t="shared" ref="AR21:AS21" si="159">SUM(AR134:AR136)</f>
        <v>0</v>
      </c>
      <c r="AS21" s="203">
        <f t="shared" si="159"/>
        <v>0</v>
      </c>
      <c r="AT21" s="757">
        <f t="shared" ref="AT21" si="160">SUM(AT134:AT136)</f>
        <v>1122</v>
      </c>
      <c r="AU21" s="425">
        <f t="shared" si="158"/>
        <v>930</v>
      </c>
      <c r="AV21" s="203">
        <f t="shared" si="158"/>
        <v>141</v>
      </c>
      <c r="AW21" s="779">
        <f t="shared" ref="AW21" si="161">SUM(AW134:AW136)</f>
        <v>1071</v>
      </c>
      <c r="AX21" s="757">
        <f t="shared" si="158"/>
        <v>0</v>
      </c>
      <c r="AY21" s="456">
        <f t="shared" si="158"/>
        <v>505</v>
      </c>
      <c r="AZ21"/>
      <c r="BA21" s="437" t="s">
        <v>43</v>
      </c>
      <c r="BB21" s="881">
        <f t="shared" ref="BB21" si="162">SUM(BB134:BB136)</f>
        <v>332</v>
      </c>
      <c r="BC21" s="203">
        <f t="shared" ref="BC21:BL21" si="163">SUM(BC134:BC136)</f>
        <v>488</v>
      </c>
      <c r="BD21" s="203">
        <f t="shared" si="163"/>
        <v>320</v>
      </c>
      <c r="BE21" s="203">
        <f t="shared" si="163"/>
        <v>1</v>
      </c>
      <c r="BF21" s="203">
        <f t="shared" si="163"/>
        <v>1141</v>
      </c>
      <c r="BG21" s="868">
        <f t="shared" ref="BG21:BH21" si="164">SUM(BG134:BG136)</f>
        <v>620</v>
      </c>
      <c r="BH21" s="425">
        <f t="shared" si="164"/>
        <v>0</v>
      </c>
      <c r="BI21" s="203">
        <f t="shared" ref="BI21:BK21" si="165">SUM(BI134:BI136)</f>
        <v>0</v>
      </c>
      <c r="BJ21" s="203">
        <f t="shared" si="165"/>
        <v>0</v>
      </c>
      <c r="BK21" s="779">
        <f t="shared" si="165"/>
        <v>0</v>
      </c>
      <c r="BL21" s="228">
        <f t="shared" si="163"/>
        <v>16</v>
      </c>
      <c r="BM21" s="868">
        <f t="shared" ref="BM21" si="166">SUM(BM134:BM136)</f>
        <v>14</v>
      </c>
    </row>
    <row r="22" spans="1:65" s="108" customFormat="1" ht="17.25" customHeight="1">
      <c r="A22" s="500" t="s">
        <v>16</v>
      </c>
      <c r="B22" s="425">
        <f>SUM(B138:B140)</f>
        <v>29033</v>
      </c>
      <c r="C22" s="203">
        <f t="shared" ref="C22:M22" si="167">SUM(C138:C140)</f>
        <v>13736</v>
      </c>
      <c r="D22" s="203">
        <f t="shared" si="167"/>
        <v>25619</v>
      </c>
      <c r="E22" s="203">
        <f t="shared" si="167"/>
        <v>12240</v>
      </c>
      <c r="F22" s="203">
        <f t="shared" si="167"/>
        <v>23479</v>
      </c>
      <c r="G22" s="203">
        <f t="shared" si="167"/>
        <v>11417</v>
      </c>
      <c r="H22" s="203">
        <f t="shared" si="167"/>
        <v>18263</v>
      </c>
      <c r="I22" s="203">
        <f t="shared" si="167"/>
        <v>8987</v>
      </c>
      <c r="J22" s="203">
        <f t="shared" si="167"/>
        <v>12713</v>
      </c>
      <c r="K22" s="203">
        <f t="shared" si="167"/>
        <v>6560</v>
      </c>
      <c r="L22" s="203">
        <f t="shared" si="167"/>
        <v>109107</v>
      </c>
      <c r="M22" s="779">
        <f t="shared" si="167"/>
        <v>52940</v>
      </c>
      <c r="N22" s="502">
        <f>SUM(N138:N140)</f>
        <v>0</v>
      </c>
      <c r="O22" s="114">
        <f>SUM(O138:O140)</f>
        <v>0</v>
      </c>
      <c r="P22" s="114">
        <f>SUM(P138:P140)</f>
        <v>0</v>
      </c>
      <c r="Q22" s="115">
        <f>SUM(Q138:Q140)</f>
        <v>0</v>
      </c>
      <c r="R22"/>
      <c r="S22" s="454" t="s">
        <v>16</v>
      </c>
      <c r="T22" s="425">
        <f>SUM(T138:T140)</f>
        <v>6872</v>
      </c>
      <c r="U22" s="203">
        <f t="shared" ref="U22:AE22" si="168">SUM(U138:U140)</f>
        <v>2997</v>
      </c>
      <c r="V22" s="203">
        <f t="shared" si="168"/>
        <v>6085</v>
      </c>
      <c r="W22" s="203">
        <f t="shared" si="168"/>
        <v>2611</v>
      </c>
      <c r="X22" s="203">
        <f t="shared" si="168"/>
        <v>5826</v>
      </c>
      <c r="Y22" s="203">
        <f t="shared" si="168"/>
        <v>2518</v>
      </c>
      <c r="Z22" s="203">
        <f t="shared" si="168"/>
        <v>3890</v>
      </c>
      <c r="AA22" s="203">
        <f t="shared" si="168"/>
        <v>1705</v>
      </c>
      <c r="AB22" s="203">
        <f t="shared" si="168"/>
        <v>1468</v>
      </c>
      <c r="AC22" s="203">
        <f t="shared" si="168"/>
        <v>748</v>
      </c>
      <c r="AD22" s="203">
        <f t="shared" si="168"/>
        <v>24141</v>
      </c>
      <c r="AE22" s="779">
        <f t="shared" si="168"/>
        <v>10579</v>
      </c>
      <c r="AF22" s="425">
        <f>SUM(AF138:AF140)</f>
        <v>0</v>
      </c>
      <c r="AG22" s="203">
        <f>SUM(AG138:AG140)</f>
        <v>0</v>
      </c>
      <c r="AH22" s="203">
        <f>SUM(AH138:AH140)</f>
        <v>0</v>
      </c>
      <c r="AI22" s="206">
        <f>SUM(AI138:AI140)</f>
        <v>0</v>
      </c>
      <c r="AJ22"/>
      <c r="AK22" s="454" t="s">
        <v>16</v>
      </c>
      <c r="AL22" s="425">
        <f t="shared" ref="AL22:AY22" si="169">SUM(AL138:AL140)</f>
        <v>694</v>
      </c>
      <c r="AM22" s="203">
        <f t="shared" si="169"/>
        <v>686</v>
      </c>
      <c r="AN22" s="203">
        <f t="shared" si="169"/>
        <v>680</v>
      </c>
      <c r="AO22" s="203">
        <f t="shared" si="169"/>
        <v>654</v>
      </c>
      <c r="AP22" s="203">
        <f t="shared" si="169"/>
        <v>631</v>
      </c>
      <c r="AQ22" s="203">
        <f t="shared" si="169"/>
        <v>3345</v>
      </c>
      <c r="AR22" s="203">
        <f t="shared" ref="AR22:AS22" si="170">SUM(AR138:AR140)</f>
        <v>0</v>
      </c>
      <c r="AS22" s="203">
        <f t="shared" si="170"/>
        <v>0</v>
      </c>
      <c r="AT22" s="757">
        <f t="shared" ref="AT22" si="171">SUM(AT138:AT140)</f>
        <v>2378</v>
      </c>
      <c r="AU22" s="425">
        <f t="shared" si="169"/>
        <v>2077</v>
      </c>
      <c r="AV22" s="203">
        <f t="shared" si="169"/>
        <v>177</v>
      </c>
      <c r="AW22" s="779">
        <f t="shared" ref="AW22" si="172">SUM(AW138:AW140)</f>
        <v>2254</v>
      </c>
      <c r="AX22" s="757">
        <f t="shared" si="169"/>
        <v>0</v>
      </c>
      <c r="AY22" s="456">
        <f t="shared" si="169"/>
        <v>598</v>
      </c>
      <c r="AZ22"/>
      <c r="BA22" s="437" t="s">
        <v>16</v>
      </c>
      <c r="BB22" s="881">
        <f t="shared" ref="BB22" si="173">SUM(BB138:BB140)</f>
        <v>657</v>
      </c>
      <c r="BC22" s="203">
        <f t="shared" ref="BC22:BL22" si="174">SUM(BC138:BC140)</f>
        <v>1295</v>
      </c>
      <c r="BD22" s="203">
        <f t="shared" si="174"/>
        <v>596</v>
      </c>
      <c r="BE22" s="203">
        <f t="shared" si="174"/>
        <v>4</v>
      </c>
      <c r="BF22" s="203">
        <f t="shared" si="174"/>
        <v>2552</v>
      </c>
      <c r="BG22" s="868">
        <f t="shared" ref="BG22:BH22" si="175">SUM(BG138:BG140)</f>
        <v>1605</v>
      </c>
      <c r="BH22" s="425">
        <f t="shared" si="175"/>
        <v>0</v>
      </c>
      <c r="BI22" s="203">
        <f t="shared" ref="BI22:BK22" si="176">SUM(BI138:BI140)</f>
        <v>0</v>
      </c>
      <c r="BJ22" s="203">
        <f t="shared" si="176"/>
        <v>0</v>
      </c>
      <c r="BK22" s="779">
        <f t="shared" si="176"/>
        <v>0</v>
      </c>
      <c r="BL22" s="228">
        <f t="shared" si="174"/>
        <v>41</v>
      </c>
      <c r="BM22" s="868">
        <f t="shared" ref="BM22" si="177">SUM(BM138:BM140)</f>
        <v>22</v>
      </c>
    </row>
    <row r="23" spans="1:65" s="108" customFormat="1" ht="17.25" customHeight="1">
      <c r="A23" s="500" t="s">
        <v>60</v>
      </c>
      <c r="B23" s="425">
        <f>SUM(B142:B146)</f>
        <v>17408</v>
      </c>
      <c r="C23" s="203">
        <f t="shared" ref="C23:M23" si="178">SUM(C142:C146)</f>
        <v>8691</v>
      </c>
      <c r="D23" s="203">
        <f t="shared" si="178"/>
        <v>8942</v>
      </c>
      <c r="E23" s="203">
        <f t="shared" si="178"/>
        <v>4432</v>
      </c>
      <c r="F23" s="203">
        <f t="shared" si="178"/>
        <v>5861</v>
      </c>
      <c r="G23" s="203">
        <f t="shared" si="178"/>
        <v>2899</v>
      </c>
      <c r="H23" s="203">
        <f t="shared" si="178"/>
        <v>3233</v>
      </c>
      <c r="I23" s="203">
        <f t="shared" si="178"/>
        <v>1585</v>
      </c>
      <c r="J23" s="203">
        <f t="shared" si="178"/>
        <v>2042</v>
      </c>
      <c r="K23" s="203">
        <f t="shared" si="178"/>
        <v>1011</v>
      </c>
      <c r="L23" s="203">
        <f t="shared" si="178"/>
        <v>37486</v>
      </c>
      <c r="M23" s="779">
        <f t="shared" si="178"/>
        <v>18618</v>
      </c>
      <c r="N23" s="502">
        <f>SUM(N142:N146)</f>
        <v>0</v>
      </c>
      <c r="O23" s="114">
        <f>SUM(O142:O146)</f>
        <v>0</v>
      </c>
      <c r="P23" s="114">
        <f>SUM(P142:P146)</f>
        <v>0</v>
      </c>
      <c r="Q23" s="115">
        <f>SUM(Q142:Q146)</f>
        <v>0</v>
      </c>
      <c r="R23"/>
      <c r="S23" s="454" t="s">
        <v>60</v>
      </c>
      <c r="T23" s="425">
        <f>SUM(T142:T146)</f>
        <v>3593</v>
      </c>
      <c r="U23" s="203">
        <f t="shared" ref="U23:AE23" si="179">SUM(U142:U146)</f>
        <v>1719</v>
      </c>
      <c r="V23" s="203">
        <f t="shared" si="179"/>
        <v>1950</v>
      </c>
      <c r="W23" s="203">
        <f t="shared" si="179"/>
        <v>966</v>
      </c>
      <c r="X23" s="203">
        <f t="shared" si="179"/>
        <v>1358</v>
      </c>
      <c r="Y23" s="203">
        <f t="shared" si="179"/>
        <v>698</v>
      </c>
      <c r="Z23" s="203">
        <f t="shared" si="179"/>
        <v>451</v>
      </c>
      <c r="AA23" s="203">
        <f t="shared" si="179"/>
        <v>244</v>
      </c>
      <c r="AB23" s="203">
        <f t="shared" si="179"/>
        <v>213</v>
      </c>
      <c r="AC23" s="203">
        <f t="shared" si="179"/>
        <v>107</v>
      </c>
      <c r="AD23" s="203">
        <f t="shared" si="179"/>
        <v>7565</v>
      </c>
      <c r="AE23" s="779">
        <f t="shared" si="179"/>
        <v>3734</v>
      </c>
      <c r="AF23" s="425">
        <f>SUM(AF142:AF146)</f>
        <v>0</v>
      </c>
      <c r="AG23" s="203">
        <f>SUM(AG142:AG146)</f>
        <v>0</v>
      </c>
      <c r="AH23" s="203">
        <f>SUM(AH142:AH146)</f>
        <v>0</v>
      </c>
      <c r="AI23" s="206">
        <f>SUM(AI142:AI146)</f>
        <v>0</v>
      </c>
      <c r="AJ23"/>
      <c r="AK23" s="454" t="s">
        <v>60</v>
      </c>
      <c r="AL23" s="425">
        <f t="shared" ref="AL23:AY23" si="180">SUM(AL142:AL146)</f>
        <v>344</v>
      </c>
      <c r="AM23" s="203">
        <f t="shared" si="180"/>
        <v>312</v>
      </c>
      <c r="AN23" s="203">
        <f t="shared" si="180"/>
        <v>268</v>
      </c>
      <c r="AO23" s="203">
        <f t="shared" si="180"/>
        <v>199</v>
      </c>
      <c r="AP23" s="203">
        <f t="shared" si="180"/>
        <v>139</v>
      </c>
      <c r="AQ23" s="203">
        <f t="shared" si="180"/>
        <v>1262</v>
      </c>
      <c r="AR23" s="203">
        <f t="shared" ref="AR23:AS23" si="181">SUM(AR142:AR146)</f>
        <v>0</v>
      </c>
      <c r="AS23" s="203">
        <f t="shared" si="181"/>
        <v>0</v>
      </c>
      <c r="AT23" s="757">
        <f t="shared" ref="AT23" si="182">SUM(AT142:AT146)</f>
        <v>603</v>
      </c>
      <c r="AU23" s="425">
        <f t="shared" si="180"/>
        <v>444</v>
      </c>
      <c r="AV23" s="203">
        <f t="shared" si="180"/>
        <v>144</v>
      </c>
      <c r="AW23" s="779">
        <f t="shared" ref="AW23" si="183">SUM(AW142:AW146)</f>
        <v>588</v>
      </c>
      <c r="AX23" s="757">
        <f t="shared" si="180"/>
        <v>0</v>
      </c>
      <c r="AY23" s="456">
        <f t="shared" si="180"/>
        <v>306</v>
      </c>
      <c r="AZ23"/>
      <c r="BA23" s="437" t="s">
        <v>60</v>
      </c>
      <c r="BB23" s="881">
        <f t="shared" ref="BB23" si="184">SUM(BB142:BB146)</f>
        <v>167</v>
      </c>
      <c r="BC23" s="203">
        <f t="shared" ref="BC23:BL23" si="185">SUM(BC142:BC146)</f>
        <v>362</v>
      </c>
      <c r="BD23" s="203">
        <f t="shared" si="185"/>
        <v>148</v>
      </c>
      <c r="BE23" s="203">
        <f t="shared" si="185"/>
        <v>0</v>
      </c>
      <c r="BF23" s="203">
        <f t="shared" si="185"/>
        <v>677</v>
      </c>
      <c r="BG23" s="868">
        <f t="shared" ref="BG23:BH23" si="186">SUM(BG142:BG146)</f>
        <v>286</v>
      </c>
      <c r="BH23" s="425">
        <f t="shared" si="186"/>
        <v>0</v>
      </c>
      <c r="BI23" s="203">
        <f t="shared" ref="BI23:BK23" si="187">SUM(BI142:BI146)</f>
        <v>0</v>
      </c>
      <c r="BJ23" s="203">
        <f t="shared" si="187"/>
        <v>0</v>
      </c>
      <c r="BK23" s="779">
        <f t="shared" si="187"/>
        <v>0</v>
      </c>
      <c r="BL23" s="228">
        <f t="shared" si="185"/>
        <v>22</v>
      </c>
      <c r="BM23" s="868">
        <f t="shared" ref="BM23" si="188">SUM(BM142:BM146)</f>
        <v>14</v>
      </c>
    </row>
    <row r="24" spans="1:65" s="108" customFormat="1" ht="17.25" customHeight="1">
      <c r="A24" s="500" t="s">
        <v>77</v>
      </c>
      <c r="B24" s="425">
        <f>SUM(B153:B157)</f>
        <v>31874</v>
      </c>
      <c r="C24" s="203">
        <f t="shared" ref="C24:M24" si="189">SUM(C153:C157)</f>
        <v>16062</v>
      </c>
      <c r="D24" s="203">
        <f t="shared" si="189"/>
        <v>20101</v>
      </c>
      <c r="E24" s="203">
        <f t="shared" si="189"/>
        <v>10328</v>
      </c>
      <c r="F24" s="203">
        <f t="shared" si="189"/>
        <v>14333</v>
      </c>
      <c r="G24" s="203">
        <f t="shared" si="189"/>
        <v>7337</v>
      </c>
      <c r="H24" s="203">
        <f t="shared" si="189"/>
        <v>8509</v>
      </c>
      <c r="I24" s="203">
        <f t="shared" si="189"/>
        <v>4470</v>
      </c>
      <c r="J24" s="203">
        <f t="shared" si="189"/>
        <v>5881</v>
      </c>
      <c r="K24" s="203">
        <f t="shared" si="189"/>
        <v>2963</v>
      </c>
      <c r="L24" s="203">
        <f t="shared" si="189"/>
        <v>80698</v>
      </c>
      <c r="M24" s="779">
        <f t="shared" si="189"/>
        <v>41160</v>
      </c>
      <c r="N24" s="502">
        <f>SUM(N153:N157)</f>
        <v>0</v>
      </c>
      <c r="O24" s="114">
        <f>SUM(O153:O157)</f>
        <v>0</v>
      </c>
      <c r="P24" s="114">
        <f>SUM(P153:P157)</f>
        <v>0</v>
      </c>
      <c r="Q24" s="115">
        <f>SUM(Q153:Q157)</f>
        <v>0</v>
      </c>
      <c r="R24"/>
      <c r="S24" s="454" t="s">
        <v>77</v>
      </c>
      <c r="T24" s="425">
        <f>SUM(T153:T157)</f>
        <v>6863</v>
      </c>
      <c r="U24" s="203">
        <f t="shared" ref="U24:AE24" si="190">SUM(U153:U157)</f>
        <v>3367</v>
      </c>
      <c r="V24" s="203">
        <f t="shared" si="190"/>
        <v>4691</v>
      </c>
      <c r="W24" s="203">
        <f t="shared" si="190"/>
        <v>2387</v>
      </c>
      <c r="X24" s="203">
        <f t="shared" si="190"/>
        <v>3459</v>
      </c>
      <c r="Y24" s="203">
        <f t="shared" si="190"/>
        <v>1740</v>
      </c>
      <c r="Z24" s="203">
        <f t="shared" si="190"/>
        <v>1309</v>
      </c>
      <c r="AA24" s="203">
        <f t="shared" si="190"/>
        <v>643</v>
      </c>
      <c r="AB24" s="203">
        <f t="shared" si="190"/>
        <v>910</v>
      </c>
      <c r="AC24" s="203">
        <f t="shared" si="190"/>
        <v>482</v>
      </c>
      <c r="AD24" s="203">
        <f t="shared" si="190"/>
        <v>17232</v>
      </c>
      <c r="AE24" s="779">
        <f t="shared" si="190"/>
        <v>8619</v>
      </c>
      <c r="AF24" s="425">
        <f>SUM(AF153:AF157)</f>
        <v>0</v>
      </c>
      <c r="AG24" s="203">
        <f>SUM(AG153:AG157)</f>
        <v>0</v>
      </c>
      <c r="AH24" s="203">
        <f>SUM(AH153:AH157)</f>
        <v>0</v>
      </c>
      <c r="AI24" s="206">
        <f>SUM(AI153:AI157)</f>
        <v>0</v>
      </c>
      <c r="AJ24"/>
      <c r="AK24" s="454" t="s">
        <v>77</v>
      </c>
      <c r="AL24" s="425">
        <f t="shared" ref="AL24:AY24" si="191">SUM(AL153:AL157)</f>
        <v>692</v>
      </c>
      <c r="AM24" s="203">
        <f t="shared" si="191"/>
        <v>630</v>
      </c>
      <c r="AN24" s="203">
        <f t="shared" si="191"/>
        <v>557</v>
      </c>
      <c r="AO24" s="203">
        <f t="shared" si="191"/>
        <v>401</v>
      </c>
      <c r="AP24" s="203">
        <f t="shared" si="191"/>
        <v>312</v>
      </c>
      <c r="AQ24" s="203">
        <f t="shared" si="191"/>
        <v>2592</v>
      </c>
      <c r="AR24" s="203">
        <f t="shared" ref="AR24:AS24" si="192">SUM(AR153:AR157)</f>
        <v>0</v>
      </c>
      <c r="AS24" s="203">
        <f t="shared" si="192"/>
        <v>0</v>
      </c>
      <c r="AT24" s="757">
        <f t="shared" ref="AT24" si="193">SUM(AT153:AT157)</f>
        <v>1399</v>
      </c>
      <c r="AU24" s="425">
        <f t="shared" si="191"/>
        <v>1137</v>
      </c>
      <c r="AV24" s="203">
        <f t="shared" si="191"/>
        <v>194</v>
      </c>
      <c r="AW24" s="779">
        <f t="shared" ref="AW24" si="194">SUM(AW153:AW157)</f>
        <v>1331</v>
      </c>
      <c r="AX24" s="757">
        <f t="shared" si="191"/>
        <v>0</v>
      </c>
      <c r="AY24" s="456">
        <f t="shared" si="191"/>
        <v>565</v>
      </c>
      <c r="AZ24"/>
      <c r="BA24" s="437" t="s">
        <v>77</v>
      </c>
      <c r="BB24" s="881">
        <f t="shared" ref="BB24" si="195">SUM(BB153:BB157)</f>
        <v>441</v>
      </c>
      <c r="BC24" s="203">
        <f t="shared" ref="BC24:BL24" si="196">SUM(BC153:BC157)</f>
        <v>955</v>
      </c>
      <c r="BD24" s="203">
        <f t="shared" si="196"/>
        <v>384</v>
      </c>
      <c r="BE24" s="203">
        <f t="shared" si="196"/>
        <v>3</v>
      </c>
      <c r="BF24" s="203">
        <f t="shared" si="196"/>
        <v>1783</v>
      </c>
      <c r="BG24" s="868">
        <f t="shared" ref="BG24:BH24" si="197">SUM(BG153:BG157)</f>
        <v>955</v>
      </c>
      <c r="BH24" s="425">
        <f t="shared" si="197"/>
        <v>0</v>
      </c>
      <c r="BI24" s="203">
        <f t="shared" ref="BI24:BK24" si="198">SUM(BI153:BI157)</f>
        <v>0</v>
      </c>
      <c r="BJ24" s="203">
        <f t="shared" si="198"/>
        <v>0</v>
      </c>
      <c r="BK24" s="779">
        <f t="shared" si="198"/>
        <v>0</v>
      </c>
      <c r="BL24" s="228">
        <f t="shared" si="196"/>
        <v>108</v>
      </c>
      <c r="BM24" s="868">
        <f t="shared" ref="BM24" si="199">SUM(BM153:BM157)</f>
        <v>71</v>
      </c>
    </row>
    <row r="25" spans="1:65" s="108" customFormat="1" ht="17.25" customHeight="1">
      <c r="A25" s="500" t="s">
        <v>30</v>
      </c>
      <c r="B25" s="425">
        <f>SUM(B159:B162)</f>
        <v>71477</v>
      </c>
      <c r="C25" s="203">
        <f t="shared" ref="C25:M25" si="200">SUM(C159:C162)</f>
        <v>34717</v>
      </c>
      <c r="D25" s="203">
        <f t="shared" si="200"/>
        <v>51088</v>
      </c>
      <c r="E25" s="203">
        <f t="shared" si="200"/>
        <v>24870</v>
      </c>
      <c r="F25" s="203">
        <f t="shared" si="200"/>
        <v>48234</v>
      </c>
      <c r="G25" s="203">
        <f t="shared" si="200"/>
        <v>23677</v>
      </c>
      <c r="H25" s="203">
        <f t="shared" si="200"/>
        <v>37021</v>
      </c>
      <c r="I25" s="203">
        <f t="shared" si="200"/>
        <v>18599</v>
      </c>
      <c r="J25" s="203">
        <f t="shared" si="200"/>
        <v>32163</v>
      </c>
      <c r="K25" s="203">
        <f t="shared" si="200"/>
        <v>15844</v>
      </c>
      <c r="L25" s="203">
        <f t="shared" si="200"/>
        <v>239983</v>
      </c>
      <c r="M25" s="779">
        <f t="shared" si="200"/>
        <v>117707</v>
      </c>
      <c r="N25" s="502">
        <f>SUM(N159:N162)</f>
        <v>6028</v>
      </c>
      <c r="O25" s="114">
        <f>SUM(O159:O162)</f>
        <v>2896</v>
      </c>
      <c r="P25" s="114">
        <f>SUM(P159:P162)</f>
        <v>5465</v>
      </c>
      <c r="Q25" s="115">
        <f>SUM(Q159:Q162)</f>
        <v>2481</v>
      </c>
      <c r="R25"/>
      <c r="S25" s="454" t="s">
        <v>30</v>
      </c>
      <c r="T25" s="425">
        <f>SUM(T159:T162)</f>
        <v>18529</v>
      </c>
      <c r="U25" s="203">
        <f t="shared" ref="U25:AE25" si="201">SUM(U159:U162)</f>
        <v>8598</v>
      </c>
      <c r="V25" s="203">
        <f t="shared" si="201"/>
        <v>13006</v>
      </c>
      <c r="W25" s="203">
        <f t="shared" si="201"/>
        <v>5924</v>
      </c>
      <c r="X25" s="203">
        <f t="shared" si="201"/>
        <v>13517</v>
      </c>
      <c r="Y25" s="203">
        <f t="shared" si="201"/>
        <v>6308</v>
      </c>
      <c r="Z25" s="203">
        <f t="shared" si="201"/>
        <v>8291</v>
      </c>
      <c r="AA25" s="203">
        <f t="shared" si="201"/>
        <v>3977</v>
      </c>
      <c r="AB25" s="203">
        <f t="shared" si="201"/>
        <v>9329</v>
      </c>
      <c r="AC25" s="203">
        <f t="shared" si="201"/>
        <v>4451</v>
      </c>
      <c r="AD25" s="203">
        <f t="shared" si="201"/>
        <v>62672</v>
      </c>
      <c r="AE25" s="779">
        <f t="shared" si="201"/>
        <v>29258</v>
      </c>
      <c r="AF25" s="425">
        <f>SUM(AF159:AF162)</f>
        <v>1169</v>
      </c>
      <c r="AG25" s="203">
        <f>SUM(AG159:AG162)</f>
        <v>582</v>
      </c>
      <c r="AH25" s="203">
        <f>SUM(AH159:AH162)</f>
        <v>415</v>
      </c>
      <c r="AI25" s="206">
        <f>SUM(AI159:AI162)</f>
        <v>191</v>
      </c>
      <c r="AJ25"/>
      <c r="AK25" s="454" t="s">
        <v>30</v>
      </c>
      <c r="AL25" s="425">
        <f t="shared" ref="AL25:AY25" si="202">SUM(AL159:AL162)</f>
        <v>1399</v>
      </c>
      <c r="AM25" s="203">
        <f t="shared" si="202"/>
        <v>1330</v>
      </c>
      <c r="AN25" s="203">
        <f t="shared" si="202"/>
        <v>1335</v>
      </c>
      <c r="AO25" s="203">
        <f t="shared" si="202"/>
        <v>1218</v>
      </c>
      <c r="AP25" s="203">
        <f t="shared" si="202"/>
        <v>1169</v>
      </c>
      <c r="AQ25" s="203">
        <f t="shared" si="202"/>
        <v>6451</v>
      </c>
      <c r="AR25" s="203">
        <f t="shared" ref="AR25:AS25" si="203">SUM(AR159:AR162)</f>
        <v>93</v>
      </c>
      <c r="AS25" s="203">
        <f t="shared" si="203"/>
        <v>85</v>
      </c>
      <c r="AT25" s="757">
        <f t="shared" ref="AT25" si="204">SUM(AT159:AT162)</f>
        <v>4717</v>
      </c>
      <c r="AU25" s="425">
        <f t="shared" si="202"/>
        <v>3763</v>
      </c>
      <c r="AV25" s="203">
        <f t="shared" si="202"/>
        <v>639</v>
      </c>
      <c r="AW25" s="779">
        <f t="shared" ref="AW25" si="205">SUM(AW159:AW162)</f>
        <v>4402</v>
      </c>
      <c r="AX25" s="757">
        <f t="shared" si="202"/>
        <v>159</v>
      </c>
      <c r="AY25" s="456">
        <f t="shared" si="202"/>
        <v>1195</v>
      </c>
      <c r="AZ25"/>
      <c r="BA25" s="437" t="s">
        <v>30</v>
      </c>
      <c r="BB25" s="881">
        <f t="shared" ref="BB25" si="206">SUM(BB159:BB162)</f>
        <v>1004</v>
      </c>
      <c r="BC25" s="203">
        <f t="shared" ref="BC25:BL25" si="207">SUM(BC159:BC162)</f>
        <v>2716</v>
      </c>
      <c r="BD25" s="203">
        <f t="shared" si="207"/>
        <v>769</v>
      </c>
      <c r="BE25" s="203">
        <f t="shared" si="207"/>
        <v>2</v>
      </c>
      <c r="BF25" s="203">
        <f t="shared" si="207"/>
        <v>4491</v>
      </c>
      <c r="BG25" s="868">
        <f t="shared" ref="BG25:BH25" si="208">SUM(BG159:BG162)</f>
        <v>1292</v>
      </c>
      <c r="BH25" s="425">
        <f t="shared" si="208"/>
        <v>222</v>
      </c>
      <c r="BI25" s="203">
        <f t="shared" ref="BI25:BK25" si="209">SUM(BI159:BI162)</f>
        <v>0</v>
      </c>
      <c r="BJ25" s="203">
        <f t="shared" si="209"/>
        <v>0</v>
      </c>
      <c r="BK25" s="779">
        <f t="shared" si="209"/>
        <v>222</v>
      </c>
      <c r="BL25" s="228">
        <f t="shared" si="207"/>
        <v>106</v>
      </c>
      <c r="BM25" s="868">
        <f t="shared" ref="BM25" si="210">SUM(BM159:BM162)</f>
        <v>40</v>
      </c>
    </row>
    <row r="26" spans="1:65" s="108" customFormat="1" ht="17.25" customHeight="1">
      <c r="A26" s="500" t="s">
        <v>61</v>
      </c>
      <c r="B26" s="425">
        <f>SUM(B164:B170)</f>
        <v>88398</v>
      </c>
      <c r="C26" s="203">
        <f t="shared" ref="C26:M26" si="211">SUM(C164:C170)</f>
        <v>43113</v>
      </c>
      <c r="D26" s="203">
        <f t="shared" si="211"/>
        <v>62488</v>
      </c>
      <c r="E26" s="203">
        <f t="shared" si="211"/>
        <v>30852</v>
      </c>
      <c r="F26" s="203">
        <f t="shared" si="211"/>
        <v>58354</v>
      </c>
      <c r="G26" s="203">
        <f t="shared" si="211"/>
        <v>28856</v>
      </c>
      <c r="H26" s="203">
        <f t="shared" si="211"/>
        <v>43083</v>
      </c>
      <c r="I26" s="203">
        <f t="shared" si="211"/>
        <v>21442</v>
      </c>
      <c r="J26" s="203">
        <f t="shared" si="211"/>
        <v>31007</v>
      </c>
      <c r="K26" s="203">
        <f t="shared" si="211"/>
        <v>15374</v>
      </c>
      <c r="L26" s="203">
        <f t="shared" si="211"/>
        <v>283330</v>
      </c>
      <c r="M26" s="779">
        <f t="shared" si="211"/>
        <v>139637</v>
      </c>
      <c r="N26" s="502">
        <f>SUM(N164:N170)</f>
        <v>2422</v>
      </c>
      <c r="O26" s="114">
        <f>SUM(O164:O170)</f>
        <v>1091</v>
      </c>
      <c r="P26" s="114">
        <f>SUM(P164:P170)</f>
        <v>1616</v>
      </c>
      <c r="Q26" s="115">
        <f>SUM(Q164:Q170)</f>
        <v>675</v>
      </c>
      <c r="R26"/>
      <c r="S26" s="454" t="s">
        <v>61</v>
      </c>
      <c r="T26" s="425">
        <f>SUM(T164:T170)</f>
        <v>22236</v>
      </c>
      <c r="U26" s="203">
        <f t="shared" ref="U26:AE26" si="212">SUM(U164:U170)</f>
        <v>10396</v>
      </c>
      <c r="V26" s="203">
        <f t="shared" si="212"/>
        <v>17269</v>
      </c>
      <c r="W26" s="203">
        <f t="shared" si="212"/>
        <v>8160</v>
      </c>
      <c r="X26" s="203">
        <f t="shared" si="212"/>
        <v>17184</v>
      </c>
      <c r="Y26" s="203">
        <f t="shared" si="212"/>
        <v>8222</v>
      </c>
      <c r="Z26" s="203">
        <f t="shared" si="212"/>
        <v>8396</v>
      </c>
      <c r="AA26" s="203">
        <f t="shared" si="212"/>
        <v>4046</v>
      </c>
      <c r="AB26" s="203">
        <f t="shared" si="212"/>
        <v>3876</v>
      </c>
      <c r="AC26" s="203">
        <f t="shared" si="212"/>
        <v>2019</v>
      </c>
      <c r="AD26" s="203">
        <f t="shared" si="212"/>
        <v>68961</v>
      </c>
      <c r="AE26" s="779">
        <f t="shared" si="212"/>
        <v>32843</v>
      </c>
      <c r="AF26" s="425">
        <f>SUM(AF164:AF170)</f>
        <v>292</v>
      </c>
      <c r="AG26" s="203">
        <f>SUM(AG164:AG170)</f>
        <v>119</v>
      </c>
      <c r="AH26" s="203">
        <f>SUM(AH164:AH170)</f>
        <v>228</v>
      </c>
      <c r="AI26" s="206">
        <f>SUM(AI164:AI170)</f>
        <v>103</v>
      </c>
      <c r="AJ26"/>
      <c r="AK26" s="454" t="s">
        <v>61</v>
      </c>
      <c r="AL26" s="425">
        <f t="shared" ref="AL26:AY26" si="213">SUM(AL164:AL170)</f>
        <v>2202</v>
      </c>
      <c r="AM26" s="203">
        <f t="shared" si="213"/>
        <v>2120</v>
      </c>
      <c r="AN26" s="203">
        <f t="shared" si="213"/>
        <v>2098</v>
      </c>
      <c r="AO26" s="203">
        <f t="shared" si="213"/>
        <v>1959</v>
      </c>
      <c r="AP26" s="203">
        <f t="shared" si="213"/>
        <v>1781</v>
      </c>
      <c r="AQ26" s="203">
        <f t="shared" si="213"/>
        <v>10160</v>
      </c>
      <c r="AR26" s="203">
        <f t="shared" ref="AR26:AS26" si="214">SUM(AR164:AR170)</f>
        <v>44</v>
      </c>
      <c r="AS26" s="203">
        <f t="shared" si="214"/>
        <v>38</v>
      </c>
      <c r="AT26" s="757">
        <f t="shared" ref="AT26" si="215">SUM(AT164:AT170)</f>
        <v>6241</v>
      </c>
      <c r="AU26" s="425">
        <f t="shared" si="213"/>
        <v>5273</v>
      </c>
      <c r="AV26" s="203">
        <f t="shared" si="213"/>
        <v>624</v>
      </c>
      <c r="AW26" s="779">
        <f t="shared" ref="AW26" si="216">SUM(AW164:AW170)</f>
        <v>5897</v>
      </c>
      <c r="AX26" s="757">
        <f t="shared" si="213"/>
        <v>61</v>
      </c>
      <c r="AY26" s="456">
        <f t="shared" si="213"/>
        <v>1972</v>
      </c>
      <c r="AZ26"/>
      <c r="BA26" s="437" t="s">
        <v>61</v>
      </c>
      <c r="BB26" s="881">
        <f t="shared" ref="BB26" si="217">SUM(BB164:BB170)</f>
        <v>1486</v>
      </c>
      <c r="BC26" s="203">
        <f t="shared" ref="BC26:BL26" si="218">SUM(BC164:BC170)</f>
        <v>3339</v>
      </c>
      <c r="BD26" s="203">
        <f t="shared" si="218"/>
        <v>1658</v>
      </c>
      <c r="BE26" s="203">
        <f t="shared" si="218"/>
        <v>7</v>
      </c>
      <c r="BF26" s="203">
        <f t="shared" si="218"/>
        <v>6490</v>
      </c>
      <c r="BG26" s="868">
        <f t="shared" ref="BG26:BH26" si="219">SUM(BG164:BG170)</f>
        <v>1508</v>
      </c>
      <c r="BH26" s="425">
        <f t="shared" si="219"/>
        <v>81</v>
      </c>
      <c r="BI26" s="203">
        <f t="shared" ref="BI26:BK26" si="220">SUM(BI164:BI170)</f>
        <v>2</v>
      </c>
      <c r="BJ26" s="203">
        <f t="shared" si="220"/>
        <v>4</v>
      </c>
      <c r="BK26" s="779">
        <f t="shared" si="220"/>
        <v>87</v>
      </c>
      <c r="BL26" s="228">
        <f t="shared" si="218"/>
        <v>129</v>
      </c>
      <c r="BM26" s="868">
        <f t="shared" ref="BM26" si="221">SUM(BM164:BM170)</f>
        <v>63</v>
      </c>
    </row>
    <row r="27" spans="1:65" s="108" customFormat="1" ht="17.25" customHeight="1">
      <c r="A27" s="500" t="s">
        <v>110</v>
      </c>
      <c r="B27" s="425">
        <f>SUM(B172:B178)</f>
        <v>65248</v>
      </c>
      <c r="C27" s="203">
        <f t="shared" ref="C27:M27" si="222">SUM(C172:C178)</f>
        <v>30972</v>
      </c>
      <c r="D27" s="203">
        <f t="shared" si="222"/>
        <v>56996</v>
      </c>
      <c r="E27" s="203">
        <f t="shared" si="222"/>
        <v>27298</v>
      </c>
      <c r="F27" s="203">
        <f t="shared" si="222"/>
        <v>51568</v>
      </c>
      <c r="G27" s="203">
        <f t="shared" si="222"/>
        <v>24740</v>
      </c>
      <c r="H27" s="203">
        <f t="shared" si="222"/>
        <v>39527</v>
      </c>
      <c r="I27" s="203">
        <f t="shared" si="222"/>
        <v>19415</v>
      </c>
      <c r="J27" s="203">
        <f t="shared" si="222"/>
        <v>28477</v>
      </c>
      <c r="K27" s="203">
        <f t="shared" si="222"/>
        <v>14309</v>
      </c>
      <c r="L27" s="203">
        <f t="shared" si="222"/>
        <v>241816</v>
      </c>
      <c r="M27" s="779">
        <f t="shared" si="222"/>
        <v>116734</v>
      </c>
      <c r="N27" s="502">
        <f>SUM(N172:N178)</f>
        <v>1004</v>
      </c>
      <c r="O27" s="114">
        <f>SUM(O172:O178)</f>
        <v>530</v>
      </c>
      <c r="P27" s="114">
        <f>SUM(P172:P178)</f>
        <v>844</v>
      </c>
      <c r="Q27" s="115">
        <f>SUM(Q172:Q178)</f>
        <v>423</v>
      </c>
      <c r="R27"/>
      <c r="S27" s="454" t="s">
        <v>110</v>
      </c>
      <c r="T27" s="425">
        <f>SUM(T172:T178)</f>
        <v>13336</v>
      </c>
      <c r="U27" s="203">
        <f t="shared" ref="U27:AE27" si="223">SUM(U172:U178)</f>
        <v>5822</v>
      </c>
      <c r="V27" s="203">
        <f t="shared" si="223"/>
        <v>12158</v>
      </c>
      <c r="W27" s="203">
        <f t="shared" si="223"/>
        <v>5165</v>
      </c>
      <c r="X27" s="203">
        <f t="shared" si="223"/>
        <v>11690</v>
      </c>
      <c r="Y27" s="203">
        <f t="shared" si="223"/>
        <v>5011</v>
      </c>
      <c r="Z27" s="203">
        <f t="shared" si="223"/>
        <v>6574</v>
      </c>
      <c r="AA27" s="203">
        <f t="shared" si="223"/>
        <v>3059</v>
      </c>
      <c r="AB27" s="203">
        <f t="shared" si="223"/>
        <v>3844</v>
      </c>
      <c r="AC27" s="203">
        <f t="shared" si="223"/>
        <v>1892</v>
      </c>
      <c r="AD27" s="203">
        <f t="shared" si="223"/>
        <v>47602</v>
      </c>
      <c r="AE27" s="779">
        <f t="shared" si="223"/>
        <v>20949</v>
      </c>
      <c r="AF27" s="425">
        <f>SUM(AF172:AF178)</f>
        <v>23</v>
      </c>
      <c r="AG27" s="203">
        <f>SUM(AG172:AG178)</f>
        <v>12</v>
      </c>
      <c r="AH27" s="203">
        <f>SUM(AH172:AH178)</f>
        <v>77</v>
      </c>
      <c r="AI27" s="206">
        <f>SUM(AI172:AI178)</f>
        <v>29</v>
      </c>
      <c r="AJ27"/>
      <c r="AK27" s="454" t="s">
        <v>110</v>
      </c>
      <c r="AL27" s="425">
        <f t="shared" ref="AL27:AY27" si="224">SUM(AL172:AL178)</f>
        <v>1448</v>
      </c>
      <c r="AM27" s="203">
        <f t="shared" si="224"/>
        <v>1412</v>
      </c>
      <c r="AN27" s="203">
        <f t="shared" si="224"/>
        <v>1411</v>
      </c>
      <c r="AO27" s="203">
        <f t="shared" si="224"/>
        <v>1322</v>
      </c>
      <c r="AP27" s="203">
        <f t="shared" si="224"/>
        <v>1291</v>
      </c>
      <c r="AQ27" s="203">
        <f t="shared" si="224"/>
        <v>6884</v>
      </c>
      <c r="AR27" s="203">
        <f t="shared" ref="AR27:AS27" si="225">SUM(AR172:AR178)</f>
        <v>23</v>
      </c>
      <c r="AS27" s="203">
        <f t="shared" si="225"/>
        <v>20</v>
      </c>
      <c r="AT27" s="757">
        <f t="shared" ref="AT27" si="226">SUM(AT172:AT178)</f>
        <v>5192</v>
      </c>
      <c r="AU27" s="425">
        <f t="shared" si="224"/>
        <v>4312</v>
      </c>
      <c r="AV27" s="203">
        <f t="shared" si="224"/>
        <v>581</v>
      </c>
      <c r="AW27" s="779">
        <f t="shared" ref="AW27" si="227">SUM(AW172:AW178)</f>
        <v>4893</v>
      </c>
      <c r="AX27" s="757">
        <f t="shared" si="224"/>
        <v>43</v>
      </c>
      <c r="AY27" s="456">
        <f t="shared" si="224"/>
        <v>1231</v>
      </c>
      <c r="AZ27"/>
      <c r="BA27" s="437" t="s">
        <v>110</v>
      </c>
      <c r="BB27" s="881">
        <f t="shared" ref="BB27" si="228">SUM(BB172:BB178)</f>
        <v>1542</v>
      </c>
      <c r="BC27" s="203">
        <f t="shared" ref="BC27:BL27" si="229">SUM(BC172:BC178)</f>
        <v>2695</v>
      </c>
      <c r="BD27" s="203">
        <f t="shared" si="229"/>
        <v>1053</v>
      </c>
      <c r="BE27" s="203">
        <f t="shared" si="229"/>
        <v>4</v>
      </c>
      <c r="BF27" s="203">
        <f t="shared" si="229"/>
        <v>5294</v>
      </c>
      <c r="BG27" s="868">
        <f t="shared" ref="BG27:BH27" si="230">SUM(BG172:BG178)</f>
        <v>2976</v>
      </c>
      <c r="BH27" s="425">
        <f t="shared" si="230"/>
        <v>50</v>
      </c>
      <c r="BI27" s="203">
        <f t="shared" ref="BI27:BK27" si="231">SUM(BI172:BI178)</f>
        <v>2</v>
      </c>
      <c r="BJ27" s="203">
        <f t="shared" si="231"/>
        <v>11</v>
      </c>
      <c r="BK27" s="779">
        <f t="shared" si="231"/>
        <v>63</v>
      </c>
      <c r="BL27" s="228">
        <f t="shared" si="229"/>
        <v>137</v>
      </c>
      <c r="BM27" s="868">
        <f t="shared" ref="BM27" si="232">SUM(BM172:BM178)</f>
        <v>93</v>
      </c>
    </row>
    <row r="28" spans="1:65" s="106" customFormat="1" ht="17.25" customHeight="1">
      <c r="A28" s="500" t="s">
        <v>44</v>
      </c>
      <c r="B28" s="425">
        <f>SUM(B180:B185)</f>
        <v>129976</v>
      </c>
      <c r="C28" s="203">
        <f t="shared" ref="C28:M28" si="233">SUM(C180:C185)</f>
        <v>63630</v>
      </c>
      <c r="D28" s="203">
        <f t="shared" si="233"/>
        <v>77052</v>
      </c>
      <c r="E28" s="203">
        <f t="shared" si="233"/>
        <v>37530</v>
      </c>
      <c r="F28" s="203">
        <f t="shared" si="233"/>
        <v>57041</v>
      </c>
      <c r="G28" s="203">
        <f t="shared" si="233"/>
        <v>27741</v>
      </c>
      <c r="H28" s="203">
        <f t="shared" si="233"/>
        <v>35579</v>
      </c>
      <c r="I28" s="203">
        <f t="shared" si="233"/>
        <v>17175</v>
      </c>
      <c r="J28" s="203">
        <f t="shared" si="233"/>
        <v>23891</v>
      </c>
      <c r="K28" s="203">
        <f t="shared" si="233"/>
        <v>11308</v>
      </c>
      <c r="L28" s="203">
        <f t="shared" si="233"/>
        <v>323539</v>
      </c>
      <c r="M28" s="779">
        <f t="shared" si="233"/>
        <v>157384</v>
      </c>
      <c r="N28" s="502">
        <f>SUM(N180:N185)</f>
        <v>2736</v>
      </c>
      <c r="O28" s="114">
        <f>SUM(O180:O185)</f>
        <v>1274</v>
      </c>
      <c r="P28" s="114">
        <f>SUM(P180:P185)</f>
        <v>2022</v>
      </c>
      <c r="Q28" s="115">
        <f>SUM(Q180:Q185)</f>
        <v>875</v>
      </c>
      <c r="R28"/>
      <c r="S28" s="454" t="s">
        <v>44</v>
      </c>
      <c r="T28" s="425">
        <f>SUM(T180:T185)</f>
        <v>34898</v>
      </c>
      <c r="U28" s="203">
        <f t="shared" ref="U28:AE28" si="234">SUM(U180:U185)</f>
        <v>16874</v>
      </c>
      <c r="V28" s="203">
        <f t="shared" si="234"/>
        <v>22688</v>
      </c>
      <c r="W28" s="203">
        <f t="shared" si="234"/>
        <v>10984</v>
      </c>
      <c r="X28" s="203">
        <f t="shared" si="234"/>
        <v>16628</v>
      </c>
      <c r="Y28" s="203">
        <f t="shared" si="234"/>
        <v>7829</v>
      </c>
      <c r="Z28" s="203">
        <f t="shared" si="234"/>
        <v>6882</v>
      </c>
      <c r="AA28" s="203">
        <f t="shared" si="234"/>
        <v>3187</v>
      </c>
      <c r="AB28" s="203">
        <f t="shared" si="234"/>
        <v>5639</v>
      </c>
      <c r="AC28" s="203">
        <f t="shared" si="234"/>
        <v>2645</v>
      </c>
      <c r="AD28" s="203">
        <f t="shared" si="234"/>
        <v>86735</v>
      </c>
      <c r="AE28" s="779">
        <f t="shared" si="234"/>
        <v>41519</v>
      </c>
      <c r="AF28" s="425">
        <f>SUM(AF180:AF185)</f>
        <v>564</v>
      </c>
      <c r="AG28" s="203">
        <f>SUM(AG180:AG185)</f>
        <v>275</v>
      </c>
      <c r="AH28" s="203">
        <f>SUM(AH180:AH185)</f>
        <v>292</v>
      </c>
      <c r="AI28" s="206">
        <f>SUM(AI180:AI185)</f>
        <v>133</v>
      </c>
      <c r="AJ28"/>
      <c r="AK28" s="454" t="s">
        <v>44</v>
      </c>
      <c r="AL28" s="425">
        <f t="shared" ref="AL28:AY28" si="235">SUM(AL180:AL185)</f>
        <v>2441</v>
      </c>
      <c r="AM28" s="203">
        <f t="shared" si="235"/>
        <v>2286</v>
      </c>
      <c r="AN28" s="203">
        <f t="shared" si="235"/>
        <v>2066</v>
      </c>
      <c r="AO28" s="203">
        <f t="shared" si="235"/>
        <v>1646</v>
      </c>
      <c r="AP28" s="203">
        <f t="shared" si="235"/>
        <v>1344</v>
      </c>
      <c r="AQ28" s="203">
        <f t="shared" si="235"/>
        <v>9783</v>
      </c>
      <c r="AR28" s="203">
        <f t="shared" ref="AR28:AS28" si="236">SUM(AR180:AR185)</f>
        <v>51</v>
      </c>
      <c r="AS28" s="203">
        <f t="shared" si="236"/>
        <v>48</v>
      </c>
      <c r="AT28" s="757">
        <f t="shared" ref="AT28" si="237">SUM(AT180:AT185)</f>
        <v>6708</v>
      </c>
      <c r="AU28" s="425">
        <f t="shared" si="235"/>
        <v>5671</v>
      </c>
      <c r="AV28" s="203">
        <f t="shared" si="235"/>
        <v>775</v>
      </c>
      <c r="AW28" s="779">
        <f t="shared" ref="AW28" si="238">SUM(AW180:AW185)</f>
        <v>6446</v>
      </c>
      <c r="AX28" s="757">
        <f t="shared" si="235"/>
        <v>86</v>
      </c>
      <c r="AY28" s="456">
        <f t="shared" si="235"/>
        <v>2174</v>
      </c>
      <c r="AZ28"/>
      <c r="BA28" s="437" t="s">
        <v>44</v>
      </c>
      <c r="BB28" s="881">
        <f t="shared" ref="BB28" si="239">SUM(BB180:BB185)</f>
        <v>1745</v>
      </c>
      <c r="BC28" s="203">
        <f t="shared" ref="BC28:BL28" si="240">SUM(BC180:BC185)</f>
        <v>3419</v>
      </c>
      <c r="BD28" s="203">
        <f t="shared" si="240"/>
        <v>1576</v>
      </c>
      <c r="BE28" s="203">
        <f t="shared" si="240"/>
        <v>6</v>
      </c>
      <c r="BF28" s="203">
        <f t="shared" si="240"/>
        <v>6746</v>
      </c>
      <c r="BG28" s="868">
        <f t="shared" ref="BG28:BH28" si="241">SUM(BG180:BG185)</f>
        <v>2423</v>
      </c>
      <c r="BH28" s="425">
        <f t="shared" si="241"/>
        <v>100</v>
      </c>
      <c r="BI28" s="203">
        <f t="shared" ref="BI28:BK28" si="242">SUM(BI180:BI185)</f>
        <v>6</v>
      </c>
      <c r="BJ28" s="203">
        <f t="shared" si="242"/>
        <v>31</v>
      </c>
      <c r="BK28" s="779">
        <f t="shared" si="242"/>
        <v>137</v>
      </c>
      <c r="BL28" s="228">
        <f t="shared" si="240"/>
        <v>94</v>
      </c>
      <c r="BM28" s="868">
        <f t="shared" ref="BM28" si="243">SUM(BM180:BM185)</f>
        <v>54</v>
      </c>
    </row>
    <row r="29" spans="1:65" s="108" customFormat="1" ht="21.75" customHeight="1" thickBot="1">
      <c r="A29" s="501" t="s">
        <v>3</v>
      </c>
      <c r="B29" s="450">
        <f t="shared" ref="B29:M29" si="244">SUM(B7:B28)</f>
        <v>1192923</v>
      </c>
      <c r="C29" s="187">
        <f t="shared" si="244"/>
        <v>584999</v>
      </c>
      <c r="D29" s="187">
        <f t="shared" si="244"/>
        <v>840852</v>
      </c>
      <c r="E29" s="187">
        <f t="shared" si="244"/>
        <v>412447</v>
      </c>
      <c r="F29" s="187">
        <f t="shared" si="244"/>
        <v>709864</v>
      </c>
      <c r="G29" s="187">
        <f t="shared" si="244"/>
        <v>350714</v>
      </c>
      <c r="H29" s="187">
        <f t="shared" si="244"/>
        <v>499256</v>
      </c>
      <c r="I29" s="187">
        <f t="shared" si="244"/>
        <v>249968</v>
      </c>
      <c r="J29" s="187">
        <f t="shared" si="244"/>
        <v>362373</v>
      </c>
      <c r="K29" s="187">
        <f t="shared" si="244"/>
        <v>183484</v>
      </c>
      <c r="L29" s="187">
        <f t="shared" si="244"/>
        <v>3605268</v>
      </c>
      <c r="M29" s="188">
        <f t="shared" si="244"/>
        <v>1781612</v>
      </c>
      <c r="N29" s="503">
        <f>SUM(N7:N28)</f>
        <v>38509</v>
      </c>
      <c r="O29" s="118">
        <f>SUM(O7:O28)</f>
        <v>19325</v>
      </c>
      <c r="P29" s="118">
        <f>SUM(P7:P28)</f>
        <v>29854</v>
      </c>
      <c r="Q29" s="119">
        <f>SUM(Q7:Q28)</f>
        <v>14634</v>
      </c>
      <c r="R29"/>
      <c r="S29" s="245" t="s">
        <v>3</v>
      </c>
      <c r="T29" s="450">
        <f t="shared" ref="T29:AE29" si="245">SUM(T7:T28)</f>
        <v>265731</v>
      </c>
      <c r="U29" s="187">
        <f t="shared" si="245"/>
        <v>124661</v>
      </c>
      <c r="V29" s="187">
        <f t="shared" si="245"/>
        <v>217690</v>
      </c>
      <c r="W29" s="187">
        <f t="shared" si="245"/>
        <v>100058</v>
      </c>
      <c r="X29" s="187">
        <f t="shared" si="245"/>
        <v>190732</v>
      </c>
      <c r="Y29" s="187">
        <f t="shared" si="245"/>
        <v>88783</v>
      </c>
      <c r="Z29" s="187">
        <f t="shared" si="245"/>
        <v>90113</v>
      </c>
      <c r="AA29" s="187">
        <f t="shared" si="245"/>
        <v>42678</v>
      </c>
      <c r="AB29" s="187">
        <f t="shared" si="245"/>
        <v>61156</v>
      </c>
      <c r="AC29" s="187">
        <f t="shared" si="245"/>
        <v>30316</v>
      </c>
      <c r="AD29" s="187">
        <f>SUM(AD7:AD28)</f>
        <v>825422</v>
      </c>
      <c r="AE29" s="188">
        <f t="shared" si="245"/>
        <v>386496</v>
      </c>
      <c r="AF29" s="450">
        <f>SUM(AF7:AF28)</f>
        <v>5797</v>
      </c>
      <c r="AG29" s="187">
        <f>SUM(AG7:AG28)</f>
        <v>2782</v>
      </c>
      <c r="AH29" s="187">
        <f>SUM(AH7:AH28)</f>
        <v>3394</v>
      </c>
      <c r="AI29" s="188">
        <f>SUM(AI7:AI28)</f>
        <v>1662</v>
      </c>
      <c r="AJ29"/>
      <c r="AK29" s="245" t="s">
        <v>3</v>
      </c>
      <c r="AL29" s="450">
        <f t="shared" ref="AL29:AV29" si="246">SUM(AL7:AL28)</f>
        <v>25845</v>
      </c>
      <c r="AM29" s="187">
        <f t="shared" si="246"/>
        <v>24546</v>
      </c>
      <c r="AN29" s="187">
        <f t="shared" si="246"/>
        <v>23338</v>
      </c>
      <c r="AO29" s="187">
        <f t="shared" si="246"/>
        <v>19775</v>
      </c>
      <c r="AP29" s="187">
        <f t="shared" si="246"/>
        <v>17393</v>
      </c>
      <c r="AQ29" s="187">
        <f t="shared" si="246"/>
        <v>110897</v>
      </c>
      <c r="AR29" s="187">
        <f t="shared" ref="AR29:AS29" si="247">SUM(AR7:AR28)</f>
        <v>643</v>
      </c>
      <c r="AS29" s="187">
        <f t="shared" si="247"/>
        <v>573</v>
      </c>
      <c r="AT29" s="598">
        <f t="shared" ref="AT29" si="248">SUM(AT7:AT28)</f>
        <v>76201</v>
      </c>
      <c r="AU29" s="450">
        <f t="shared" si="246"/>
        <v>63013</v>
      </c>
      <c r="AV29" s="187">
        <f t="shared" si="246"/>
        <v>8601</v>
      </c>
      <c r="AW29" s="188">
        <f t="shared" ref="AW29:AX29" si="249">SUM(AW7:AW28)</f>
        <v>71614</v>
      </c>
      <c r="AX29" s="188">
        <f t="shared" si="249"/>
        <v>1081</v>
      </c>
      <c r="AY29" s="457">
        <f>SUM(AY7:AY28)</f>
        <v>22238</v>
      </c>
      <c r="AZ29"/>
      <c r="BA29" s="245" t="s">
        <v>3</v>
      </c>
      <c r="BB29" s="450">
        <f t="shared" ref="BB29" si="250">SUM(BB7:BB28)</f>
        <v>21610</v>
      </c>
      <c r="BC29" s="187">
        <f t="shared" ref="BC29:BF29" si="251">SUM(BC7:BC28)</f>
        <v>38623</v>
      </c>
      <c r="BD29" s="187">
        <f t="shared" si="251"/>
        <v>18829</v>
      </c>
      <c r="BE29" s="187">
        <f t="shared" si="251"/>
        <v>78</v>
      </c>
      <c r="BF29" s="187">
        <f t="shared" si="251"/>
        <v>79140</v>
      </c>
      <c r="BG29" s="188">
        <f t="shared" ref="BG29:BH29" si="252">SUM(BG7:BG28)</f>
        <v>38818</v>
      </c>
      <c r="BH29" s="450">
        <f t="shared" si="252"/>
        <v>1263</v>
      </c>
      <c r="BI29" s="187">
        <f t="shared" ref="BI29:BK29" si="253">SUM(BI7:BI28)</f>
        <v>19</v>
      </c>
      <c r="BJ29" s="187">
        <f t="shared" si="253"/>
        <v>261</v>
      </c>
      <c r="BK29" s="188">
        <f t="shared" si="253"/>
        <v>1543</v>
      </c>
      <c r="BL29" s="449">
        <f>SUM(BL7:BL28)</f>
        <v>2757</v>
      </c>
      <c r="BM29" s="188">
        <f t="shared" ref="BM29" si="254">SUM(BM7:BM28)</f>
        <v>1661</v>
      </c>
    </row>
    <row r="30" spans="1:65" s="122" customFormat="1" ht="17.25" customHeight="1">
      <c r="A30" s="1071" t="s">
        <v>267</v>
      </c>
      <c r="B30" s="1071"/>
      <c r="C30" s="1071"/>
      <c r="D30" s="1071"/>
      <c r="E30" s="1071"/>
      <c r="F30" s="1071"/>
      <c r="G30" s="1071"/>
      <c r="H30" s="1071"/>
      <c r="I30" s="1071"/>
      <c r="J30" s="1071"/>
      <c r="K30" s="1071"/>
      <c r="L30" s="1071"/>
      <c r="M30" s="1071"/>
      <c r="N30" s="1071"/>
      <c r="O30" s="1071"/>
      <c r="P30" s="1071"/>
      <c r="Q30" s="1071"/>
      <c r="R30"/>
      <c r="S30" s="1071" t="s">
        <v>268</v>
      </c>
      <c r="T30" s="1071"/>
      <c r="U30" s="1071"/>
      <c r="V30" s="1071"/>
      <c r="W30" s="1071"/>
      <c r="X30" s="1071"/>
      <c r="Y30" s="1071"/>
      <c r="Z30" s="1071"/>
      <c r="AA30" s="1071"/>
      <c r="AB30" s="1071"/>
      <c r="AC30" s="1071"/>
      <c r="AD30" s="1071"/>
      <c r="AE30" s="1071"/>
      <c r="AF30" s="1071"/>
      <c r="AG30" s="1071"/>
      <c r="AH30" s="1071"/>
      <c r="AI30" s="1071"/>
      <c r="AJ30"/>
      <c r="AK30" s="1018" t="s">
        <v>527</v>
      </c>
      <c r="AL30" s="1018"/>
      <c r="AM30" s="1018"/>
      <c r="AN30" s="1018"/>
      <c r="AO30" s="1018"/>
      <c r="AP30" s="1018"/>
      <c r="AQ30" s="1018"/>
      <c r="AR30" s="1018"/>
      <c r="AS30" s="1018"/>
      <c r="AT30" s="1018"/>
      <c r="AU30" s="1018"/>
      <c r="AV30" s="1018"/>
      <c r="AW30" s="1018"/>
      <c r="AX30" s="1018"/>
      <c r="AY30" s="1018"/>
      <c r="AZ30"/>
      <c r="BA30" s="1071" t="s">
        <v>269</v>
      </c>
      <c r="BB30" s="1071"/>
      <c r="BC30" s="1071"/>
      <c r="BD30" s="1071"/>
      <c r="BE30" s="1071"/>
      <c r="BF30" s="1071"/>
      <c r="BG30" s="1071"/>
      <c r="BH30" s="1071"/>
      <c r="BI30" s="1071"/>
      <c r="BJ30" s="1071"/>
      <c r="BK30" s="1071"/>
      <c r="BL30" s="1071"/>
      <c r="BM30" s="1071"/>
    </row>
    <row r="31" spans="1:65" s="122" customFormat="1" ht="17.25" customHeight="1">
      <c r="A31" s="1070" t="s">
        <v>187</v>
      </c>
      <c r="B31" s="1070"/>
      <c r="C31" s="1070"/>
      <c r="D31" s="1070"/>
      <c r="E31" s="1070"/>
      <c r="F31" s="1070"/>
      <c r="G31" s="1070"/>
      <c r="H31" s="1070"/>
      <c r="I31" s="1070"/>
      <c r="J31" s="1070"/>
      <c r="K31" s="1070"/>
      <c r="L31" s="1070"/>
      <c r="M31" s="1070"/>
      <c r="N31" s="1070"/>
      <c r="O31" s="1070"/>
      <c r="P31" s="1070"/>
      <c r="Q31" s="1070"/>
      <c r="R31"/>
      <c r="S31" s="1070" t="s">
        <v>187</v>
      </c>
      <c r="T31" s="1070"/>
      <c r="U31" s="1070"/>
      <c r="V31" s="1070"/>
      <c r="W31" s="1070"/>
      <c r="X31" s="1070"/>
      <c r="Y31" s="1070"/>
      <c r="Z31" s="1070"/>
      <c r="AA31" s="1070"/>
      <c r="AB31" s="1070"/>
      <c r="AC31" s="1070"/>
      <c r="AD31" s="1070"/>
      <c r="AE31" s="1070"/>
      <c r="AF31" s="1070"/>
      <c r="AG31" s="1070"/>
      <c r="AH31" s="1070"/>
      <c r="AI31" s="1070"/>
      <c r="AJ31"/>
      <c r="AK31" s="101" t="s">
        <v>187</v>
      </c>
      <c r="AL31" s="102"/>
      <c r="AM31" s="102"/>
      <c r="AN31" s="102"/>
      <c r="AO31" s="102"/>
      <c r="AP31" s="102"/>
      <c r="AQ31" s="829"/>
      <c r="AR31" s="103"/>
      <c r="AS31" s="103"/>
      <c r="AT31" s="103"/>
      <c r="AU31" s="102"/>
      <c r="AV31" s="102"/>
      <c r="AW31" s="102"/>
      <c r="AX31" s="102"/>
      <c r="AY31" s="102"/>
      <c r="AZ31"/>
      <c r="BA31" s="1070" t="s">
        <v>187</v>
      </c>
      <c r="BB31" s="1070"/>
      <c r="BC31" s="1070"/>
      <c r="BD31" s="1070"/>
      <c r="BE31" s="1070"/>
      <c r="BF31" s="1070"/>
      <c r="BG31" s="1070"/>
      <c r="BH31" s="1070"/>
      <c r="BI31" s="1070"/>
      <c r="BJ31" s="1070"/>
      <c r="BK31" s="1070"/>
      <c r="BL31" s="1070"/>
      <c r="BM31" s="1070"/>
    </row>
    <row r="32" spans="1:65" ht="9" customHeight="1" thickBot="1">
      <c r="AM32" s="122"/>
      <c r="AN32" s="122"/>
      <c r="AO32" s="122"/>
      <c r="AP32" s="122"/>
      <c r="AQ32" s="99"/>
      <c r="AR32" s="122"/>
      <c r="AS32" s="122"/>
      <c r="AT32" s="122"/>
    </row>
    <row r="33" spans="1:65" s="108" customFormat="1" ht="28.5" customHeight="1">
      <c r="A33" s="1067" t="s">
        <v>7</v>
      </c>
      <c r="B33" s="1069" t="s">
        <v>255</v>
      </c>
      <c r="C33" s="1063"/>
      <c r="D33" s="1062" t="s">
        <v>256</v>
      </c>
      <c r="E33" s="1063"/>
      <c r="F33" s="1062" t="s">
        <v>257</v>
      </c>
      <c r="G33" s="1063"/>
      <c r="H33" s="1062" t="s">
        <v>258</v>
      </c>
      <c r="I33" s="1063"/>
      <c r="J33" s="1062" t="s">
        <v>259</v>
      </c>
      <c r="K33" s="1063"/>
      <c r="L33" s="1064" t="s">
        <v>260</v>
      </c>
      <c r="M33" s="1055"/>
      <c r="N33" s="1066" t="s">
        <v>261</v>
      </c>
      <c r="O33" s="1024"/>
      <c r="P33" s="1023" t="s">
        <v>262</v>
      </c>
      <c r="Q33" s="1055"/>
      <c r="R33"/>
      <c r="S33" s="1067" t="s">
        <v>7</v>
      </c>
      <c r="T33" s="1069" t="s">
        <v>255</v>
      </c>
      <c r="U33" s="1063"/>
      <c r="V33" s="1062" t="s">
        <v>256</v>
      </c>
      <c r="W33" s="1063"/>
      <c r="X33" s="1062" t="s">
        <v>257</v>
      </c>
      <c r="Y33" s="1063"/>
      <c r="Z33" s="1062" t="s">
        <v>258</v>
      </c>
      <c r="AA33" s="1063"/>
      <c r="AB33" s="1062" t="s">
        <v>259</v>
      </c>
      <c r="AC33" s="1063"/>
      <c r="AD33" s="1064" t="s">
        <v>260</v>
      </c>
      <c r="AE33" s="1055"/>
      <c r="AF33" s="1028" t="s">
        <v>261</v>
      </c>
      <c r="AG33" s="1024"/>
      <c r="AH33" s="1064" t="s">
        <v>262</v>
      </c>
      <c r="AI33" s="1055"/>
      <c r="AJ33"/>
      <c r="AK33" s="1021" t="s">
        <v>7</v>
      </c>
      <c r="AL33" s="452" t="s">
        <v>96</v>
      </c>
      <c r="AM33" s="110"/>
      <c r="AN33" s="110"/>
      <c r="AO33" s="110"/>
      <c r="AP33" s="110"/>
      <c r="AQ33" s="110"/>
      <c r="AR33" s="111"/>
      <c r="AS33" s="111"/>
      <c r="AT33" s="1050" t="s">
        <v>504</v>
      </c>
      <c r="AU33" s="1052" t="s">
        <v>502</v>
      </c>
      <c r="AV33" s="1053"/>
      <c r="AW33" s="1054"/>
      <c r="AX33" s="1055" t="s">
        <v>503</v>
      </c>
      <c r="AY33" s="1057" t="s">
        <v>493</v>
      </c>
      <c r="AZ33"/>
      <c r="BA33" s="1028" t="s">
        <v>7</v>
      </c>
      <c r="BB33" s="1059" t="s">
        <v>496</v>
      </c>
      <c r="BC33" s="1060"/>
      <c r="BD33" s="1060"/>
      <c r="BE33" s="1060"/>
      <c r="BF33" s="1060"/>
      <c r="BG33" s="1061"/>
      <c r="BH33" s="1030" t="s">
        <v>494</v>
      </c>
      <c r="BI33" s="1031"/>
      <c r="BJ33" s="1031"/>
      <c r="BK33" s="1032"/>
      <c r="BL33" s="1049" t="s">
        <v>263</v>
      </c>
      <c r="BM33" s="1027"/>
    </row>
    <row r="34" spans="1:65" s="112" customFormat="1" ht="37.5" customHeight="1">
      <c r="A34" s="1068"/>
      <c r="B34" s="422" t="s">
        <v>99</v>
      </c>
      <c r="C34" s="318" t="s">
        <v>100</v>
      </c>
      <c r="D34" s="318" t="s">
        <v>99</v>
      </c>
      <c r="E34" s="318" t="s">
        <v>100</v>
      </c>
      <c r="F34" s="318" t="s">
        <v>99</v>
      </c>
      <c r="G34" s="318" t="s">
        <v>100</v>
      </c>
      <c r="H34" s="318" t="s">
        <v>99</v>
      </c>
      <c r="I34" s="318" t="s">
        <v>100</v>
      </c>
      <c r="J34" s="318" t="s">
        <v>99</v>
      </c>
      <c r="K34" s="318" t="s">
        <v>100</v>
      </c>
      <c r="L34" s="318" t="s">
        <v>99</v>
      </c>
      <c r="M34" s="269" t="s">
        <v>100</v>
      </c>
      <c r="N34" s="304" t="s">
        <v>99</v>
      </c>
      <c r="O34" s="4" t="s">
        <v>100</v>
      </c>
      <c r="P34" s="4" t="s">
        <v>99</v>
      </c>
      <c r="Q34" s="5" t="s">
        <v>100</v>
      </c>
      <c r="R34"/>
      <c r="S34" s="1068"/>
      <c r="T34" s="422" t="s">
        <v>99</v>
      </c>
      <c r="U34" s="318" t="s">
        <v>100</v>
      </c>
      <c r="V34" s="318" t="s">
        <v>99</v>
      </c>
      <c r="W34" s="318" t="s">
        <v>100</v>
      </c>
      <c r="X34" s="318" t="s">
        <v>99</v>
      </c>
      <c r="Y34" s="318" t="s">
        <v>100</v>
      </c>
      <c r="Z34" s="318" t="s">
        <v>99</v>
      </c>
      <c r="AA34" s="318" t="s">
        <v>100</v>
      </c>
      <c r="AB34" s="318" t="s">
        <v>99</v>
      </c>
      <c r="AC34" s="318" t="s">
        <v>100</v>
      </c>
      <c r="AD34" s="318" t="s">
        <v>99</v>
      </c>
      <c r="AE34" s="269" t="s">
        <v>100</v>
      </c>
      <c r="AF34" s="422" t="s">
        <v>99</v>
      </c>
      <c r="AG34" s="318" t="s">
        <v>100</v>
      </c>
      <c r="AH34" s="318" t="s">
        <v>99</v>
      </c>
      <c r="AI34" s="269" t="s">
        <v>100</v>
      </c>
      <c r="AJ34"/>
      <c r="AK34" s="1065"/>
      <c r="AL34" s="442" t="s">
        <v>255</v>
      </c>
      <c r="AM34" s="318" t="s">
        <v>256</v>
      </c>
      <c r="AN34" s="318" t="s">
        <v>257</v>
      </c>
      <c r="AO34" s="318" t="s">
        <v>258</v>
      </c>
      <c r="AP34" s="318" t="s">
        <v>259</v>
      </c>
      <c r="AQ34" s="318" t="s">
        <v>1</v>
      </c>
      <c r="AR34" s="631" t="s">
        <v>261</v>
      </c>
      <c r="AS34" s="631" t="s">
        <v>262</v>
      </c>
      <c r="AT34" s="1051"/>
      <c r="AU34" s="632" t="s">
        <v>475</v>
      </c>
      <c r="AV34" s="633" t="s">
        <v>474</v>
      </c>
      <c r="AW34" s="746" t="s">
        <v>1</v>
      </c>
      <c r="AX34" s="1056"/>
      <c r="AY34" s="1058"/>
      <c r="AZ34"/>
      <c r="BA34" s="1029"/>
      <c r="BB34" s="766" t="s">
        <v>103</v>
      </c>
      <c r="BC34" s="318" t="s">
        <v>104</v>
      </c>
      <c r="BD34" s="445" t="s">
        <v>105</v>
      </c>
      <c r="BE34" s="445" t="s">
        <v>106</v>
      </c>
      <c r="BF34" s="445" t="s">
        <v>1</v>
      </c>
      <c r="BG34" s="444" t="s">
        <v>346</v>
      </c>
      <c r="BH34" s="443" t="s">
        <v>495</v>
      </c>
      <c r="BI34" s="445" t="s">
        <v>104</v>
      </c>
      <c r="BJ34" s="445" t="s">
        <v>105</v>
      </c>
      <c r="BK34" s="444" t="s">
        <v>1</v>
      </c>
      <c r="BL34" s="443" t="s">
        <v>265</v>
      </c>
      <c r="BM34" s="444" t="s">
        <v>266</v>
      </c>
    </row>
    <row r="35" spans="1:65" s="108" customFormat="1" ht="17.25" customHeight="1">
      <c r="A35" s="488" t="s">
        <v>107</v>
      </c>
      <c r="B35" s="422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269"/>
      <c r="N35" s="304"/>
      <c r="O35" s="4"/>
      <c r="P35" s="4"/>
      <c r="Q35" s="5"/>
      <c r="R35"/>
      <c r="S35" s="454" t="s">
        <v>107</v>
      </c>
      <c r="T35" s="481"/>
      <c r="U35" s="127"/>
      <c r="V35" s="127"/>
      <c r="W35" s="127"/>
      <c r="X35" s="127"/>
      <c r="Y35" s="127"/>
      <c r="Z35" s="127"/>
      <c r="AA35" s="127"/>
      <c r="AB35" s="127"/>
      <c r="AC35" s="127"/>
      <c r="AD35" s="318"/>
      <c r="AE35" s="269"/>
      <c r="AF35" s="481"/>
      <c r="AG35" s="127"/>
      <c r="AH35" s="127"/>
      <c r="AI35" s="128"/>
      <c r="AJ35"/>
      <c r="AK35" s="437" t="s">
        <v>107</v>
      </c>
      <c r="AL35" s="440"/>
      <c r="AM35" s="435"/>
      <c r="AN35" s="435"/>
      <c r="AO35" s="435"/>
      <c r="AP35" s="436"/>
      <c r="AQ35" s="435"/>
      <c r="AR35" s="436"/>
      <c r="AS35" s="740"/>
      <c r="AT35" s="742"/>
      <c r="AU35" s="440"/>
      <c r="AV35" s="435"/>
      <c r="AW35" s="455"/>
      <c r="AX35" s="749"/>
      <c r="AY35" s="456"/>
      <c r="AZ35"/>
      <c r="BA35" s="437" t="s">
        <v>107</v>
      </c>
      <c r="BB35" s="440"/>
      <c r="BC35" s="435"/>
      <c r="BD35" s="203"/>
      <c r="BE35" s="441"/>
      <c r="BF35" s="203"/>
      <c r="BG35" s="206"/>
      <c r="BH35" s="739"/>
      <c r="BI35" s="203"/>
      <c r="BJ35" s="203"/>
      <c r="BK35" s="779"/>
      <c r="BL35" s="643"/>
      <c r="BM35" s="767"/>
    </row>
    <row r="36" spans="1:65" s="124" customFormat="1" ht="14.25" customHeight="1">
      <c r="A36" s="469" t="s">
        <v>270</v>
      </c>
      <c r="B36" s="498">
        <v>13031</v>
      </c>
      <c r="C36" s="204">
        <v>6120</v>
      </c>
      <c r="D36" s="204">
        <v>10712</v>
      </c>
      <c r="E36" s="204">
        <v>5206</v>
      </c>
      <c r="F36" s="204">
        <v>9963</v>
      </c>
      <c r="G36" s="204">
        <v>4923</v>
      </c>
      <c r="H36" s="204">
        <v>7882</v>
      </c>
      <c r="I36" s="204">
        <v>3986</v>
      </c>
      <c r="J36" s="204">
        <v>6173</v>
      </c>
      <c r="K36" s="204">
        <v>3246</v>
      </c>
      <c r="L36" s="203">
        <f>+B36+D36+F36+H36+J36</f>
        <v>47761</v>
      </c>
      <c r="M36" s="779">
        <f>+C36+E36+G36+I36+K36</f>
        <v>23481</v>
      </c>
      <c r="N36" s="229">
        <v>0</v>
      </c>
      <c r="O36" s="131">
        <v>0</v>
      </c>
      <c r="P36" s="131">
        <v>0</v>
      </c>
      <c r="Q36" s="139">
        <v>0</v>
      </c>
      <c r="R36"/>
      <c r="S36" s="485" t="s">
        <v>270</v>
      </c>
      <c r="T36" s="459">
        <v>4106</v>
      </c>
      <c r="U36" s="460">
        <v>1799</v>
      </c>
      <c r="V36" s="460">
        <v>2899</v>
      </c>
      <c r="W36" s="460">
        <v>1285</v>
      </c>
      <c r="X36" s="460">
        <v>2782</v>
      </c>
      <c r="Y36" s="460">
        <v>1218</v>
      </c>
      <c r="Z36" s="460">
        <v>2024</v>
      </c>
      <c r="AA36" s="460">
        <v>904</v>
      </c>
      <c r="AB36" s="460">
        <v>1084</v>
      </c>
      <c r="AC36" s="460">
        <v>594</v>
      </c>
      <c r="AD36" s="203">
        <f>+T36+V36+X36+Z36+AB36</f>
        <v>12895</v>
      </c>
      <c r="AE36" s="779">
        <f>+U36+W36+Y36+AA36+AC36</f>
        <v>5800</v>
      </c>
      <c r="AF36" s="459">
        <v>0</v>
      </c>
      <c r="AG36" s="460">
        <v>0</v>
      </c>
      <c r="AH36" s="460">
        <v>0</v>
      </c>
      <c r="AI36" s="462">
        <v>0</v>
      </c>
      <c r="AJ36"/>
      <c r="AK36" s="438" t="s">
        <v>270</v>
      </c>
      <c r="AL36" s="459">
        <v>332</v>
      </c>
      <c r="AM36" s="460">
        <v>324</v>
      </c>
      <c r="AN36" s="460">
        <v>321</v>
      </c>
      <c r="AO36" s="460">
        <v>287</v>
      </c>
      <c r="AP36" s="460">
        <v>267</v>
      </c>
      <c r="AQ36" s="830">
        <f>SUM(AL36:AP36)</f>
        <v>1531</v>
      </c>
      <c r="AR36" s="460">
        <v>0</v>
      </c>
      <c r="AS36" s="462">
        <v>0</v>
      </c>
      <c r="AT36" s="859">
        <v>1125</v>
      </c>
      <c r="AU36" s="459">
        <v>985</v>
      </c>
      <c r="AV36" s="460">
        <v>100</v>
      </c>
      <c r="AW36" s="833">
        <f>+AU36+AV36</f>
        <v>1085</v>
      </c>
      <c r="AX36" s="741">
        <v>0</v>
      </c>
      <c r="AY36" s="467">
        <v>272</v>
      </c>
      <c r="AZ36"/>
      <c r="BA36" s="438" t="s">
        <v>270</v>
      </c>
      <c r="BB36" s="431">
        <v>438</v>
      </c>
      <c r="BC36" s="426">
        <v>384</v>
      </c>
      <c r="BD36" s="426">
        <v>376</v>
      </c>
      <c r="BE36" s="426">
        <v>2</v>
      </c>
      <c r="BF36" s="318">
        <f>+BB36+BC36+BD36+BE36</f>
        <v>1200</v>
      </c>
      <c r="BG36" s="432">
        <v>799</v>
      </c>
      <c r="BH36" s="431">
        <v>0</v>
      </c>
      <c r="BI36" s="426">
        <v>0</v>
      </c>
      <c r="BJ36" s="426">
        <v>0</v>
      </c>
      <c r="BK36" s="269"/>
      <c r="BL36" s="431">
        <v>49</v>
      </c>
      <c r="BM36" s="432">
        <v>29</v>
      </c>
    </row>
    <row r="37" spans="1:65" s="124" customFormat="1" ht="14.25" customHeight="1">
      <c r="A37" s="469" t="s">
        <v>271</v>
      </c>
      <c r="B37" s="498">
        <v>11709</v>
      </c>
      <c r="C37" s="204">
        <v>5655</v>
      </c>
      <c r="D37" s="204">
        <v>9981</v>
      </c>
      <c r="E37" s="204">
        <v>4749</v>
      </c>
      <c r="F37" s="204">
        <v>9387</v>
      </c>
      <c r="G37" s="204">
        <v>4617</v>
      </c>
      <c r="H37" s="204">
        <v>7847</v>
      </c>
      <c r="I37" s="204">
        <v>4034</v>
      </c>
      <c r="J37" s="204">
        <v>5251</v>
      </c>
      <c r="K37" s="204">
        <v>2680</v>
      </c>
      <c r="L37" s="203">
        <f t="shared" ref="L37:L40" si="255">+B37+D37+F37+H37+J37</f>
        <v>44175</v>
      </c>
      <c r="M37" s="779">
        <f t="shared" ref="M37:M40" si="256">+C37+E37+G37+I37+K37</f>
        <v>21735</v>
      </c>
      <c r="N37" s="229">
        <v>5650</v>
      </c>
      <c r="O37" s="131">
        <v>2845</v>
      </c>
      <c r="P37" s="131">
        <v>4515</v>
      </c>
      <c r="Q37" s="139">
        <v>2315</v>
      </c>
      <c r="R37"/>
      <c r="S37" s="485" t="s">
        <v>271</v>
      </c>
      <c r="T37" s="459">
        <v>2701</v>
      </c>
      <c r="U37" s="460">
        <v>1228</v>
      </c>
      <c r="V37" s="460">
        <v>2352</v>
      </c>
      <c r="W37" s="460">
        <v>986</v>
      </c>
      <c r="X37" s="460">
        <v>2289</v>
      </c>
      <c r="Y37" s="460">
        <v>1046</v>
      </c>
      <c r="Z37" s="460">
        <v>1757</v>
      </c>
      <c r="AA37" s="460">
        <v>794</v>
      </c>
      <c r="AB37" s="460">
        <v>581</v>
      </c>
      <c r="AC37" s="460">
        <v>257</v>
      </c>
      <c r="AD37" s="203">
        <f t="shared" ref="AD37:AD40" si="257">+T37+V37+X37+Z37+AB37</f>
        <v>9680</v>
      </c>
      <c r="AE37" s="779">
        <f t="shared" ref="AE37:AE40" si="258">+U37+W37+Y37+AA37+AC37</f>
        <v>4311</v>
      </c>
      <c r="AF37" s="459">
        <v>750</v>
      </c>
      <c r="AG37" s="460">
        <v>330</v>
      </c>
      <c r="AH37" s="460">
        <v>531</v>
      </c>
      <c r="AI37" s="462">
        <v>288</v>
      </c>
      <c r="AJ37"/>
      <c r="AK37" s="438" t="s">
        <v>271</v>
      </c>
      <c r="AL37" s="459">
        <v>300</v>
      </c>
      <c r="AM37" s="460">
        <v>298</v>
      </c>
      <c r="AN37" s="460">
        <v>294</v>
      </c>
      <c r="AO37" s="460">
        <v>265</v>
      </c>
      <c r="AP37" s="460">
        <v>233</v>
      </c>
      <c r="AQ37" s="830">
        <f t="shared" ref="AQ37:AQ66" si="259">SUM(AL37:AP37)</f>
        <v>1390</v>
      </c>
      <c r="AR37" s="460">
        <v>104</v>
      </c>
      <c r="AS37" s="462">
        <v>101</v>
      </c>
      <c r="AT37" s="859">
        <v>1181</v>
      </c>
      <c r="AU37" s="459">
        <v>828</v>
      </c>
      <c r="AV37" s="460">
        <v>150</v>
      </c>
      <c r="AW37" s="833">
        <f t="shared" ref="AW37:AW66" si="260">+AU37+AV37</f>
        <v>978</v>
      </c>
      <c r="AX37" s="741">
        <v>187</v>
      </c>
      <c r="AY37" s="467">
        <v>255</v>
      </c>
      <c r="AZ37"/>
      <c r="BA37" s="438" t="s">
        <v>271</v>
      </c>
      <c r="BB37" s="431">
        <v>527</v>
      </c>
      <c r="BC37" s="426">
        <v>502</v>
      </c>
      <c r="BD37" s="426">
        <v>248</v>
      </c>
      <c r="BE37" s="426">
        <v>0</v>
      </c>
      <c r="BF37" s="318">
        <f t="shared" ref="BF37:BF66" si="261">+BB37+BC37+BD37+BE37</f>
        <v>1277</v>
      </c>
      <c r="BG37" s="432">
        <v>857</v>
      </c>
      <c r="BH37" s="431">
        <v>201</v>
      </c>
      <c r="BI37" s="426">
        <v>0</v>
      </c>
      <c r="BJ37" s="426">
        <v>9</v>
      </c>
      <c r="BK37" s="269">
        <f>SUM(BH37:BJ37)</f>
        <v>210</v>
      </c>
      <c r="BL37" s="431">
        <v>59</v>
      </c>
      <c r="BM37" s="432">
        <v>32</v>
      </c>
    </row>
    <row r="38" spans="1:65" s="124" customFormat="1" ht="14.25" customHeight="1">
      <c r="A38" s="469" t="s">
        <v>272</v>
      </c>
      <c r="B38" s="498">
        <v>5222</v>
      </c>
      <c r="C38" s="204">
        <v>2575</v>
      </c>
      <c r="D38" s="204">
        <v>3778</v>
      </c>
      <c r="E38" s="204">
        <v>1831</v>
      </c>
      <c r="F38" s="204">
        <v>3652</v>
      </c>
      <c r="G38" s="204">
        <v>1769</v>
      </c>
      <c r="H38" s="204">
        <v>2604</v>
      </c>
      <c r="I38" s="204">
        <v>1273</v>
      </c>
      <c r="J38" s="204">
        <v>1693</v>
      </c>
      <c r="K38" s="204">
        <v>804</v>
      </c>
      <c r="L38" s="203">
        <f t="shared" si="255"/>
        <v>16949</v>
      </c>
      <c r="M38" s="779">
        <f t="shared" si="256"/>
        <v>8252</v>
      </c>
      <c r="N38" s="229">
        <v>0</v>
      </c>
      <c r="O38" s="131">
        <v>0</v>
      </c>
      <c r="P38" s="131">
        <v>0</v>
      </c>
      <c r="Q38" s="139">
        <v>0</v>
      </c>
      <c r="R38"/>
      <c r="S38" s="485" t="s">
        <v>272</v>
      </c>
      <c r="T38" s="459">
        <v>1635</v>
      </c>
      <c r="U38" s="460">
        <v>739</v>
      </c>
      <c r="V38" s="460">
        <v>1124</v>
      </c>
      <c r="W38" s="460">
        <v>500</v>
      </c>
      <c r="X38" s="460">
        <v>1279</v>
      </c>
      <c r="Y38" s="460">
        <v>591</v>
      </c>
      <c r="Z38" s="460">
        <v>721</v>
      </c>
      <c r="AA38" s="460">
        <v>319</v>
      </c>
      <c r="AB38" s="460">
        <v>206</v>
      </c>
      <c r="AC38" s="460">
        <v>89</v>
      </c>
      <c r="AD38" s="203">
        <f t="shared" si="257"/>
        <v>4965</v>
      </c>
      <c r="AE38" s="779">
        <f t="shared" si="258"/>
        <v>2238</v>
      </c>
      <c r="AF38" s="459">
        <v>0</v>
      </c>
      <c r="AG38" s="460">
        <v>0</v>
      </c>
      <c r="AH38" s="460">
        <v>0</v>
      </c>
      <c r="AI38" s="462">
        <v>0</v>
      </c>
      <c r="AJ38"/>
      <c r="AK38" s="438" t="s">
        <v>272</v>
      </c>
      <c r="AL38" s="459">
        <v>141</v>
      </c>
      <c r="AM38" s="460">
        <v>135</v>
      </c>
      <c r="AN38" s="460">
        <v>136</v>
      </c>
      <c r="AO38" s="460">
        <v>119</v>
      </c>
      <c r="AP38" s="460">
        <v>101</v>
      </c>
      <c r="AQ38" s="830">
        <f t="shared" si="259"/>
        <v>632</v>
      </c>
      <c r="AR38" s="460">
        <v>0</v>
      </c>
      <c r="AS38" s="462">
        <v>0</v>
      </c>
      <c r="AT38" s="859">
        <v>385</v>
      </c>
      <c r="AU38" s="459">
        <v>329</v>
      </c>
      <c r="AV38" s="460">
        <v>50</v>
      </c>
      <c r="AW38" s="833">
        <f t="shared" si="260"/>
        <v>379</v>
      </c>
      <c r="AX38" s="741">
        <v>0</v>
      </c>
      <c r="AY38" s="467">
        <v>125</v>
      </c>
      <c r="AZ38"/>
      <c r="BA38" s="438" t="s">
        <v>272</v>
      </c>
      <c r="BB38" s="431">
        <v>131</v>
      </c>
      <c r="BC38" s="426">
        <v>197</v>
      </c>
      <c r="BD38" s="426">
        <v>93</v>
      </c>
      <c r="BE38" s="426">
        <v>0</v>
      </c>
      <c r="BF38" s="318">
        <f t="shared" si="261"/>
        <v>421</v>
      </c>
      <c r="BG38" s="432">
        <v>209</v>
      </c>
      <c r="BH38" s="431">
        <v>0</v>
      </c>
      <c r="BI38" s="426">
        <v>0</v>
      </c>
      <c r="BJ38" s="426">
        <v>0</v>
      </c>
      <c r="BK38" s="269"/>
      <c r="BL38" s="431">
        <v>11</v>
      </c>
      <c r="BM38" s="432">
        <v>5</v>
      </c>
    </row>
    <row r="39" spans="1:65" s="124" customFormat="1" ht="14.25" customHeight="1">
      <c r="A39" s="469" t="s">
        <v>273</v>
      </c>
      <c r="B39" s="498">
        <v>7131</v>
      </c>
      <c r="C39" s="204">
        <v>3467</v>
      </c>
      <c r="D39" s="204">
        <v>5040</v>
      </c>
      <c r="E39" s="204">
        <v>2528</v>
      </c>
      <c r="F39" s="204">
        <v>4237</v>
      </c>
      <c r="G39" s="204">
        <v>2017</v>
      </c>
      <c r="H39" s="204">
        <v>2704</v>
      </c>
      <c r="I39" s="204">
        <v>1327</v>
      </c>
      <c r="J39" s="204">
        <v>1967</v>
      </c>
      <c r="K39" s="204">
        <v>956</v>
      </c>
      <c r="L39" s="203">
        <f t="shared" si="255"/>
        <v>21079</v>
      </c>
      <c r="M39" s="779">
        <f t="shared" si="256"/>
        <v>10295</v>
      </c>
      <c r="N39" s="229">
        <v>0</v>
      </c>
      <c r="O39" s="131">
        <v>0</v>
      </c>
      <c r="P39" s="131">
        <v>0</v>
      </c>
      <c r="Q39" s="139">
        <v>0</v>
      </c>
      <c r="R39"/>
      <c r="S39" s="485" t="s">
        <v>273</v>
      </c>
      <c r="T39" s="459">
        <v>2219</v>
      </c>
      <c r="U39" s="460">
        <v>1041</v>
      </c>
      <c r="V39" s="460">
        <v>1915</v>
      </c>
      <c r="W39" s="460">
        <v>893</v>
      </c>
      <c r="X39" s="460">
        <v>1603</v>
      </c>
      <c r="Y39" s="460">
        <v>731</v>
      </c>
      <c r="Z39" s="460">
        <v>684</v>
      </c>
      <c r="AA39" s="460">
        <v>311</v>
      </c>
      <c r="AB39" s="460">
        <v>604</v>
      </c>
      <c r="AC39" s="460">
        <v>292</v>
      </c>
      <c r="AD39" s="203">
        <f t="shared" si="257"/>
        <v>7025</v>
      </c>
      <c r="AE39" s="779">
        <f t="shared" si="258"/>
        <v>3268</v>
      </c>
      <c r="AF39" s="459">
        <v>0</v>
      </c>
      <c r="AG39" s="460">
        <v>0</v>
      </c>
      <c r="AH39" s="460">
        <v>0</v>
      </c>
      <c r="AI39" s="462">
        <v>0</v>
      </c>
      <c r="AJ39"/>
      <c r="AK39" s="438" t="s">
        <v>273</v>
      </c>
      <c r="AL39" s="459">
        <v>175</v>
      </c>
      <c r="AM39" s="460">
        <v>173</v>
      </c>
      <c r="AN39" s="460">
        <v>162</v>
      </c>
      <c r="AO39" s="460">
        <v>147</v>
      </c>
      <c r="AP39" s="460">
        <v>138</v>
      </c>
      <c r="AQ39" s="830">
        <f t="shared" si="259"/>
        <v>795</v>
      </c>
      <c r="AR39" s="460">
        <v>0</v>
      </c>
      <c r="AS39" s="462">
        <v>0</v>
      </c>
      <c r="AT39" s="859">
        <v>514</v>
      </c>
      <c r="AU39" s="459">
        <v>460</v>
      </c>
      <c r="AV39" s="460">
        <v>40</v>
      </c>
      <c r="AW39" s="833">
        <f t="shared" si="260"/>
        <v>500</v>
      </c>
      <c r="AX39" s="741">
        <v>0</v>
      </c>
      <c r="AY39" s="467">
        <v>170</v>
      </c>
      <c r="AZ39"/>
      <c r="BA39" s="438" t="s">
        <v>273</v>
      </c>
      <c r="BB39" s="431">
        <v>138</v>
      </c>
      <c r="BC39" s="426">
        <v>219</v>
      </c>
      <c r="BD39" s="426">
        <v>133</v>
      </c>
      <c r="BE39" s="426">
        <v>0</v>
      </c>
      <c r="BF39" s="318">
        <f t="shared" si="261"/>
        <v>490</v>
      </c>
      <c r="BG39" s="432">
        <v>237</v>
      </c>
      <c r="BH39" s="431">
        <v>0</v>
      </c>
      <c r="BI39" s="426">
        <v>0</v>
      </c>
      <c r="BJ39" s="426">
        <v>0</v>
      </c>
      <c r="BK39" s="269"/>
      <c r="BL39" s="431">
        <v>3</v>
      </c>
      <c r="BM39" s="432">
        <v>1</v>
      </c>
    </row>
    <row r="40" spans="1:65" s="124" customFormat="1" ht="14.25" customHeight="1">
      <c r="A40" s="469" t="s">
        <v>274</v>
      </c>
      <c r="B40" s="498">
        <v>12862</v>
      </c>
      <c r="C40" s="204">
        <v>6082</v>
      </c>
      <c r="D40" s="204">
        <v>11133</v>
      </c>
      <c r="E40" s="204">
        <v>5276</v>
      </c>
      <c r="F40" s="204">
        <v>10128</v>
      </c>
      <c r="G40" s="204">
        <v>4991</v>
      </c>
      <c r="H40" s="204">
        <v>7974</v>
      </c>
      <c r="I40" s="204">
        <v>4042</v>
      </c>
      <c r="J40" s="204">
        <v>5520</v>
      </c>
      <c r="K40" s="204">
        <v>2986</v>
      </c>
      <c r="L40" s="203">
        <f t="shared" si="255"/>
        <v>47617</v>
      </c>
      <c r="M40" s="779">
        <f t="shared" si="256"/>
        <v>23377</v>
      </c>
      <c r="N40" s="229">
        <v>4871</v>
      </c>
      <c r="O40" s="131">
        <v>2519</v>
      </c>
      <c r="P40" s="131">
        <v>3306</v>
      </c>
      <c r="Q40" s="139">
        <v>1773</v>
      </c>
      <c r="R40"/>
      <c r="S40" s="485" t="s">
        <v>274</v>
      </c>
      <c r="T40" s="459">
        <v>2612</v>
      </c>
      <c r="U40" s="460">
        <v>1124</v>
      </c>
      <c r="V40" s="460">
        <v>3101</v>
      </c>
      <c r="W40" s="460">
        <v>1361</v>
      </c>
      <c r="X40" s="460">
        <v>2860</v>
      </c>
      <c r="Y40" s="460">
        <v>1276</v>
      </c>
      <c r="Z40" s="460">
        <v>1581</v>
      </c>
      <c r="AA40" s="460">
        <v>755</v>
      </c>
      <c r="AB40" s="460">
        <v>708</v>
      </c>
      <c r="AC40" s="460">
        <v>360</v>
      </c>
      <c r="AD40" s="203">
        <f t="shared" si="257"/>
        <v>10862</v>
      </c>
      <c r="AE40" s="779">
        <f t="shared" si="258"/>
        <v>4876</v>
      </c>
      <c r="AF40" s="459">
        <v>633</v>
      </c>
      <c r="AG40" s="460">
        <v>299</v>
      </c>
      <c r="AH40" s="460">
        <v>456</v>
      </c>
      <c r="AI40" s="462">
        <v>239</v>
      </c>
      <c r="AJ40"/>
      <c r="AK40" s="438" t="s">
        <v>274</v>
      </c>
      <c r="AL40" s="459">
        <v>333</v>
      </c>
      <c r="AM40" s="460">
        <v>334</v>
      </c>
      <c r="AN40" s="460">
        <v>327</v>
      </c>
      <c r="AO40" s="460">
        <v>297</v>
      </c>
      <c r="AP40" s="460">
        <v>271</v>
      </c>
      <c r="AQ40" s="830">
        <f t="shared" si="259"/>
        <v>1562</v>
      </c>
      <c r="AR40" s="460">
        <v>80</v>
      </c>
      <c r="AS40" s="462">
        <v>71</v>
      </c>
      <c r="AT40" s="859">
        <v>1319</v>
      </c>
      <c r="AU40" s="459">
        <v>1021</v>
      </c>
      <c r="AV40" s="460">
        <v>160</v>
      </c>
      <c r="AW40" s="833">
        <f t="shared" si="260"/>
        <v>1181</v>
      </c>
      <c r="AX40" s="741">
        <v>118</v>
      </c>
      <c r="AY40" s="467">
        <v>300</v>
      </c>
      <c r="AZ40"/>
      <c r="BA40" s="438" t="s">
        <v>274</v>
      </c>
      <c r="BB40" s="431">
        <v>364</v>
      </c>
      <c r="BC40" s="426">
        <v>512</v>
      </c>
      <c r="BD40" s="426">
        <v>444</v>
      </c>
      <c r="BE40" s="426">
        <v>12</v>
      </c>
      <c r="BF40" s="318">
        <f t="shared" si="261"/>
        <v>1332</v>
      </c>
      <c r="BG40" s="432">
        <v>886</v>
      </c>
      <c r="BH40" s="431">
        <v>158</v>
      </c>
      <c r="BI40" s="426">
        <v>1</v>
      </c>
      <c r="BJ40" s="426">
        <v>40</v>
      </c>
      <c r="BK40" s="269">
        <f>SUM(BH40:BJ40)</f>
        <v>199</v>
      </c>
      <c r="BL40" s="431">
        <v>110</v>
      </c>
      <c r="BM40" s="432">
        <v>73</v>
      </c>
    </row>
    <row r="41" spans="1:65" s="106" customFormat="1" ht="14.25" customHeight="1">
      <c r="A41" s="488" t="s">
        <v>39</v>
      </c>
      <c r="B41" s="498"/>
      <c r="C41" s="204"/>
      <c r="D41" s="204"/>
      <c r="E41" s="204"/>
      <c r="F41" s="204"/>
      <c r="G41" s="204"/>
      <c r="H41" s="204"/>
      <c r="I41" s="204"/>
      <c r="J41" s="204"/>
      <c r="K41" s="204"/>
      <c r="L41" s="203"/>
      <c r="M41" s="779"/>
      <c r="N41" s="229"/>
      <c r="O41" s="131"/>
      <c r="P41" s="131"/>
      <c r="Q41" s="139"/>
      <c r="R41"/>
      <c r="S41" s="454" t="s">
        <v>39</v>
      </c>
      <c r="T41" s="459"/>
      <c r="U41" s="460"/>
      <c r="V41" s="460"/>
      <c r="W41" s="460"/>
      <c r="X41" s="460"/>
      <c r="Y41" s="460"/>
      <c r="Z41" s="460"/>
      <c r="AA41" s="460"/>
      <c r="AB41" s="460"/>
      <c r="AC41" s="460"/>
      <c r="AD41" s="203"/>
      <c r="AE41" s="779"/>
      <c r="AF41" s="459"/>
      <c r="AG41" s="460"/>
      <c r="AH41" s="460"/>
      <c r="AI41" s="462"/>
      <c r="AJ41"/>
      <c r="AK41" s="437" t="s">
        <v>39</v>
      </c>
      <c r="AL41" s="459"/>
      <c r="AM41" s="460"/>
      <c r="AN41" s="460"/>
      <c r="AO41" s="460"/>
      <c r="AP41" s="460"/>
      <c r="AQ41" s="830"/>
      <c r="AR41" s="461"/>
      <c r="AS41" s="463"/>
      <c r="AT41" s="860"/>
      <c r="AU41" s="459"/>
      <c r="AV41" s="460"/>
      <c r="AW41" s="455"/>
      <c r="AX41" s="463"/>
      <c r="AY41" s="456"/>
      <c r="AZ41"/>
      <c r="BA41" s="437" t="s">
        <v>39</v>
      </c>
      <c r="BB41" s="431"/>
      <c r="BC41" s="426"/>
      <c r="BD41" s="426"/>
      <c r="BE41" s="426"/>
      <c r="BF41" s="318"/>
      <c r="BG41" s="432"/>
      <c r="BH41" s="431"/>
      <c r="BI41" s="426"/>
      <c r="BJ41" s="426"/>
      <c r="BK41" s="269"/>
      <c r="BL41" s="643"/>
      <c r="BM41" s="767"/>
    </row>
    <row r="42" spans="1:65" s="124" customFormat="1" ht="14.25" customHeight="1">
      <c r="A42" s="469" t="s">
        <v>40</v>
      </c>
      <c r="B42" s="498">
        <v>12367</v>
      </c>
      <c r="C42" s="204">
        <v>6053</v>
      </c>
      <c r="D42" s="204">
        <v>7547</v>
      </c>
      <c r="E42" s="204">
        <v>3678</v>
      </c>
      <c r="F42" s="204">
        <v>6380</v>
      </c>
      <c r="G42" s="204">
        <v>3181</v>
      </c>
      <c r="H42" s="204">
        <v>4123</v>
      </c>
      <c r="I42" s="204">
        <v>2154</v>
      </c>
      <c r="J42" s="204">
        <v>2557</v>
      </c>
      <c r="K42" s="204">
        <v>1358</v>
      </c>
      <c r="L42" s="203">
        <f t="shared" ref="L42:L66" si="262">+B42+D42+F42+H42+J42</f>
        <v>32974</v>
      </c>
      <c r="M42" s="779">
        <f t="shared" ref="M42:M66" si="263">+C42+E42+G42+I42+K42</f>
        <v>16424</v>
      </c>
      <c r="N42" s="229">
        <v>0</v>
      </c>
      <c r="O42" s="131">
        <v>0</v>
      </c>
      <c r="P42" s="131">
        <v>0</v>
      </c>
      <c r="Q42" s="139">
        <v>0</v>
      </c>
      <c r="R42"/>
      <c r="S42" s="485" t="s">
        <v>40</v>
      </c>
      <c r="T42" s="459">
        <v>3677</v>
      </c>
      <c r="U42" s="460">
        <v>1754</v>
      </c>
      <c r="V42" s="460">
        <v>2238</v>
      </c>
      <c r="W42" s="460">
        <v>987</v>
      </c>
      <c r="X42" s="460">
        <v>2010</v>
      </c>
      <c r="Y42" s="460">
        <v>939</v>
      </c>
      <c r="Z42" s="460">
        <v>1077</v>
      </c>
      <c r="AA42" s="460">
        <v>553</v>
      </c>
      <c r="AB42" s="460">
        <v>433</v>
      </c>
      <c r="AC42" s="460">
        <v>234</v>
      </c>
      <c r="AD42" s="203">
        <f t="shared" ref="AD42:AD45" si="264">+T42+V42+X42+Z42+AB42</f>
        <v>9435</v>
      </c>
      <c r="AE42" s="779">
        <f t="shared" ref="AE42:AE45" si="265">+U42+W42+Y42+AA42+AC42</f>
        <v>4467</v>
      </c>
      <c r="AF42" s="482">
        <v>0</v>
      </c>
      <c r="AG42" s="483">
        <v>0</v>
      </c>
      <c r="AH42" s="483">
        <v>0</v>
      </c>
      <c r="AI42" s="484">
        <v>0</v>
      </c>
      <c r="AJ42"/>
      <c r="AK42" s="438" t="s">
        <v>40</v>
      </c>
      <c r="AL42" s="459">
        <v>263</v>
      </c>
      <c r="AM42" s="460">
        <v>247</v>
      </c>
      <c r="AN42" s="460">
        <v>246</v>
      </c>
      <c r="AO42" s="460">
        <v>194</v>
      </c>
      <c r="AP42" s="460">
        <v>160</v>
      </c>
      <c r="AQ42" s="830">
        <f t="shared" si="259"/>
        <v>1110</v>
      </c>
      <c r="AR42" s="460">
        <v>0</v>
      </c>
      <c r="AS42" s="462">
        <v>0</v>
      </c>
      <c r="AT42" s="859">
        <v>860</v>
      </c>
      <c r="AU42" s="459">
        <v>750</v>
      </c>
      <c r="AV42" s="460">
        <v>50</v>
      </c>
      <c r="AW42" s="833">
        <f t="shared" si="260"/>
        <v>800</v>
      </c>
      <c r="AX42" s="462">
        <v>0</v>
      </c>
      <c r="AY42" s="467">
        <v>218</v>
      </c>
      <c r="AZ42"/>
      <c r="BA42" s="438" t="s">
        <v>40</v>
      </c>
      <c r="BB42" s="431">
        <v>230</v>
      </c>
      <c r="BC42" s="426">
        <v>371</v>
      </c>
      <c r="BD42" s="426">
        <v>156</v>
      </c>
      <c r="BE42" s="426">
        <v>3</v>
      </c>
      <c r="BF42" s="318">
        <f t="shared" si="261"/>
        <v>760</v>
      </c>
      <c r="BG42" s="432">
        <v>412</v>
      </c>
      <c r="BH42" s="431">
        <v>0</v>
      </c>
      <c r="BI42" s="426">
        <v>0</v>
      </c>
      <c r="BJ42" s="426">
        <v>0</v>
      </c>
      <c r="BK42" s="269"/>
      <c r="BL42" s="431">
        <v>17</v>
      </c>
      <c r="BM42" s="432">
        <v>4</v>
      </c>
    </row>
    <row r="43" spans="1:65" s="124" customFormat="1" ht="14.25" customHeight="1">
      <c r="A43" s="469" t="s">
        <v>275</v>
      </c>
      <c r="B43" s="498">
        <v>14678</v>
      </c>
      <c r="C43" s="204">
        <v>6978</v>
      </c>
      <c r="D43" s="204">
        <v>11338</v>
      </c>
      <c r="E43" s="204">
        <v>5367</v>
      </c>
      <c r="F43" s="204">
        <v>10202</v>
      </c>
      <c r="G43" s="204">
        <v>4942</v>
      </c>
      <c r="H43" s="204">
        <v>7826</v>
      </c>
      <c r="I43" s="204">
        <v>3878</v>
      </c>
      <c r="J43" s="204">
        <v>5361</v>
      </c>
      <c r="K43" s="204">
        <v>2739</v>
      </c>
      <c r="L43" s="203">
        <f t="shared" si="262"/>
        <v>49405</v>
      </c>
      <c r="M43" s="779">
        <f t="shared" si="263"/>
        <v>23904</v>
      </c>
      <c r="N43" s="229">
        <v>0</v>
      </c>
      <c r="O43" s="131">
        <v>0</v>
      </c>
      <c r="P43" s="131">
        <v>0</v>
      </c>
      <c r="Q43" s="139">
        <v>0</v>
      </c>
      <c r="R43"/>
      <c r="S43" s="485" t="s">
        <v>275</v>
      </c>
      <c r="T43" s="459">
        <v>4881</v>
      </c>
      <c r="U43" s="460">
        <v>2217</v>
      </c>
      <c r="V43" s="460">
        <v>3614</v>
      </c>
      <c r="W43" s="460">
        <v>1588</v>
      </c>
      <c r="X43" s="460">
        <v>3339</v>
      </c>
      <c r="Y43" s="460">
        <v>1515</v>
      </c>
      <c r="Z43" s="460">
        <v>2136</v>
      </c>
      <c r="AA43" s="460">
        <v>1022</v>
      </c>
      <c r="AB43" s="460">
        <v>1138</v>
      </c>
      <c r="AC43" s="460">
        <v>600</v>
      </c>
      <c r="AD43" s="203">
        <f t="shared" si="264"/>
        <v>15108</v>
      </c>
      <c r="AE43" s="779">
        <f t="shared" si="265"/>
        <v>6942</v>
      </c>
      <c r="AF43" s="482">
        <v>0</v>
      </c>
      <c r="AG43" s="483">
        <v>0</v>
      </c>
      <c r="AH43" s="483">
        <v>0</v>
      </c>
      <c r="AI43" s="484">
        <v>0</v>
      </c>
      <c r="AJ43"/>
      <c r="AK43" s="438" t="s">
        <v>275</v>
      </c>
      <c r="AL43" s="459">
        <v>348</v>
      </c>
      <c r="AM43" s="460">
        <v>336</v>
      </c>
      <c r="AN43" s="460">
        <v>330</v>
      </c>
      <c r="AO43" s="460">
        <v>296</v>
      </c>
      <c r="AP43" s="460">
        <v>271</v>
      </c>
      <c r="AQ43" s="830">
        <f t="shared" si="259"/>
        <v>1581</v>
      </c>
      <c r="AR43" s="460">
        <v>0</v>
      </c>
      <c r="AS43" s="462">
        <v>0</v>
      </c>
      <c r="AT43" s="859">
        <v>1314</v>
      </c>
      <c r="AU43" s="459">
        <v>1105</v>
      </c>
      <c r="AV43" s="460">
        <v>66</v>
      </c>
      <c r="AW43" s="833">
        <f t="shared" si="260"/>
        <v>1171</v>
      </c>
      <c r="AX43" s="462">
        <v>0</v>
      </c>
      <c r="AY43" s="467">
        <v>311</v>
      </c>
      <c r="AZ43"/>
      <c r="BA43" s="438" t="s">
        <v>275</v>
      </c>
      <c r="BB43" s="431">
        <v>407</v>
      </c>
      <c r="BC43" s="426">
        <v>535</v>
      </c>
      <c r="BD43" s="426">
        <v>231</v>
      </c>
      <c r="BE43" s="426">
        <v>0</v>
      </c>
      <c r="BF43" s="318">
        <f t="shared" si="261"/>
        <v>1173</v>
      </c>
      <c r="BG43" s="432">
        <v>574</v>
      </c>
      <c r="BH43" s="431">
        <v>0</v>
      </c>
      <c r="BI43" s="426">
        <v>0</v>
      </c>
      <c r="BJ43" s="426">
        <v>0</v>
      </c>
      <c r="BK43" s="269"/>
      <c r="BL43" s="431">
        <v>20</v>
      </c>
      <c r="BM43" s="432">
        <v>6</v>
      </c>
    </row>
    <row r="44" spans="1:65" s="124" customFormat="1" ht="14.25" customHeight="1">
      <c r="A44" s="469" t="s">
        <v>42</v>
      </c>
      <c r="B44" s="498">
        <v>10962</v>
      </c>
      <c r="C44" s="204">
        <v>5127</v>
      </c>
      <c r="D44" s="204">
        <v>8812</v>
      </c>
      <c r="E44" s="204">
        <v>4082</v>
      </c>
      <c r="F44" s="204">
        <v>8431</v>
      </c>
      <c r="G44" s="204">
        <v>4083</v>
      </c>
      <c r="H44" s="204">
        <v>6678</v>
      </c>
      <c r="I44" s="204">
        <v>3329</v>
      </c>
      <c r="J44" s="204">
        <v>4739</v>
      </c>
      <c r="K44" s="204">
        <v>2455</v>
      </c>
      <c r="L44" s="203">
        <f t="shared" si="262"/>
        <v>39622</v>
      </c>
      <c r="M44" s="779">
        <f t="shared" si="263"/>
        <v>19076</v>
      </c>
      <c r="N44" s="229">
        <v>0</v>
      </c>
      <c r="O44" s="131">
        <v>0</v>
      </c>
      <c r="P44" s="131">
        <v>0</v>
      </c>
      <c r="Q44" s="139">
        <v>0</v>
      </c>
      <c r="R44"/>
      <c r="S44" s="485" t="s">
        <v>42</v>
      </c>
      <c r="T44" s="459">
        <v>3763</v>
      </c>
      <c r="U44" s="460">
        <v>1637</v>
      </c>
      <c r="V44" s="460">
        <v>2681</v>
      </c>
      <c r="W44" s="460">
        <v>1098</v>
      </c>
      <c r="X44" s="460">
        <v>2736</v>
      </c>
      <c r="Y44" s="460">
        <v>1207</v>
      </c>
      <c r="Z44" s="460">
        <v>1675</v>
      </c>
      <c r="AA44" s="460">
        <v>810</v>
      </c>
      <c r="AB44" s="460">
        <v>754</v>
      </c>
      <c r="AC44" s="460">
        <v>409</v>
      </c>
      <c r="AD44" s="203">
        <f t="shared" si="264"/>
        <v>11609</v>
      </c>
      <c r="AE44" s="779">
        <f t="shared" si="265"/>
        <v>5161</v>
      </c>
      <c r="AF44" s="482">
        <v>0</v>
      </c>
      <c r="AG44" s="483">
        <v>0</v>
      </c>
      <c r="AH44" s="483">
        <v>0</v>
      </c>
      <c r="AI44" s="484">
        <v>0</v>
      </c>
      <c r="AJ44"/>
      <c r="AK44" s="438" t="s">
        <v>42</v>
      </c>
      <c r="AL44" s="459">
        <v>332</v>
      </c>
      <c r="AM44" s="460">
        <v>325</v>
      </c>
      <c r="AN44" s="460">
        <v>327</v>
      </c>
      <c r="AO44" s="460">
        <v>313</v>
      </c>
      <c r="AP44" s="460">
        <v>302</v>
      </c>
      <c r="AQ44" s="830">
        <f t="shared" si="259"/>
        <v>1599</v>
      </c>
      <c r="AR44" s="460">
        <v>0</v>
      </c>
      <c r="AS44" s="462">
        <v>0</v>
      </c>
      <c r="AT44" s="859">
        <v>1578</v>
      </c>
      <c r="AU44" s="459">
        <v>1314</v>
      </c>
      <c r="AV44" s="460">
        <v>48</v>
      </c>
      <c r="AW44" s="833">
        <f t="shared" si="260"/>
        <v>1362</v>
      </c>
      <c r="AX44" s="462">
        <v>0</v>
      </c>
      <c r="AY44" s="467">
        <v>308</v>
      </c>
      <c r="AZ44"/>
      <c r="BA44" s="438" t="s">
        <v>42</v>
      </c>
      <c r="BB44" s="431">
        <v>524</v>
      </c>
      <c r="BC44" s="426">
        <v>338</v>
      </c>
      <c r="BD44" s="426">
        <v>427</v>
      </c>
      <c r="BE44" s="426">
        <v>0</v>
      </c>
      <c r="BF44" s="318">
        <f t="shared" si="261"/>
        <v>1289</v>
      </c>
      <c r="BG44" s="432">
        <v>828</v>
      </c>
      <c r="BH44" s="431">
        <v>0</v>
      </c>
      <c r="BI44" s="426">
        <v>0</v>
      </c>
      <c r="BJ44" s="426">
        <v>0</v>
      </c>
      <c r="BK44" s="269"/>
      <c r="BL44" s="431">
        <v>22</v>
      </c>
      <c r="BM44" s="432">
        <v>15</v>
      </c>
    </row>
    <row r="45" spans="1:65" s="124" customFormat="1" ht="14.25" customHeight="1">
      <c r="A45" s="469" t="s">
        <v>10</v>
      </c>
      <c r="B45" s="498">
        <v>6291</v>
      </c>
      <c r="C45" s="204">
        <v>3016</v>
      </c>
      <c r="D45" s="204">
        <v>4403</v>
      </c>
      <c r="E45" s="204">
        <v>2129</v>
      </c>
      <c r="F45" s="204">
        <v>4007</v>
      </c>
      <c r="G45" s="204">
        <v>2010</v>
      </c>
      <c r="H45" s="204">
        <v>2651</v>
      </c>
      <c r="I45" s="204">
        <v>1368</v>
      </c>
      <c r="J45" s="204">
        <v>1918</v>
      </c>
      <c r="K45" s="204">
        <v>1012</v>
      </c>
      <c r="L45" s="203">
        <f t="shared" si="262"/>
        <v>19270</v>
      </c>
      <c r="M45" s="779">
        <f t="shared" si="263"/>
        <v>9535</v>
      </c>
      <c r="N45" s="229">
        <v>0</v>
      </c>
      <c r="O45" s="131">
        <v>0</v>
      </c>
      <c r="P45" s="131">
        <v>0</v>
      </c>
      <c r="Q45" s="139">
        <v>0</v>
      </c>
      <c r="R45"/>
      <c r="S45" s="485" t="s">
        <v>10</v>
      </c>
      <c r="T45" s="459">
        <v>0</v>
      </c>
      <c r="U45" s="460">
        <v>0</v>
      </c>
      <c r="V45" s="460">
        <v>1236</v>
      </c>
      <c r="W45" s="460">
        <v>569</v>
      </c>
      <c r="X45" s="460">
        <v>1156</v>
      </c>
      <c r="Y45" s="460">
        <v>545</v>
      </c>
      <c r="Z45" s="460">
        <v>1</v>
      </c>
      <c r="AA45" s="460">
        <v>1</v>
      </c>
      <c r="AB45" s="460">
        <v>364</v>
      </c>
      <c r="AC45" s="460">
        <v>185</v>
      </c>
      <c r="AD45" s="203">
        <f t="shared" si="264"/>
        <v>2757</v>
      </c>
      <c r="AE45" s="779">
        <f t="shared" si="265"/>
        <v>1300</v>
      </c>
      <c r="AF45" s="482">
        <v>0</v>
      </c>
      <c r="AG45" s="483">
        <v>0</v>
      </c>
      <c r="AH45" s="483">
        <v>0</v>
      </c>
      <c r="AI45" s="484">
        <v>0</v>
      </c>
      <c r="AJ45"/>
      <c r="AK45" s="438" t="s">
        <v>10</v>
      </c>
      <c r="AL45" s="459">
        <v>152</v>
      </c>
      <c r="AM45" s="460">
        <v>144</v>
      </c>
      <c r="AN45" s="460">
        <v>140</v>
      </c>
      <c r="AO45" s="460">
        <v>120</v>
      </c>
      <c r="AP45" s="460">
        <v>111</v>
      </c>
      <c r="AQ45" s="830">
        <f t="shared" si="259"/>
        <v>667</v>
      </c>
      <c r="AR45" s="460">
        <v>0</v>
      </c>
      <c r="AS45" s="462">
        <v>0</v>
      </c>
      <c r="AT45" s="859">
        <v>570</v>
      </c>
      <c r="AU45" s="459">
        <v>479</v>
      </c>
      <c r="AV45" s="460">
        <v>40</v>
      </c>
      <c r="AW45" s="833">
        <f t="shared" si="260"/>
        <v>519</v>
      </c>
      <c r="AX45" s="462">
        <v>0</v>
      </c>
      <c r="AY45" s="467">
        <v>136</v>
      </c>
      <c r="AZ45"/>
      <c r="BA45" s="438" t="s">
        <v>10</v>
      </c>
      <c r="BB45" s="431">
        <v>126</v>
      </c>
      <c r="BC45" s="426">
        <v>244</v>
      </c>
      <c r="BD45" s="426">
        <v>151</v>
      </c>
      <c r="BE45" s="426">
        <v>0</v>
      </c>
      <c r="BF45" s="318">
        <f t="shared" si="261"/>
        <v>521</v>
      </c>
      <c r="BG45" s="432">
        <v>305</v>
      </c>
      <c r="BH45" s="431">
        <v>0</v>
      </c>
      <c r="BI45" s="426">
        <v>0</v>
      </c>
      <c r="BJ45" s="426">
        <v>0</v>
      </c>
      <c r="BK45" s="269"/>
      <c r="BL45" s="431">
        <v>3</v>
      </c>
      <c r="BM45" s="432">
        <v>2</v>
      </c>
    </row>
    <row r="46" spans="1:65" s="106" customFormat="1" ht="14.25" customHeight="1">
      <c r="A46" s="488" t="s">
        <v>8</v>
      </c>
      <c r="B46" s="498"/>
      <c r="C46" s="204"/>
      <c r="D46" s="204"/>
      <c r="E46" s="204"/>
      <c r="F46" s="204"/>
      <c r="G46" s="204"/>
      <c r="H46" s="204"/>
      <c r="I46" s="204"/>
      <c r="J46" s="204"/>
      <c r="K46" s="204"/>
      <c r="L46" s="203"/>
      <c r="M46" s="779"/>
      <c r="N46" s="229"/>
      <c r="O46" s="131"/>
      <c r="P46" s="131"/>
      <c r="Q46" s="139"/>
      <c r="R46"/>
      <c r="S46" s="454" t="s">
        <v>8</v>
      </c>
      <c r="T46" s="459"/>
      <c r="U46" s="460"/>
      <c r="V46" s="460"/>
      <c r="W46" s="460"/>
      <c r="X46" s="460"/>
      <c r="Y46" s="460"/>
      <c r="Z46" s="460"/>
      <c r="AA46" s="460"/>
      <c r="AB46" s="460"/>
      <c r="AC46" s="460"/>
      <c r="AD46" s="203"/>
      <c r="AE46" s="779"/>
      <c r="AF46" s="459"/>
      <c r="AG46" s="460"/>
      <c r="AH46" s="460"/>
      <c r="AI46" s="462"/>
      <c r="AJ46"/>
      <c r="AK46" s="437" t="s">
        <v>8</v>
      </c>
      <c r="AL46" s="459"/>
      <c r="AM46" s="460"/>
      <c r="AN46" s="460"/>
      <c r="AO46" s="460"/>
      <c r="AP46" s="460"/>
      <c r="AQ46" s="830"/>
      <c r="AR46" s="461"/>
      <c r="AS46" s="463"/>
      <c r="AT46" s="860"/>
      <c r="AU46" s="459"/>
      <c r="AV46" s="460"/>
      <c r="AW46" s="455"/>
      <c r="AX46" s="463"/>
      <c r="AY46" s="456"/>
      <c r="AZ46"/>
      <c r="BA46" s="437" t="s">
        <v>8</v>
      </c>
      <c r="BB46" s="431"/>
      <c r="BC46" s="426"/>
      <c r="BD46" s="426"/>
      <c r="BE46" s="426"/>
      <c r="BF46" s="318"/>
      <c r="BG46" s="432"/>
      <c r="BH46" s="431"/>
      <c r="BI46" s="426"/>
      <c r="BJ46" s="426"/>
      <c r="BK46" s="269"/>
      <c r="BL46" s="643"/>
      <c r="BM46" s="767"/>
    </row>
    <row r="47" spans="1:65" s="124" customFormat="1" ht="14.25" customHeight="1">
      <c r="A47" s="469" t="s">
        <v>276</v>
      </c>
      <c r="B47" s="498">
        <v>7829</v>
      </c>
      <c r="C47" s="204">
        <v>3529</v>
      </c>
      <c r="D47" s="204">
        <v>8102</v>
      </c>
      <c r="E47" s="204">
        <v>3688</v>
      </c>
      <c r="F47" s="204">
        <v>8200</v>
      </c>
      <c r="G47" s="204">
        <v>3855</v>
      </c>
      <c r="H47" s="204">
        <v>6787</v>
      </c>
      <c r="I47" s="204">
        <v>3347</v>
      </c>
      <c r="J47" s="204">
        <v>5778</v>
      </c>
      <c r="K47" s="204">
        <v>2917</v>
      </c>
      <c r="L47" s="203">
        <f t="shared" si="262"/>
        <v>36696</v>
      </c>
      <c r="M47" s="779">
        <f t="shared" si="263"/>
        <v>17336</v>
      </c>
      <c r="N47" s="229">
        <v>0</v>
      </c>
      <c r="O47" s="131">
        <v>0</v>
      </c>
      <c r="P47" s="131">
        <v>0</v>
      </c>
      <c r="Q47" s="139">
        <v>0</v>
      </c>
      <c r="R47"/>
      <c r="S47" s="485" t="s">
        <v>276</v>
      </c>
      <c r="T47" s="459">
        <v>609</v>
      </c>
      <c r="U47" s="460">
        <v>242</v>
      </c>
      <c r="V47" s="460">
        <v>1785</v>
      </c>
      <c r="W47" s="460">
        <v>705</v>
      </c>
      <c r="X47" s="460">
        <v>1819</v>
      </c>
      <c r="Y47" s="460">
        <v>760</v>
      </c>
      <c r="Z47" s="460">
        <v>589</v>
      </c>
      <c r="AA47" s="460">
        <v>264</v>
      </c>
      <c r="AB47" s="460">
        <v>1017</v>
      </c>
      <c r="AC47" s="460">
        <v>506</v>
      </c>
      <c r="AD47" s="203">
        <f t="shared" ref="AD47:AD54" si="266">+T47+V47+X47+Z47+AB47</f>
        <v>5819</v>
      </c>
      <c r="AE47" s="779">
        <f t="shared" ref="AE47:AE54" si="267">+U47+W47+Y47+AA47+AC47</f>
        <v>2477</v>
      </c>
      <c r="AF47" s="459">
        <v>0</v>
      </c>
      <c r="AG47" s="460">
        <v>0</v>
      </c>
      <c r="AH47" s="460">
        <v>0</v>
      </c>
      <c r="AI47" s="462">
        <v>0</v>
      </c>
      <c r="AJ47"/>
      <c r="AK47" s="438" t="s">
        <v>276</v>
      </c>
      <c r="AL47" s="459">
        <v>242</v>
      </c>
      <c r="AM47" s="460">
        <v>248</v>
      </c>
      <c r="AN47" s="460">
        <v>248</v>
      </c>
      <c r="AO47" s="460">
        <v>243</v>
      </c>
      <c r="AP47" s="460">
        <v>228</v>
      </c>
      <c r="AQ47" s="830">
        <f t="shared" si="259"/>
        <v>1209</v>
      </c>
      <c r="AR47" s="460">
        <v>0</v>
      </c>
      <c r="AS47" s="462">
        <v>0</v>
      </c>
      <c r="AT47" s="859">
        <v>974</v>
      </c>
      <c r="AU47" s="459">
        <v>853</v>
      </c>
      <c r="AV47" s="460">
        <v>37</v>
      </c>
      <c r="AW47" s="833">
        <f t="shared" si="260"/>
        <v>890</v>
      </c>
      <c r="AX47" s="462">
        <v>0</v>
      </c>
      <c r="AY47" s="467">
        <v>214</v>
      </c>
      <c r="AZ47"/>
      <c r="BA47" s="438" t="s">
        <v>276</v>
      </c>
      <c r="BB47" s="431">
        <v>346</v>
      </c>
      <c r="BC47" s="426">
        <v>368</v>
      </c>
      <c r="BD47" s="426">
        <v>252</v>
      </c>
      <c r="BE47" s="426">
        <v>0</v>
      </c>
      <c r="BF47" s="318">
        <f t="shared" si="261"/>
        <v>966</v>
      </c>
      <c r="BG47" s="432">
        <v>729</v>
      </c>
      <c r="BH47" s="431">
        <v>0</v>
      </c>
      <c r="BI47" s="426">
        <v>0</v>
      </c>
      <c r="BJ47" s="426">
        <v>0</v>
      </c>
      <c r="BK47" s="269"/>
      <c r="BL47" s="431">
        <v>49</v>
      </c>
      <c r="BM47" s="432">
        <v>37</v>
      </c>
    </row>
    <row r="48" spans="1:65" s="124" customFormat="1" ht="14.25" customHeight="1">
      <c r="A48" s="469" t="s">
        <v>277</v>
      </c>
      <c r="B48" s="498">
        <v>5192</v>
      </c>
      <c r="C48" s="204">
        <v>2473</v>
      </c>
      <c r="D48" s="204">
        <v>4990</v>
      </c>
      <c r="E48" s="204">
        <v>2357</v>
      </c>
      <c r="F48" s="204">
        <v>4802</v>
      </c>
      <c r="G48" s="204">
        <v>2259</v>
      </c>
      <c r="H48" s="204">
        <v>4050</v>
      </c>
      <c r="I48" s="204">
        <v>2001</v>
      </c>
      <c r="J48" s="204">
        <v>2731</v>
      </c>
      <c r="K48" s="204">
        <v>1414</v>
      </c>
      <c r="L48" s="203">
        <f t="shared" si="262"/>
        <v>21765</v>
      </c>
      <c r="M48" s="779">
        <f t="shared" si="263"/>
        <v>10504</v>
      </c>
      <c r="N48" s="229">
        <v>0</v>
      </c>
      <c r="O48" s="131">
        <v>0</v>
      </c>
      <c r="P48" s="131">
        <v>0</v>
      </c>
      <c r="Q48" s="139">
        <v>0</v>
      </c>
      <c r="R48"/>
      <c r="S48" s="485" t="s">
        <v>277</v>
      </c>
      <c r="T48" s="459">
        <v>862</v>
      </c>
      <c r="U48" s="460">
        <v>367</v>
      </c>
      <c r="V48" s="460">
        <v>994</v>
      </c>
      <c r="W48" s="460">
        <v>398</v>
      </c>
      <c r="X48" s="460">
        <v>1074</v>
      </c>
      <c r="Y48" s="460">
        <v>424</v>
      </c>
      <c r="Z48" s="460">
        <v>617</v>
      </c>
      <c r="AA48" s="460">
        <v>291</v>
      </c>
      <c r="AB48" s="460">
        <v>175</v>
      </c>
      <c r="AC48" s="460">
        <v>90</v>
      </c>
      <c r="AD48" s="203">
        <f t="shared" si="266"/>
        <v>3722</v>
      </c>
      <c r="AE48" s="779">
        <f t="shared" si="267"/>
        <v>1570</v>
      </c>
      <c r="AF48" s="459">
        <v>0</v>
      </c>
      <c r="AG48" s="460">
        <v>0</v>
      </c>
      <c r="AH48" s="460">
        <v>0</v>
      </c>
      <c r="AI48" s="462">
        <v>0</v>
      </c>
      <c r="AJ48"/>
      <c r="AK48" s="438" t="s">
        <v>277</v>
      </c>
      <c r="AL48" s="459">
        <v>147</v>
      </c>
      <c r="AM48" s="460">
        <v>151</v>
      </c>
      <c r="AN48" s="460">
        <v>153</v>
      </c>
      <c r="AO48" s="460">
        <v>141</v>
      </c>
      <c r="AP48" s="460">
        <v>135</v>
      </c>
      <c r="AQ48" s="830">
        <f t="shared" si="259"/>
        <v>727</v>
      </c>
      <c r="AR48" s="460">
        <v>0</v>
      </c>
      <c r="AS48" s="462">
        <v>0</v>
      </c>
      <c r="AT48" s="859">
        <v>636</v>
      </c>
      <c r="AU48" s="459">
        <v>530</v>
      </c>
      <c r="AV48" s="460">
        <v>57</v>
      </c>
      <c r="AW48" s="833">
        <f t="shared" si="260"/>
        <v>587</v>
      </c>
      <c r="AX48" s="462">
        <v>0</v>
      </c>
      <c r="AY48" s="467">
        <v>137</v>
      </c>
      <c r="AZ48"/>
      <c r="BA48" s="438" t="s">
        <v>277</v>
      </c>
      <c r="BB48" s="431">
        <v>150</v>
      </c>
      <c r="BC48" s="426">
        <v>259</v>
      </c>
      <c r="BD48" s="426">
        <v>163</v>
      </c>
      <c r="BE48" s="426">
        <v>0</v>
      </c>
      <c r="BF48" s="318">
        <f t="shared" si="261"/>
        <v>572</v>
      </c>
      <c r="BG48" s="432">
        <v>345</v>
      </c>
      <c r="BH48" s="431">
        <v>0</v>
      </c>
      <c r="BI48" s="426">
        <v>0</v>
      </c>
      <c r="BJ48" s="426">
        <v>0</v>
      </c>
      <c r="BK48" s="269"/>
      <c r="BL48" s="431">
        <v>3</v>
      </c>
      <c r="BM48" s="432">
        <v>0</v>
      </c>
    </row>
    <row r="49" spans="1:65" s="124" customFormat="1" ht="14.25" customHeight="1">
      <c r="A49" s="469" t="s">
        <v>278</v>
      </c>
      <c r="B49" s="498">
        <v>7995</v>
      </c>
      <c r="C49" s="204">
        <v>3801</v>
      </c>
      <c r="D49" s="204">
        <v>7734</v>
      </c>
      <c r="E49" s="204">
        <v>3690</v>
      </c>
      <c r="F49" s="204">
        <v>7510</v>
      </c>
      <c r="G49" s="204">
        <v>3558</v>
      </c>
      <c r="H49" s="204">
        <v>6031</v>
      </c>
      <c r="I49" s="204">
        <v>2961</v>
      </c>
      <c r="J49" s="204">
        <v>4174</v>
      </c>
      <c r="K49" s="204">
        <v>2169</v>
      </c>
      <c r="L49" s="203">
        <f t="shared" si="262"/>
        <v>33444</v>
      </c>
      <c r="M49" s="779">
        <f t="shared" si="263"/>
        <v>16179</v>
      </c>
      <c r="N49" s="229">
        <v>0</v>
      </c>
      <c r="O49" s="131">
        <v>0</v>
      </c>
      <c r="P49" s="131">
        <v>0</v>
      </c>
      <c r="Q49" s="139">
        <v>0</v>
      </c>
      <c r="R49"/>
      <c r="S49" s="485" t="s">
        <v>278</v>
      </c>
      <c r="T49" s="459">
        <v>955</v>
      </c>
      <c r="U49" s="460">
        <v>380</v>
      </c>
      <c r="V49" s="460">
        <v>1726</v>
      </c>
      <c r="W49" s="460">
        <v>718</v>
      </c>
      <c r="X49" s="460">
        <v>1940</v>
      </c>
      <c r="Y49" s="460">
        <v>808</v>
      </c>
      <c r="Z49" s="460">
        <v>748</v>
      </c>
      <c r="AA49" s="460">
        <v>342</v>
      </c>
      <c r="AB49" s="460">
        <v>383</v>
      </c>
      <c r="AC49" s="460">
        <v>188</v>
      </c>
      <c r="AD49" s="203">
        <f t="shared" si="266"/>
        <v>5752</v>
      </c>
      <c r="AE49" s="779">
        <f t="shared" si="267"/>
        <v>2436</v>
      </c>
      <c r="AF49" s="459">
        <v>0</v>
      </c>
      <c r="AG49" s="460">
        <v>0</v>
      </c>
      <c r="AH49" s="460">
        <v>0</v>
      </c>
      <c r="AI49" s="462">
        <v>0</v>
      </c>
      <c r="AJ49"/>
      <c r="AK49" s="438" t="s">
        <v>278</v>
      </c>
      <c r="AL49" s="459">
        <v>306</v>
      </c>
      <c r="AM49" s="460">
        <v>312</v>
      </c>
      <c r="AN49" s="460">
        <v>310</v>
      </c>
      <c r="AO49" s="460">
        <v>305</v>
      </c>
      <c r="AP49" s="460">
        <v>289</v>
      </c>
      <c r="AQ49" s="830">
        <f t="shared" si="259"/>
        <v>1522</v>
      </c>
      <c r="AR49" s="460">
        <v>0</v>
      </c>
      <c r="AS49" s="462">
        <v>0</v>
      </c>
      <c r="AT49" s="859">
        <v>1026</v>
      </c>
      <c r="AU49" s="459">
        <v>901</v>
      </c>
      <c r="AV49" s="460">
        <v>29</v>
      </c>
      <c r="AW49" s="833">
        <f t="shared" si="260"/>
        <v>930</v>
      </c>
      <c r="AX49" s="462">
        <v>0</v>
      </c>
      <c r="AY49" s="467">
        <v>293</v>
      </c>
      <c r="AZ49"/>
      <c r="BA49" s="438" t="s">
        <v>278</v>
      </c>
      <c r="BB49" s="431">
        <v>269</v>
      </c>
      <c r="BC49" s="426">
        <v>473</v>
      </c>
      <c r="BD49" s="426">
        <v>222</v>
      </c>
      <c r="BE49" s="426">
        <v>0</v>
      </c>
      <c r="BF49" s="318">
        <f t="shared" si="261"/>
        <v>964</v>
      </c>
      <c r="BG49" s="432">
        <v>521</v>
      </c>
      <c r="BH49" s="431">
        <v>0</v>
      </c>
      <c r="BI49" s="426">
        <v>0</v>
      </c>
      <c r="BJ49" s="426">
        <v>0</v>
      </c>
      <c r="BK49" s="269"/>
      <c r="BL49" s="431">
        <v>4</v>
      </c>
      <c r="BM49" s="432">
        <v>1</v>
      </c>
    </row>
    <row r="50" spans="1:65" s="124" customFormat="1" ht="14.25" customHeight="1">
      <c r="A50" s="469" t="s">
        <v>279</v>
      </c>
      <c r="B50" s="498">
        <v>6818</v>
      </c>
      <c r="C50" s="204">
        <v>3239</v>
      </c>
      <c r="D50" s="204">
        <v>5775</v>
      </c>
      <c r="E50" s="204">
        <v>2681</v>
      </c>
      <c r="F50" s="204">
        <v>5148</v>
      </c>
      <c r="G50" s="204">
        <v>2477</v>
      </c>
      <c r="H50" s="204">
        <v>3940</v>
      </c>
      <c r="I50" s="204">
        <v>1909</v>
      </c>
      <c r="J50" s="204">
        <v>2513</v>
      </c>
      <c r="K50" s="204">
        <v>1261</v>
      </c>
      <c r="L50" s="203">
        <f t="shared" si="262"/>
        <v>24194</v>
      </c>
      <c r="M50" s="779">
        <f t="shared" si="263"/>
        <v>11567</v>
      </c>
      <c r="N50" s="229">
        <v>0</v>
      </c>
      <c r="O50" s="131">
        <v>0</v>
      </c>
      <c r="P50" s="131">
        <v>0</v>
      </c>
      <c r="Q50" s="139">
        <v>0</v>
      </c>
      <c r="R50"/>
      <c r="S50" s="485" t="s">
        <v>279</v>
      </c>
      <c r="T50" s="459">
        <v>1460</v>
      </c>
      <c r="U50" s="460">
        <v>626</v>
      </c>
      <c r="V50" s="460">
        <v>1481</v>
      </c>
      <c r="W50" s="460">
        <v>638</v>
      </c>
      <c r="X50" s="460">
        <v>1474</v>
      </c>
      <c r="Y50" s="460">
        <v>637</v>
      </c>
      <c r="Z50" s="460">
        <v>950</v>
      </c>
      <c r="AA50" s="460">
        <v>441</v>
      </c>
      <c r="AB50" s="460">
        <v>320</v>
      </c>
      <c r="AC50" s="460">
        <v>144</v>
      </c>
      <c r="AD50" s="203">
        <f t="shared" si="266"/>
        <v>5685</v>
      </c>
      <c r="AE50" s="779">
        <f t="shared" si="267"/>
        <v>2486</v>
      </c>
      <c r="AF50" s="459">
        <v>0</v>
      </c>
      <c r="AG50" s="460">
        <v>0</v>
      </c>
      <c r="AH50" s="460">
        <v>0</v>
      </c>
      <c r="AI50" s="462">
        <v>0</v>
      </c>
      <c r="AJ50"/>
      <c r="AK50" s="438" t="s">
        <v>279</v>
      </c>
      <c r="AL50" s="459">
        <v>200</v>
      </c>
      <c r="AM50" s="460">
        <v>199</v>
      </c>
      <c r="AN50" s="460">
        <v>198</v>
      </c>
      <c r="AO50" s="460">
        <v>192</v>
      </c>
      <c r="AP50" s="460">
        <v>178</v>
      </c>
      <c r="AQ50" s="830">
        <f t="shared" si="259"/>
        <v>967</v>
      </c>
      <c r="AR50" s="460">
        <v>0</v>
      </c>
      <c r="AS50" s="462">
        <v>0</v>
      </c>
      <c r="AT50" s="859">
        <v>688</v>
      </c>
      <c r="AU50" s="459">
        <v>585</v>
      </c>
      <c r="AV50" s="460">
        <v>42</v>
      </c>
      <c r="AW50" s="833">
        <f t="shared" si="260"/>
        <v>627</v>
      </c>
      <c r="AX50" s="462">
        <v>0</v>
      </c>
      <c r="AY50" s="467">
        <v>190</v>
      </c>
      <c r="AZ50"/>
      <c r="BA50" s="438" t="s">
        <v>279</v>
      </c>
      <c r="BB50" s="431">
        <v>159</v>
      </c>
      <c r="BC50" s="426">
        <v>279</v>
      </c>
      <c r="BD50" s="426">
        <v>158</v>
      </c>
      <c r="BE50" s="426">
        <v>0</v>
      </c>
      <c r="BF50" s="318">
        <f t="shared" si="261"/>
        <v>596</v>
      </c>
      <c r="BG50" s="432">
        <v>296</v>
      </c>
      <c r="BH50" s="431">
        <v>0</v>
      </c>
      <c r="BI50" s="426">
        <v>0</v>
      </c>
      <c r="BJ50" s="426">
        <v>0</v>
      </c>
      <c r="BK50" s="269"/>
      <c r="BL50" s="431">
        <v>13</v>
      </c>
      <c r="BM50" s="432">
        <v>13</v>
      </c>
    </row>
    <row r="51" spans="1:65" s="124" customFormat="1" ht="14.25" customHeight="1">
      <c r="A51" s="469" t="s">
        <v>280</v>
      </c>
      <c r="B51" s="498">
        <v>9615</v>
      </c>
      <c r="C51" s="204">
        <v>4315</v>
      </c>
      <c r="D51" s="204">
        <v>9704</v>
      </c>
      <c r="E51" s="204">
        <v>4548</v>
      </c>
      <c r="F51" s="204">
        <v>9639</v>
      </c>
      <c r="G51" s="204">
        <v>4537</v>
      </c>
      <c r="H51" s="204">
        <v>8429</v>
      </c>
      <c r="I51" s="204">
        <v>4119</v>
      </c>
      <c r="J51" s="204">
        <v>6652</v>
      </c>
      <c r="K51" s="204">
        <v>3473</v>
      </c>
      <c r="L51" s="203">
        <f t="shared" si="262"/>
        <v>44039</v>
      </c>
      <c r="M51" s="779">
        <f t="shared" si="263"/>
        <v>20992</v>
      </c>
      <c r="N51" s="229">
        <v>0</v>
      </c>
      <c r="O51" s="131">
        <v>0</v>
      </c>
      <c r="P51" s="131">
        <v>0</v>
      </c>
      <c r="Q51" s="139">
        <v>0</v>
      </c>
      <c r="R51"/>
      <c r="S51" s="485" t="s">
        <v>280</v>
      </c>
      <c r="T51" s="459">
        <v>2242</v>
      </c>
      <c r="U51" s="460">
        <v>888</v>
      </c>
      <c r="V51" s="460">
        <v>1942</v>
      </c>
      <c r="W51" s="460">
        <v>769</v>
      </c>
      <c r="X51" s="460">
        <v>2287</v>
      </c>
      <c r="Y51" s="460">
        <v>957</v>
      </c>
      <c r="Z51" s="460">
        <v>1876</v>
      </c>
      <c r="AA51" s="460">
        <v>823</v>
      </c>
      <c r="AB51" s="460">
        <v>984</v>
      </c>
      <c r="AC51" s="460">
        <v>495</v>
      </c>
      <c r="AD51" s="203">
        <f t="shared" si="266"/>
        <v>9331</v>
      </c>
      <c r="AE51" s="779">
        <f t="shared" si="267"/>
        <v>3932</v>
      </c>
      <c r="AF51" s="459">
        <v>0</v>
      </c>
      <c r="AG51" s="460">
        <v>0</v>
      </c>
      <c r="AH51" s="460">
        <v>0</v>
      </c>
      <c r="AI51" s="462">
        <v>0</v>
      </c>
      <c r="AJ51"/>
      <c r="AK51" s="438" t="s">
        <v>280</v>
      </c>
      <c r="AL51" s="459">
        <v>206</v>
      </c>
      <c r="AM51" s="460">
        <v>208</v>
      </c>
      <c r="AN51" s="460">
        <v>205</v>
      </c>
      <c r="AO51" s="460">
        <v>192</v>
      </c>
      <c r="AP51" s="460">
        <v>181</v>
      </c>
      <c r="AQ51" s="830">
        <f t="shared" si="259"/>
        <v>992</v>
      </c>
      <c r="AR51" s="460">
        <v>0</v>
      </c>
      <c r="AS51" s="462">
        <v>0</v>
      </c>
      <c r="AT51" s="859">
        <v>792</v>
      </c>
      <c r="AU51" s="459">
        <v>729</v>
      </c>
      <c r="AV51" s="460">
        <v>8</v>
      </c>
      <c r="AW51" s="833">
        <f t="shared" si="260"/>
        <v>737</v>
      </c>
      <c r="AX51" s="462">
        <v>0</v>
      </c>
      <c r="AY51" s="467">
        <v>141</v>
      </c>
      <c r="AZ51"/>
      <c r="BA51" s="438" t="s">
        <v>280</v>
      </c>
      <c r="BB51" s="431">
        <v>407</v>
      </c>
      <c r="BC51" s="426">
        <v>386</v>
      </c>
      <c r="BD51" s="426">
        <v>144</v>
      </c>
      <c r="BE51" s="426">
        <v>8</v>
      </c>
      <c r="BF51" s="318">
        <f t="shared" si="261"/>
        <v>945</v>
      </c>
      <c r="BG51" s="432">
        <v>771</v>
      </c>
      <c r="BH51" s="431">
        <v>0</v>
      </c>
      <c r="BI51" s="426">
        <v>0</v>
      </c>
      <c r="BJ51" s="426">
        <v>0</v>
      </c>
      <c r="BK51" s="269"/>
      <c r="BL51" s="431">
        <v>96</v>
      </c>
      <c r="BM51" s="432">
        <v>50</v>
      </c>
    </row>
    <row r="52" spans="1:65" s="124" customFormat="1" ht="14.25" customHeight="1">
      <c r="A52" s="469" t="s">
        <v>281</v>
      </c>
      <c r="B52" s="498">
        <v>6010</v>
      </c>
      <c r="C52" s="204">
        <v>2795</v>
      </c>
      <c r="D52" s="204">
        <v>6553</v>
      </c>
      <c r="E52" s="204">
        <v>2990</v>
      </c>
      <c r="F52" s="204">
        <v>6647</v>
      </c>
      <c r="G52" s="204">
        <v>3149</v>
      </c>
      <c r="H52" s="204">
        <v>5498</v>
      </c>
      <c r="I52" s="204">
        <v>2597</v>
      </c>
      <c r="J52" s="204">
        <v>4771</v>
      </c>
      <c r="K52" s="204">
        <v>2394</v>
      </c>
      <c r="L52" s="203">
        <f t="shared" si="262"/>
        <v>29479</v>
      </c>
      <c r="M52" s="779">
        <f t="shared" si="263"/>
        <v>13925</v>
      </c>
      <c r="N52" s="229">
        <v>0</v>
      </c>
      <c r="O52" s="131">
        <v>0</v>
      </c>
      <c r="P52" s="131">
        <v>0</v>
      </c>
      <c r="Q52" s="139">
        <v>0</v>
      </c>
      <c r="R52"/>
      <c r="S52" s="485" t="s">
        <v>281</v>
      </c>
      <c r="T52" s="459">
        <v>254</v>
      </c>
      <c r="U52" s="460">
        <v>111</v>
      </c>
      <c r="V52" s="460">
        <v>1516</v>
      </c>
      <c r="W52" s="460">
        <v>589</v>
      </c>
      <c r="X52" s="460">
        <v>1687</v>
      </c>
      <c r="Y52" s="460">
        <v>708</v>
      </c>
      <c r="Z52" s="460">
        <v>395</v>
      </c>
      <c r="AA52" s="460">
        <v>168</v>
      </c>
      <c r="AB52" s="460">
        <v>545</v>
      </c>
      <c r="AC52" s="460">
        <v>280</v>
      </c>
      <c r="AD52" s="203">
        <f t="shared" si="266"/>
        <v>4397</v>
      </c>
      <c r="AE52" s="779">
        <f t="shared" si="267"/>
        <v>1856</v>
      </c>
      <c r="AF52" s="459">
        <v>0</v>
      </c>
      <c r="AG52" s="460">
        <v>0</v>
      </c>
      <c r="AH52" s="460">
        <v>0</v>
      </c>
      <c r="AI52" s="462">
        <v>0</v>
      </c>
      <c r="AJ52"/>
      <c r="AK52" s="438" t="s">
        <v>281</v>
      </c>
      <c r="AL52" s="459">
        <v>197</v>
      </c>
      <c r="AM52" s="460">
        <v>198</v>
      </c>
      <c r="AN52" s="460">
        <v>204</v>
      </c>
      <c r="AO52" s="460">
        <v>188</v>
      </c>
      <c r="AP52" s="460">
        <v>194</v>
      </c>
      <c r="AQ52" s="830">
        <f t="shared" si="259"/>
        <v>981</v>
      </c>
      <c r="AR52" s="460">
        <v>0</v>
      </c>
      <c r="AS52" s="462">
        <v>0</v>
      </c>
      <c r="AT52" s="859">
        <v>882</v>
      </c>
      <c r="AU52" s="459">
        <v>721</v>
      </c>
      <c r="AV52" s="460">
        <v>29</v>
      </c>
      <c r="AW52" s="833">
        <f t="shared" si="260"/>
        <v>750</v>
      </c>
      <c r="AX52" s="462">
        <v>0</v>
      </c>
      <c r="AY52" s="467">
        <v>171</v>
      </c>
      <c r="AZ52"/>
      <c r="BA52" s="438" t="s">
        <v>281</v>
      </c>
      <c r="BB52" s="431">
        <v>341</v>
      </c>
      <c r="BC52" s="426">
        <v>327</v>
      </c>
      <c r="BD52" s="426">
        <v>172</v>
      </c>
      <c r="BE52" s="738">
        <v>0</v>
      </c>
      <c r="BF52" s="318">
        <f t="shared" si="261"/>
        <v>840</v>
      </c>
      <c r="BG52" s="432">
        <v>655</v>
      </c>
      <c r="BH52" s="431">
        <v>0</v>
      </c>
      <c r="BI52" s="426">
        <v>0</v>
      </c>
      <c r="BJ52" s="426">
        <v>0</v>
      </c>
      <c r="BK52" s="269"/>
      <c r="BL52" s="431">
        <v>54</v>
      </c>
      <c r="BM52" s="432">
        <v>37</v>
      </c>
    </row>
    <row r="53" spans="1:65" s="124" customFormat="1" ht="14.25" customHeight="1">
      <c r="A53" s="469" t="s">
        <v>282</v>
      </c>
      <c r="B53" s="498">
        <v>11951</v>
      </c>
      <c r="C53" s="204">
        <v>5662</v>
      </c>
      <c r="D53" s="204">
        <v>11785</v>
      </c>
      <c r="E53" s="204">
        <v>5498</v>
      </c>
      <c r="F53" s="204">
        <v>12707</v>
      </c>
      <c r="G53" s="204">
        <v>6051</v>
      </c>
      <c r="H53" s="204">
        <v>11188</v>
      </c>
      <c r="I53" s="204">
        <v>5403</v>
      </c>
      <c r="J53" s="204">
        <v>9865</v>
      </c>
      <c r="K53" s="204">
        <v>5070</v>
      </c>
      <c r="L53" s="203">
        <f t="shared" si="262"/>
        <v>57496</v>
      </c>
      <c r="M53" s="779">
        <f t="shared" si="263"/>
        <v>27684</v>
      </c>
      <c r="N53" s="229">
        <v>0</v>
      </c>
      <c r="O53" s="131">
        <v>0</v>
      </c>
      <c r="P53" s="131">
        <v>0</v>
      </c>
      <c r="Q53" s="139">
        <v>0</v>
      </c>
      <c r="R53"/>
      <c r="S53" s="485" t="s">
        <v>282</v>
      </c>
      <c r="T53" s="459">
        <v>1897</v>
      </c>
      <c r="U53" s="460">
        <v>765</v>
      </c>
      <c r="V53" s="460">
        <v>2097</v>
      </c>
      <c r="W53" s="460">
        <v>843</v>
      </c>
      <c r="X53" s="460">
        <v>2532</v>
      </c>
      <c r="Y53" s="460">
        <v>1124</v>
      </c>
      <c r="Z53" s="460">
        <v>1726</v>
      </c>
      <c r="AA53" s="460">
        <v>759</v>
      </c>
      <c r="AB53" s="460">
        <v>1280</v>
      </c>
      <c r="AC53" s="460">
        <v>659</v>
      </c>
      <c r="AD53" s="203">
        <f t="shared" si="266"/>
        <v>9532</v>
      </c>
      <c r="AE53" s="779">
        <f t="shared" si="267"/>
        <v>4150</v>
      </c>
      <c r="AF53" s="459">
        <v>0</v>
      </c>
      <c r="AG53" s="460">
        <v>0</v>
      </c>
      <c r="AH53" s="460">
        <v>0</v>
      </c>
      <c r="AI53" s="462">
        <v>0</v>
      </c>
      <c r="AJ53"/>
      <c r="AK53" s="438" t="s">
        <v>282</v>
      </c>
      <c r="AL53" s="459">
        <v>229</v>
      </c>
      <c r="AM53" s="460">
        <v>232</v>
      </c>
      <c r="AN53" s="460">
        <v>248</v>
      </c>
      <c r="AO53" s="460">
        <v>229</v>
      </c>
      <c r="AP53" s="460">
        <v>223</v>
      </c>
      <c r="AQ53" s="830">
        <f t="shared" si="259"/>
        <v>1161</v>
      </c>
      <c r="AR53" s="460">
        <v>0</v>
      </c>
      <c r="AS53" s="462">
        <v>0</v>
      </c>
      <c r="AT53" s="859">
        <v>835</v>
      </c>
      <c r="AU53" s="459">
        <v>729</v>
      </c>
      <c r="AV53" s="460">
        <v>7</v>
      </c>
      <c r="AW53" s="833">
        <f t="shared" si="260"/>
        <v>736</v>
      </c>
      <c r="AX53" s="462">
        <v>0</v>
      </c>
      <c r="AY53" s="467">
        <v>93</v>
      </c>
      <c r="AZ53"/>
      <c r="BA53" s="438" t="s">
        <v>282</v>
      </c>
      <c r="BB53" s="431">
        <v>516</v>
      </c>
      <c r="BC53" s="426">
        <v>456</v>
      </c>
      <c r="BD53" s="426">
        <v>193</v>
      </c>
      <c r="BE53" s="426">
        <v>0</v>
      </c>
      <c r="BF53" s="318">
        <f t="shared" si="261"/>
        <v>1165</v>
      </c>
      <c r="BG53" s="432">
        <v>1037</v>
      </c>
      <c r="BH53" s="431">
        <v>0</v>
      </c>
      <c r="BI53" s="426">
        <v>0</v>
      </c>
      <c r="BJ53" s="426">
        <v>0</v>
      </c>
      <c r="BK53" s="269"/>
      <c r="BL53" s="431">
        <v>298</v>
      </c>
      <c r="BM53" s="432">
        <v>203</v>
      </c>
    </row>
    <row r="54" spans="1:65" s="124" customFormat="1" ht="14.25" customHeight="1">
      <c r="A54" s="469" t="s">
        <v>22</v>
      </c>
      <c r="B54" s="498">
        <v>6808</v>
      </c>
      <c r="C54" s="204">
        <v>3197</v>
      </c>
      <c r="D54" s="204">
        <v>7064</v>
      </c>
      <c r="E54" s="204">
        <v>3221</v>
      </c>
      <c r="F54" s="204">
        <v>7476</v>
      </c>
      <c r="G54" s="204">
        <v>3589</v>
      </c>
      <c r="H54" s="204">
        <v>6256</v>
      </c>
      <c r="I54" s="204">
        <v>3066</v>
      </c>
      <c r="J54" s="204">
        <v>4851</v>
      </c>
      <c r="K54" s="204">
        <v>2407</v>
      </c>
      <c r="L54" s="203">
        <f t="shared" si="262"/>
        <v>32455</v>
      </c>
      <c r="M54" s="779">
        <f t="shared" si="263"/>
        <v>15480</v>
      </c>
      <c r="N54" s="229">
        <v>0</v>
      </c>
      <c r="O54" s="131">
        <v>0</v>
      </c>
      <c r="P54" s="131">
        <v>0</v>
      </c>
      <c r="Q54" s="139">
        <v>0</v>
      </c>
      <c r="R54"/>
      <c r="S54" s="485" t="s">
        <v>22</v>
      </c>
      <c r="T54" s="459">
        <v>1104</v>
      </c>
      <c r="U54" s="460">
        <v>445</v>
      </c>
      <c r="V54" s="460">
        <v>1515</v>
      </c>
      <c r="W54" s="460">
        <v>563</v>
      </c>
      <c r="X54" s="460">
        <v>1925</v>
      </c>
      <c r="Y54" s="460">
        <v>792</v>
      </c>
      <c r="Z54" s="460">
        <v>1067</v>
      </c>
      <c r="AA54" s="460">
        <v>462</v>
      </c>
      <c r="AB54" s="460">
        <v>462</v>
      </c>
      <c r="AC54" s="460">
        <v>246</v>
      </c>
      <c r="AD54" s="203">
        <f t="shared" si="266"/>
        <v>6073</v>
      </c>
      <c r="AE54" s="779">
        <f t="shared" si="267"/>
        <v>2508</v>
      </c>
      <c r="AF54" s="459">
        <v>0</v>
      </c>
      <c r="AG54" s="460">
        <v>0</v>
      </c>
      <c r="AH54" s="460">
        <v>0</v>
      </c>
      <c r="AI54" s="462">
        <v>0</v>
      </c>
      <c r="AJ54"/>
      <c r="AK54" s="438" t="s">
        <v>22</v>
      </c>
      <c r="AL54" s="459">
        <v>268</v>
      </c>
      <c r="AM54" s="460">
        <v>267</v>
      </c>
      <c r="AN54" s="460">
        <v>271</v>
      </c>
      <c r="AO54" s="460">
        <v>264</v>
      </c>
      <c r="AP54" s="460">
        <v>259</v>
      </c>
      <c r="AQ54" s="830">
        <f t="shared" si="259"/>
        <v>1329</v>
      </c>
      <c r="AR54" s="460">
        <v>0</v>
      </c>
      <c r="AS54" s="462">
        <v>0</v>
      </c>
      <c r="AT54" s="859">
        <v>1190</v>
      </c>
      <c r="AU54" s="459">
        <v>1002</v>
      </c>
      <c r="AV54" s="460">
        <v>31</v>
      </c>
      <c r="AW54" s="833">
        <f t="shared" si="260"/>
        <v>1033</v>
      </c>
      <c r="AX54" s="462">
        <v>0</v>
      </c>
      <c r="AY54" s="467">
        <v>262</v>
      </c>
      <c r="AZ54"/>
      <c r="BA54" s="438" t="s">
        <v>22</v>
      </c>
      <c r="BB54" s="431">
        <v>417</v>
      </c>
      <c r="BC54" s="426">
        <v>353</v>
      </c>
      <c r="BD54" s="426">
        <v>232</v>
      </c>
      <c r="BE54" s="426">
        <v>0</v>
      </c>
      <c r="BF54" s="318">
        <f t="shared" si="261"/>
        <v>1002</v>
      </c>
      <c r="BG54" s="432">
        <v>733</v>
      </c>
      <c r="BH54" s="431">
        <v>0</v>
      </c>
      <c r="BI54" s="426">
        <v>0</v>
      </c>
      <c r="BJ54" s="426">
        <v>0</v>
      </c>
      <c r="BK54" s="269"/>
      <c r="BL54" s="431">
        <v>10</v>
      </c>
      <c r="BM54" s="432">
        <v>7</v>
      </c>
    </row>
    <row r="55" spans="1:65" s="106" customFormat="1" ht="14.25" customHeight="1">
      <c r="A55" s="488" t="s">
        <v>75</v>
      </c>
      <c r="B55" s="498"/>
      <c r="C55" s="204"/>
      <c r="D55" s="204"/>
      <c r="E55" s="204"/>
      <c r="F55" s="204"/>
      <c r="G55" s="204"/>
      <c r="H55" s="204"/>
      <c r="I55" s="204"/>
      <c r="J55" s="204"/>
      <c r="K55" s="204"/>
      <c r="L55" s="203"/>
      <c r="M55" s="779"/>
      <c r="N55" s="229"/>
      <c r="O55" s="229"/>
      <c r="P55" s="131"/>
      <c r="Q55" s="139"/>
      <c r="R55"/>
      <c r="S55" s="454" t="s">
        <v>75</v>
      </c>
      <c r="T55" s="459"/>
      <c r="U55" s="460"/>
      <c r="V55" s="460"/>
      <c r="W55" s="460"/>
      <c r="X55" s="460"/>
      <c r="Y55" s="460"/>
      <c r="Z55" s="460"/>
      <c r="AA55" s="460"/>
      <c r="AB55" s="460"/>
      <c r="AC55" s="460"/>
      <c r="AD55" s="203"/>
      <c r="AE55" s="779"/>
      <c r="AF55" s="459"/>
      <c r="AG55" s="460"/>
      <c r="AH55" s="460"/>
      <c r="AI55" s="462"/>
      <c r="AJ55"/>
      <c r="AK55" s="437" t="s">
        <v>75</v>
      </c>
      <c r="AL55" s="459"/>
      <c r="AM55" s="460"/>
      <c r="AN55" s="460"/>
      <c r="AO55" s="460"/>
      <c r="AP55" s="460"/>
      <c r="AQ55" s="830"/>
      <c r="AR55" s="461"/>
      <c r="AS55" s="463"/>
      <c r="AT55" s="860"/>
      <c r="AU55" s="459"/>
      <c r="AV55" s="460"/>
      <c r="AW55" s="455"/>
      <c r="AX55" s="463"/>
      <c r="AY55" s="456"/>
      <c r="AZ55"/>
      <c r="BA55" s="437" t="s">
        <v>75</v>
      </c>
      <c r="BB55" s="431"/>
      <c r="BC55" s="426"/>
      <c r="BD55" s="426"/>
      <c r="BE55" s="426"/>
      <c r="BF55" s="318"/>
      <c r="BG55" s="432"/>
      <c r="BH55" s="431"/>
      <c r="BI55" s="426"/>
      <c r="BJ55" s="426"/>
      <c r="BK55" s="269"/>
      <c r="BL55" s="643"/>
      <c r="BM55" s="767"/>
    </row>
    <row r="56" spans="1:65" s="124" customFormat="1" ht="14.25" customHeight="1">
      <c r="A56" s="469" t="s">
        <v>283</v>
      </c>
      <c r="B56" s="498">
        <v>21171</v>
      </c>
      <c r="C56" s="204">
        <v>10106</v>
      </c>
      <c r="D56" s="204">
        <v>15224</v>
      </c>
      <c r="E56" s="204">
        <v>7355</v>
      </c>
      <c r="F56" s="204">
        <v>13390</v>
      </c>
      <c r="G56" s="204">
        <v>6453</v>
      </c>
      <c r="H56" s="204">
        <v>9987</v>
      </c>
      <c r="I56" s="204">
        <v>4918</v>
      </c>
      <c r="J56" s="204">
        <v>7764</v>
      </c>
      <c r="K56" s="204">
        <v>3896</v>
      </c>
      <c r="L56" s="203">
        <f t="shared" si="262"/>
        <v>67536</v>
      </c>
      <c r="M56" s="779">
        <f t="shared" si="263"/>
        <v>32728</v>
      </c>
      <c r="N56" s="229">
        <v>5721</v>
      </c>
      <c r="O56" s="131">
        <v>2822</v>
      </c>
      <c r="P56" s="131">
        <v>4828</v>
      </c>
      <c r="Q56" s="139">
        <v>2369</v>
      </c>
      <c r="R56"/>
      <c r="S56" s="485" t="s">
        <v>283</v>
      </c>
      <c r="T56" s="459">
        <v>5950</v>
      </c>
      <c r="U56" s="460">
        <v>2801</v>
      </c>
      <c r="V56" s="460">
        <v>4266</v>
      </c>
      <c r="W56" s="460">
        <v>1889</v>
      </c>
      <c r="X56" s="460">
        <v>3752</v>
      </c>
      <c r="Y56" s="460">
        <v>1718</v>
      </c>
      <c r="Z56" s="460">
        <v>1741</v>
      </c>
      <c r="AA56" s="460">
        <v>823</v>
      </c>
      <c r="AB56" s="460">
        <v>1154</v>
      </c>
      <c r="AC56" s="460">
        <v>551</v>
      </c>
      <c r="AD56" s="203">
        <f t="shared" ref="AD56:AD61" si="268">+T56+V56+X56+Z56+AB56</f>
        <v>16863</v>
      </c>
      <c r="AE56" s="779">
        <f t="shared" ref="AE56:AE61" si="269">+U56+W56+Y56+AA56+AC56</f>
        <v>7782</v>
      </c>
      <c r="AF56" s="459">
        <v>832</v>
      </c>
      <c r="AG56" s="460">
        <v>365</v>
      </c>
      <c r="AH56" s="460">
        <v>504</v>
      </c>
      <c r="AI56" s="462">
        <v>248</v>
      </c>
      <c r="AJ56"/>
      <c r="AK56" s="438" t="s">
        <v>283</v>
      </c>
      <c r="AL56" s="459">
        <v>421</v>
      </c>
      <c r="AM56" s="460">
        <v>400</v>
      </c>
      <c r="AN56" s="460">
        <v>392</v>
      </c>
      <c r="AO56" s="460">
        <v>343</v>
      </c>
      <c r="AP56" s="460">
        <v>312</v>
      </c>
      <c r="AQ56" s="830">
        <f t="shared" si="259"/>
        <v>1868</v>
      </c>
      <c r="AR56" s="460">
        <v>78</v>
      </c>
      <c r="AS56" s="462">
        <v>69</v>
      </c>
      <c r="AT56" s="859">
        <v>1331</v>
      </c>
      <c r="AU56" s="459">
        <v>1027</v>
      </c>
      <c r="AV56" s="460">
        <v>164</v>
      </c>
      <c r="AW56" s="833">
        <f t="shared" si="260"/>
        <v>1191</v>
      </c>
      <c r="AX56" s="741">
        <v>125</v>
      </c>
      <c r="AY56" s="467">
        <v>330</v>
      </c>
      <c r="AZ56"/>
      <c r="BA56" s="438" t="s">
        <v>283</v>
      </c>
      <c r="BB56" s="431">
        <v>426</v>
      </c>
      <c r="BC56" s="426">
        <v>788</v>
      </c>
      <c r="BD56" s="426">
        <v>261</v>
      </c>
      <c r="BE56" s="426">
        <v>0</v>
      </c>
      <c r="BF56" s="318">
        <f t="shared" si="261"/>
        <v>1475</v>
      </c>
      <c r="BG56" s="432">
        <v>624</v>
      </c>
      <c r="BH56" s="431">
        <v>149</v>
      </c>
      <c r="BI56" s="426">
        <v>4</v>
      </c>
      <c r="BJ56" s="426">
        <v>24</v>
      </c>
      <c r="BK56" s="269">
        <f>SUM(BH56:BJ56)</f>
        <v>177</v>
      </c>
      <c r="BL56" s="431">
        <v>66</v>
      </c>
      <c r="BM56" s="432">
        <v>28</v>
      </c>
    </row>
    <row r="57" spans="1:65" s="124" customFormat="1" ht="14.25" customHeight="1">
      <c r="A57" s="469" t="s">
        <v>284</v>
      </c>
      <c r="B57" s="498">
        <v>13490</v>
      </c>
      <c r="C57" s="204">
        <v>6307</v>
      </c>
      <c r="D57" s="204">
        <v>10729</v>
      </c>
      <c r="E57" s="204">
        <v>5044</v>
      </c>
      <c r="F57" s="204">
        <v>9699</v>
      </c>
      <c r="G57" s="204">
        <v>4736</v>
      </c>
      <c r="H57" s="204">
        <v>7609</v>
      </c>
      <c r="I57" s="204">
        <v>3862</v>
      </c>
      <c r="J57" s="204">
        <v>5751</v>
      </c>
      <c r="K57" s="204">
        <v>2908</v>
      </c>
      <c r="L57" s="203">
        <f t="shared" si="262"/>
        <v>47278</v>
      </c>
      <c r="M57" s="779">
        <f t="shared" si="263"/>
        <v>22857</v>
      </c>
      <c r="N57" s="229">
        <v>0</v>
      </c>
      <c r="O57" s="131">
        <v>0</v>
      </c>
      <c r="P57" s="131">
        <v>0</v>
      </c>
      <c r="Q57" s="139">
        <v>0</v>
      </c>
      <c r="R57"/>
      <c r="S57" s="485" t="s">
        <v>284</v>
      </c>
      <c r="T57" s="459">
        <v>5032</v>
      </c>
      <c r="U57" s="460">
        <v>2193</v>
      </c>
      <c r="V57" s="460">
        <v>3609</v>
      </c>
      <c r="W57" s="460">
        <v>1556</v>
      </c>
      <c r="X57" s="460">
        <v>3659</v>
      </c>
      <c r="Y57" s="460">
        <v>1668</v>
      </c>
      <c r="Z57" s="460">
        <v>2073</v>
      </c>
      <c r="AA57" s="460">
        <v>1030</v>
      </c>
      <c r="AB57" s="460">
        <v>1222</v>
      </c>
      <c r="AC57" s="460">
        <v>566</v>
      </c>
      <c r="AD57" s="203">
        <f t="shared" si="268"/>
        <v>15595</v>
      </c>
      <c r="AE57" s="779">
        <f t="shared" si="269"/>
        <v>7013</v>
      </c>
      <c r="AF57" s="459">
        <v>0</v>
      </c>
      <c r="AG57" s="460">
        <v>0</v>
      </c>
      <c r="AH57" s="460">
        <v>0</v>
      </c>
      <c r="AI57" s="462">
        <v>0</v>
      </c>
      <c r="AJ57"/>
      <c r="AK57" s="438" t="s">
        <v>284</v>
      </c>
      <c r="AL57" s="459">
        <v>291</v>
      </c>
      <c r="AM57" s="460">
        <v>278</v>
      </c>
      <c r="AN57" s="460">
        <v>277</v>
      </c>
      <c r="AO57" s="460">
        <v>209</v>
      </c>
      <c r="AP57" s="460">
        <v>200</v>
      </c>
      <c r="AQ57" s="830">
        <f t="shared" si="259"/>
        <v>1255</v>
      </c>
      <c r="AR57" s="460">
        <v>0</v>
      </c>
      <c r="AS57" s="462">
        <v>0</v>
      </c>
      <c r="AT57" s="859">
        <v>1064</v>
      </c>
      <c r="AU57" s="459">
        <v>468</v>
      </c>
      <c r="AV57" s="460">
        <v>570</v>
      </c>
      <c r="AW57" s="833">
        <f t="shared" si="260"/>
        <v>1038</v>
      </c>
      <c r="AX57" s="462">
        <v>0</v>
      </c>
      <c r="AY57" s="467">
        <v>244</v>
      </c>
      <c r="AZ57"/>
      <c r="BA57" s="438" t="s">
        <v>284</v>
      </c>
      <c r="BB57" s="431">
        <v>269</v>
      </c>
      <c r="BC57" s="426">
        <v>571</v>
      </c>
      <c r="BD57" s="426">
        <v>118</v>
      </c>
      <c r="BE57" s="426">
        <v>0</v>
      </c>
      <c r="BF57" s="318">
        <f t="shared" si="261"/>
        <v>958</v>
      </c>
      <c r="BG57" s="432">
        <v>351</v>
      </c>
      <c r="BH57" s="431">
        <v>0</v>
      </c>
      <c r="BI57" s="426">
        <v>0</v>
      </c>
      <c r="BJ57" s="426">
        <v>0</v>
      </c>
      <c r="BK57" s="269"/>
      <c r="BL57" s="431">
        <v>10</v>
      </c>
      <c r="BM57" s="432">
        <v>4</v>
      </c>
    </row>
    <row r="58" spans="1:65" s="124" customFormat="1" ht="14.25" customHeight="1">
      <c r="A58" s="469" t="s">
        <v>285</v>
      </c>
      <c r="B58" s="498">
        <v>13259</v>
      </c>
      <c r="C58" s="204">
        <v>6125</v>
      </c>
      <c r="D58" s="204">
        <v>9663</v>
      </c>
      <c r="E58" s="204">
        <v>4564</v>
      </c>
      <c r="F58" s="204">
        <v>9538</v>
      </c>
      <c r="G58" s="204">
        <v>4669</v>
      </c>
      <c r="H58" s="204">
        <v>6763</v>
      </c>
      <c r="I58" s="204">
        <v>3350</v>
      </c>
      <c r="J58" s="204">
        <v>5398</v>
      </c>
      <c r="K58" s="204">
        <v>2704</v>
      </c>
      <c r="L58" s="203">
        <f t="shared" si="262"/>
        <v>44621</v>
      </c>
      <c r="M58" s="779">
        <f t="shared" si="263"/>
        <v>21412</v>
      </c>
      <c r="N58" s="229">
        <v>0</v>
      </c>
      <c r="O58" s="131">
        <v>0</v>
      </c>
      <c r="P58" s="131">
        <v>0</v>
      </c>
      <c r="Q58" s="139">
        <v>0</v>
      </c>
      <c r="R58"/>
      <c r="S58" s="485" t="s">
        <v>285</v>
      </c>
      <c r="T58" s="459">
        <v>5246</v>
      </c>
      <c r="U58" s="460">
        <v>2277</v>
      </c>
      <c r="V58" s="460">
        <v>3250</v>
      </c>
      <c r="W58" s="460">
        <v>1363</v>
      </c>
      <c r="X58" s="460">
        <v>3587</v>
      </c>
      <c r="Y58" s="460">
        <v>1636</v>
      </c>
      <c r="Z58" s="460">
        <v>1850</v>
      </c>
      <c r="AA58" s="460">
        <v>838</v>
      </c>
      <c r="AB58" s="460">
        <v>1183</v>
      </c>
      <c r="AC58" s="460">
        <v>552</v>
      </c>
      <c r="AD58" s="203">
        <f t="shared" si="268"/>
        <v>15116</v>
      </c>
      <c r="AE58" s="779">
        <f t="shared" si="269"/>
        <v>6666</v>
      </c>
      <c r="AF58" s="459">
        <v>0</v>
      </c>
      <c r="AG58" s="460">
        <v>0</v>
      </c>
      <c r="AH58" s="460">
        <v>0</v>
      </c>
      <c r="AI58" s="462">
        <v>0</v>
      </c>
      <c r="AJ58"/>
      <c r="AK58" s="438" t="s">
        <v>285</v>
      </c>
      <c r="AL58" s="459">
        <v>279</v>
      </c>
      <c r="AM58" s="460">
        <v>250</v>
      </c>
      <c r="AN58" s="460">
        <v>262</v>
      </c>
      <c r="AO58" s="460">
        <v>213</v>
      </c>
      <c r="AP58" s="460">
        <v>199</v>
      </c>
      <c r="AQ58" s="830">
        <f t="shared" si="259"/>
        <v>1203</v>
      </c>
      <c r="AR58" s="460">
        <v>0</v>
      </c>
      <c r="AS58" s="462">
        <v>0</v>
      </c>
      <c r="AT58" s="859">
        <v>880</v>
      </c>
      <c r="AU58" s="459">
        <v>655</v>
      </c>
      <c r="AV58" s="460">
        <v>207</v>
      </c>
      <c r="AW58" s="833">
        <f t="shared" si="260"/>
        <v>862</v>
      </c>
      <c r="AX58" s="462">
        <v>0</v>
      </c>
      <c r="AY58" s="467">
        <v>213</v>
      </c>
      <c r="AZ58"/>
      <c r="BA58" s="438" t="s">
        <v>285</v>
      </c>
      <c r="BB58" s="431">
        <v>275</v>
      </c>
      <c r="BC58" s="426">
        <v>530</v>
      </c>
      <c r="BD58" s="426">
        <v>193</v>
      </c>
      <c r="BE58" s="738">
        <v>0</v>
      </c>
      <c r="BF58" s="318">
        <f t="shared" si="261"/>
        <v>998</v>
      </c>
      <c r="BG58" s="432">
        <v>407</v>
      </c>
      <c r="BH58" s="431">
        <v>0</v>
      </c>
      <c r="BI58" s="426">
        <v>0</v>
      </c>
      <c r="BJ58" s="426">
        <v>0</v>
      </c>
      <c r="BK58" s="269"/>
      <c r="BL58" s="431">
        <v>7</v>
      </c>
      <c r="BM58" s="432">
        <v>5</v>
      </c>
    </row>
    <row r="59" spans="1:65" s="124" customFormat="1" ht="14.25" customHeight="1">
      <c r="A59" s="469" t="s">
        <v>286</v>
      </c>
      <c r="B59" s="498">
        <v>713</v>
      </c>
      <c r="C59" s="204">
        <v>331</v>
      </c>
      <c r="D59" s="204">
        <v>787</v>
      </c>
      <c r="E59" s="204">
        <v>352</v>
      </c>
      <c r="F59" s="204">
        <v>771</v>
      </c>
      <c r="G59" s="204">
        <v>350</v>
      </c>
      <c r="H59" s="204">
        <v>595</v>
      </c>
      <c r="I59" s="204">
        <v>320</v>
      </c>
      <c r="J59" s="204">
        <v>549</v>
      </c>
      <c r="K59" s="204">
        <v>275</v>
      </c>
      <c r="L59" s="203">
        <f t="shared" si="262"/>
        <v>3415</v>
      </c>
      <c r="M59" s="779">
        <f t="shared" si="263"/>
        <v>1628</v>
      </c>
      <c r="N59" s="229"/>
      <c r="O59" s="229"/>
      <c r="P59" s="131">
        <v>0</v>
      </c>
      <c r="Q59" s="139">
        <v>0</v>
      </c>
      <c r="R59"/>
      <c r="S59" s="485" t="s">
        <v>286</v>
      </c>
      <c r="T59" s="459">
        <v>187</v>
      </c>
      <c r="U59" s="460">
        <v>72</v>
      </c>
      <c r="V59" s="460">
        <v>277</v>
      </c>
      <c r="W59" s="460">
        <v>89</v>
      </c>
      <c r="X59" s="460">
        <v>258</v>
      </c>
      <c r="Y59" s="460">
        <v>105</v>
      </c>
      <c r="Z59" s="460">
        <v>68</v>
      </c>
      <c r="AA59" s="460">
        <v>28</v>
      </c>
      <c r="AB59" s="460">
        <v>53</v>
      </c>
      <c r="AC59" s="460">
        <v>22</v>
      </c>
      <c r="AD59" s="203">
        <f t="shared" si="268"/>
        <v>843</v>
      </c>
      <c r="AE59" s="779">
        <f t="shared" si="269"/>
        <v>316</v>
      </c>
      <c r="AF59" s="459">
        <v>0</v>
      </c>
      <c r="AG59" s="460">
        <v>0</v>
      </c>
      <c r="AH59" s="460">
        <v>0</v>
      </c>
      <c r="AI59" s="462">
        <v>0</v>
      </c>
      <c r="AJ59"/>
      <c r="AK59" s="438" t="s">
        <v>286</v>
      </c>
      <c r="AL59" s="459">
        <v>21</v>
      </c>
      <c r="AM59" s="460">
        <v>21</v>
      </c>
      <c r="AN59" s="460">
        <v>22</v>
      </c>
      <c r="AO59" s="460">
        <v>19</v>
      </c>
      <c r="AP59" s="460">
        <v>19</v>
      </c>
      <c r="AQ59" s="830">
        <f t="shared" si="259"/>
        <v>102</v>
      </c>
      <c r="AR59" s="460">
        <v>0</v>
      </c>
      <c r="AS59" s="462">
        <v>0</v>
      </c>
      <c r="AT59" s="859">
        <v>96</v>
      </c>
      <c r="AU59" s="459">
        <v>83</v>
      </c>
      <c r="AV59" s="460">
        <v>1</v>
      </c>
      <c r="AW59" s="833">
        <f t="shared" si="260"/>
        <v>84</v>
      </c>
      <c r="AX59" s="462">
        <v>0</v>
      </c>
      <c r="AY59" s="467">
        <v>18</v>
      </c>
      <c r="AZ59"/>
      <c r="BA59" s="438" t="s">
        <v>286</v>
      </c>
      <c r="BB59" s="431">
        <v>68</v>
      </c>
      <c r="BC59" s="426">
        <v>19</v>
      </c>
      <c r="BD59" s="426">
        <v>2</v>
      </c>
      <c r="BE59" s="426">
        <v>0</v>
      </c>
      <c r="BF59" s="318">
        <f t="shared" si="261"/>
        <v>89</v>
      </c>
      <c r="BG59" s="432">
        <v>54</v>
      </c>
      <c r="BH59" s="431">
        <v>0</v>
      </c>
      <c r="BI59" s="426">
        <v>0</v>
      </c>
      <c r="BJ59" s="426">
        <v>0</v>
      </c>
      <c r="BK59" s="269"/>
      <c r="BL59" s="431">
        <v>0</v>
      </c>
      <c r="BM59" s="432">
        <v>0</v>
      </c>
    </row>
    <row r="60" spans="1:65" s="124" customFormat="1" ht="14.25" customHeight="1">
      <c r="A60" s="469" t="s">
        <v>287</v>
      </c>
      <c r="B60" s="498">
        <v>9177</v>
      </c>
      <c r="C60" s="204">
        <v>4442</v>
      </c>
      <c r="D60" s="204">
        <v>7617</v>
      </c>
      <c r="E60" s="204">
        <v>3652</v>
      </c>
      <c r="F60" s="204">
        <v>6813</v>
      </c>
      <c r="G60" s="204">
        <v>3299</v>
      </c>
      <c r="H60" s="204">
        <v>4530</v>
      </c>
      <c r="I60" s="204">
        <v>2260</v>
      </c>
      <c r="J60" s="204">
        <v>3739</v>
      </c>
      <c r="K60" s="204">
        <v>1896</v>
      </c>
      <c r="L60" s="203">
        <f t="shared" si="262"/>
        <v>31876</v>
      </c>
      <c r="M60" s="779">
        <f t="shared" si="263"/>
        <v>15549</v>
      </c>
      <c r="N60" s="229"/>
      <c r="O60" s="229"/>
      <c r="P60" s="131">
        <v>0</v>
      </c>
      <c r="Q60" s="139">
        <v>0</v>
      </c>
      <c r="R60"/>
      <c r="S60" s="485" t="s">
        <v>287</v>
      </c>
      <c r="T60" s="459">
        <v>608</v>
      </c>
      <c r="U60" s="460">
        <v>275</v>
      </c>
      <c r="V60" s="460">
        <v>2541</v>
      </c>
      <c r="W60" s="460">
        <v>1127</v>
      </c>
      <c r="X60" s="460">
        <v>2110</v>
      </c>
      <c r="Y60" s="460">
        <v>959</v>
      </c>
      <c r="Z60" s="460">
        <v>225</v>
      </c>
      <c r="AA60" s="460">
        <v>103</v>
      </c>
      <c r="AB60" s="460">
        <v>782</v>
      </c>
      <c r="AC60" s="460">
        <v>366</v>
      </c>
      <c r="AD60" s="203">
        <f t="shared" si="268"/>
        <v>6266</v>
      </c>
      <c r="AE60" s="779">
        <f t="shared" si="269"/>
        <v>2830</v>
      </c>
      <c r="AF60" s="459">
        <v>0</v>
      </c>
      <c r="AG60" s="460">
        <v>0</v>
      </c>
      <c r="AH60" s="460">
        <v>0</v>
      </c>
      <c r="AI60" s="462">
        <v>0</v>
      </c>
      <c r="AJ60"/>
      <c r="AK60" s="438" t="s">
        <v>287</v>
      </c>
      <c r="AL60" s="459">
        <v>207</v>
      </c>
      <c r="AM60" s="460">
        <v>212</v>
      </c>
      <c r="AN60" s="460">
        <v>209</v>
      </c>
      <c r="AO60" s="460">
        <v>191</v>
      </c>
      <c r="AP60" s="460">
        <v>174</v>
      </c>
      <c r="AQ60" s="830">
        <f t="shared" si="259"/>
        <v>993</v>
      </c>
      <c r="AR60" s="460">
        <v>0</v>
      </c>
      <c r="AS60" s="462">
        <v>0</v>
      </c>
      <c r="AT60" s="859">
        <v>725</v>
      </c>
      <c r="AU60" s="459">
        <v>619</v>
      </c>
      <c r="AV60" s="460">
        <v>81</v>
      </c>
      <c r="AW60" s="833">
        <f t="shared" si="260"/>
        <v>700</v>
      </c>
      <c r="AX60" s="462">
        <v>0</v>
      </c>
      <c r="AY60" s="467">
        <v>184</v>
      </c>
      <c r="AZ60"/>
      <c r="BA60" s="438" t="s">
        <v>287</v>
      </c>
      <c r="BB60" s="431">
        <v>199</v>
      </c>
      <c r="BC60" s="426">
        <v>368</v>
      </c>
      <c r="BD60" s="426">
        <v>115</v>
      </c>
      <c r="BE60" s="426">
        <v>0</v>
      </c>
      <c r="BF60" s="318">
        <f t="shared" si="261"/>
        <v>682</v>
      </c>
      <c r="BG60" s="432">
        <v>291</v>
      </c>
      <c r="BH60" s="431">
        <v>0</v>
      </c>
      <c r="BI60" s="426">
        <v>0</v>
      </c>
      <c r="BJ60" s="426">
        <v>0</v>
      </c>
      <c r="BK60" s="269"/>
      <c r="BL60" s="431">
        <v>7</v>
      </c>
      <c r="BM60" s="432">
        <v>4</v>
      </c>
    </row>
    <row r="61" spans="1:65" s="124" customFormat="1" ht="14.25" customHeight="1">
      <c r="A61" s="469" t="s">
        <v>288</v>
      </c>
      <c r="B61" s="498">
        <v>13216</v>
      </c>
      <c r="C61" s="204">
        <v>6346</v>
      </c>
      <c r="D61" s="204">
        <v>10185</v>
      </c>
      <c r="E61" s="204">
        <v>4987</v>
      </c>
      <c r="F61" s="204">
        <v>8878</v>
      </c>
      <c r="G61" s="204">
        <v>4456</v>
      </c>
      <c r="H61" s="204">
        <v>6318</v>
      </c>
      <c r="I61" s="204">
        <v>3162</v>
      </c>
      <c r="J61" s="204">
        <v>5814</v>
      </c>
      <c r="K61" s="204">
        <v>2925</v>
      </c>
      <c r="L61" s="203">
        <f t="shared" si="262"/>
        <v>44411</v>
      </c>
      <c r="M61" s="779">
        <f t="shared" si="263"/>
        <v>21876</v>
      </c>
      <c r="N61" s="229"/>
      <c r="O61" s="229"/>
      <c r="P61" s="131">
        <v>0</v>
      </c>
      <c r="Q61" s="139">
        <v>0</v>
      </c>
      <c r="R61"/>
      <c r="S61" s="485" t="s">
        <v>288</v>
      </c>
      <c r="T61" s="459">
        <v>605</v>
      </c>
      <c r="U61" s="460">
        <v>284</v>
      </c>
      <c r="V61" s="460">
        <v>2578</v>
      </c>
      <c r="W61" s="460">
        <v>1151</v>
      </c>
      <c r="X61" s="460">
        <v>2234</v>
      </c>
      <c r="Y61" s="460">
        <v>1075</v>
      </c>
      <c r="Z61" s="460">
        <v>287</v>
      </c>
      <c r="AA61" s="460">
        <v>151</v>
      </c>
      <c r="AB61" s="460">
        <v>1279</v>
      </c>
      <c r="AC61" s="460">
        <v>586</v>
      </c>
      <c r="AD61" s="203">
        <f t="shared" si="268"/>
        <v>6983</v>
      </c>
      <c r="AE61" s="779">
        <f t="shared" si="269"/>
        <v>3247</v>
      </c>
      <c r="AF61" s="459">
        <v>0</v>
      </c>
      <c r="AG61" s="460">
        <v>0</v>
      </c>
      <c r="AH61" s="460">
        <v>0</v>
      </c>
      <c r="AI61" s="462">
        <v>0</v>
      </c>
      <c r="AJ61"/>
      <c r="AK61" s="438" t="s">
        <v>288</v>
      </c>
      <c r="AL61" s="459">
        <v>300</v>
      </c>
      <c r="AM61" s="460">
        <v>291</v>
      </c>
      <c r="AN61" s="460">
        <v>288</v>
      </c>
      <c r="AO61" s="460">
        <v>246</v>
      </c>
      <c r="AP61" s="460">
        <v>243</v>
      </c>
      <c r="AQ61" s="830">
        <f t="shared" si="259"/>
        <v>1368</v>
      </c>
      <c r="AR61" s="460">
        <v>0</v>
      </c>
      <c r="AS61" s="462">
        <v>0</v>
      </c>
      <c r="AT61" s="859">
        <v>1079</v>
      </c>
      <c r="AU61" s="459">
        <v>849</v>
      </c>
      <c r="AV61" s="460">
        <v>173</v>
      </c>
      <c r="AW61" s="833">
        <f t="shared" si="260"/>
        <v>1022</v>
      </c>
      <c r="AX61" s="462">
        <v>0</v>
      </c>
      <c r="AY61" s="467">
        <v>269</v>
      </c>
      <c r="AZ61"/>
      <c r="BA61" s="438" t="s">
        <v>288</v>
      </c>
      <c r="BB61" s="431">
        <v>210</v>
      </c>
      <c r="BC61" s="426">
        <v>617</v>
      </c>
      <c r="BD61" s="426">
        <v>163</v>
      </c>
      <c r="BE61" s="426">
        <v>0</v>
      </c>
      <c r="BF61" s="318">
        <f t="shared" si="261"/>
        <v>990</v>
      </c>
      <c r="BG61" s="432">
        <v>395</v>
      </c>
      <c r="BH61" s="431">
        <v>0</v>
      </c>
      <c r="BI61" s="426">
        <v>0</v>
      </c>
      <c r="BJ61" s="426">
        <v>0</v>
      </c>
      <c r="BK61" s="269"/>
      <c r="BL61" s="431">
        <v>28</v>
      </c>
      <c r="BM61" s="432">
        <v>12</v>
      </c>
    </row>
    <row r="62" spans="1:65" s="106" customFormat="1" ht="14.25" customHeight="1">
      <c r="A62" s="488" t="s">
        <v>38</v>
      </c>
      <c r="B62" s="498"/>
      <c r="C62" s="204"/>
      <c r="D62" s="204"/>
      <c r="E62" s="204"/>
      <c r="F62" s="204"/>
      <c r="G62" s="204"/>
      <c r="H62" s="204"/>
      <c r="I62" s="204"/>
      <c r="J62" s="204"/>
      <c r="K62" s="204"/>
      <c r="L62" s="203"/>
      <c r="M62" s="779"/>
      <c r="N62" s="229"/>
      <c r="O62" s="131"/>
      <c r="P62" s="131"/>
      <c r="Q62" s="139"/>
      <c r="R62"/>
      <c r="S62" s="454" t="s">
        <v>38</v>
      </c>
      <c r="T62" s="486"/>
      <c r="U62" s="132"/>
      <c r="V62" s="132"/>
      <c r="W62" s="132"/>
      <c r="X62" s="132"/>
      <c r="Y62" s="132"/>
      <c r="Z62" s="132"/>
      <c r="AA62" s="132"/>
      <c r="AB62" s="132"/>
      <c r="AC62" s="132"/>
      <c r="AD62" s="203"/>
      <c r="AE62" s="779"/>
      <c r="AF62" s="459"/>
      <c r="AG62" s="132"/>
      <c r="AH62" s="132"/>
      <c r="AI62" s="297"/>
      <c r="AJ62"/>
      <c r="AK62" s="437" t="s">
        <v>38</v>
      </c>
      <c r="AL62" s="459"/>
      <c r="AM62" s="460"/>
      <c r="AN62" s="460"/>
      <c r="AO62" s="460"/>
      <c r="AP62" s="460"/>
      <c r="AQ62" s="830"/>
      <c r="AR62" s="461"/>
      <c r="AS62" s="463"/>
      <c r="AT62" s="860"/>
      <c r="AU62" s="459"/>
      <c r="AV62" s="436"/>
      <c r="AW62" s="455"/>
      <c r="AX62" s="463"/>
      <c r="AY62" s="456"/>
      <c r="AZ62"/>
      <c r="BA62" s="437" t="s">
        <v>38</v>
      </c>
      <c r="BB62" s="431"/>
      <c r="BC62" s="426"/>
      <c r="BD62" s="426"/>
      <c r="BE62" s="426"/>
      <c r="BF62" s="318"/>
      <c r="BG62" s="432"/>
      <c r="BH62" s="431"/>
      <c r="BI62" s="426"/>
      <c r="BJ62" s="426"/>
      <c r="BK62" s="269"/>
      <c r="BL62" s="643"/>
      <c r="BM62" s="767"/>
    </row>
    <row r="63" spans="1:65" s="124" customFormat="1" ht="14.25" customHeight="1">
      <c r="A63" s="469" t="s">
        <v>289</v>
      </c>
      <c r="B63" s="498">
        <v>24109</v>
      </c>
      <c r="C63" s="204">
        <v>13021</v>
      </c>
      <c r="D63" s="204">
        <v>12660</v>
      </c>
      <c r="E63" s="204">
        <v>7125</v>
      </c>
      <c r="F63" s="204">
        <v>8677</v>
      </c>
      <c r="G63" s="204">
        <v>4983</v>
      </c>
      <c r="H63" s="204">
        <v>5157</v>
      </c>
      <c r="I63" s="204">
        <v>3016</v>
      </c>
      <c r="J63" s="204">
        <v>3177</v>
      </c>
      <c r="K63" s="204">
        <v>1842</v>
      </c>
      <c r="L63" s="203">
        <f t="shared" si="262"/>
        <v>53780</v>
      </c>
      <c r="M63" s="779">
        <f t="shared" si="263"/>
        <v>29987</v>
      </c>
      <c r="N63" s="229">
        <v>0</v>
      </c>
      <c r="O63" s="131">
        <v>0</v>
      </c>
      <c r="P63" s="131">
        <v>0</v>
      </c>
      <c r="Q63" s="139">
        <v>0</v>
      </c>
      <c r="R63"/>
      <c r="S63" s="485" t="s">
        <v>289</v>
      </c>
      <c r="T63" s="459">
        <v>3173</v>
      </c>
      <c r="U63" s="460">
        <v>1647</v>
      </c>
      <c r="V63" s="460">
        <v>2696</v>
      </c>
      <c r="W63" s="460">
        <v>1448</v>
      </c>
      <c r="X63" s="460">
        <v>1793</v>
      </c>
      <c r="Y63" s="460">
        <v>957</v>
      </c>
      <c r="Z63" s="460">
        <v>701</v>
      </c>
      <c r="AA63" s="460">
        <v>402</v>
      </c>
      <c r="AB63" s="460">
        <v>582</v>
      </c>
      <c r="AC63" s="460">
        <v>334</v>
      </c>
      <c r="AD63" s="203">
        <f t="shared" ref="AD63:AD66" si="270">+T63+V63+X63+Z63+AB63</f>
        <v>8945</v>
      </c>
      <c r="AE63" s="779">
        <f t="shared" ref="AE63:AE66" si="271">+U63+W63+Y63+AA63+AC63</f>
        <v>4788</v>
      </c>
      <c r="AF63" s="459">
        <v>0</v>
      </c>
      <c r="AG63" s="460">
        <v>0</v>
      </c>
      <c r="AH63" s="460">
        <v>0</v>
      </c>
      <c r="AI63" s="462">
        <v>0</v>
      </c>
      <c r="AJ63"/>
      <c r="AK63" s="438" t="s">
        <v>289</v>
      </c>
      <c r="AL63" s="459">
        <v>382</v>
      </c>
      <c r="AM63" s="460">
        <v>333</v>
      </c>
      <c r="AN63" s="460">
        <v>295</v>
      </c>
      <c r="AO63" s="460">
        <v>211</v>
      </c>
      <c r="AP63" s="460">
        <v>142</v>
      </c>
      <c r="AQ63" s="830">
        <f t="shared" si="259"/>
        <v>1363</v>
      </c>
      <c r="AR63" s="460">
        <v>0</v>
      </c>
      <c r="AS63" s="462">
        <v>0</v>
      </c>
      <c r="AT63" s="859">
        <v>701</v>
      </c>
      <c r="AU63" s="459">
        <v>650</v>
      </c>
      <c r="AV63" s="460">
        <v>44</v>
      </c>
      <c r="AW63" s="833">
        <f t="shared" si="260"/>
        <v>694</v>
      </c>
      <c r="AX63" s="462">
        <v>0</v>
      </c>
      <c r="AY63" s="467">
        <v>325</v>
      </c>
      <c r="AZ63"/>
      <c r="BA63" s="438" t="s">
        <v>289</v>
      </c>
      <c r="BB63" s="431">
        <v>173</v>
      </c>
      <c r="BC63" s="426">
        <v>401</v>
      </c>
      <c r="BD63" s="426">
        <v>355</v>
      </c>
      <c r="BE63" s="426">
        <v>1</v>
      </c>
      <c r="BF63" s="318">
        <f t="shared" si="261"/>
        <v>930</v>
      </c>
      <c r="BG63" s="432">
        <v>440</v>
      </c>
      <c r="BH63" s="431">
        <v>0</v>
      </c>
      <c r="BI63" s="426">
        <v>0</v>
      </c>
      <c r="BJ63" s="426">
        <v>0</v>
      </c>
      <c r="BK63" s="269"/>
      <c r="BL63" s="431">
        <v>53</v>
      </c>
      <c r="BM63" s="432">
        <v>29</v>
      </c>
    </row>
    <row r="64" spans="1:65" s="124" customFormat="1" ht="14.25" customHeight="1">
      <c r="A64" s="469" t="s">
        <v>290</v>
      </c>
      <c r="B64" s="498">
        <v>15314</v>
      </c>
      <c r="C64" s="204">
        <v>7742</v>
      </c>
      <c r="D64" s="204">
        <v>8291</v>
      </c>
      <c r="E64" s="204">
        <v>4288</v>
      </c>
      <c r="F64" s="204">
        <v>4841</v>
      </c>
      <c r="G64" s="204">
        <v>2492</v>
      </c>
      <c r="H64" s="204">
        <v>2569</v>
      </c>
      <c r="I64" s="204">
        <v>1265</v>
      </c>
      <c r="J64" s="204">
        <v>1532</v>
      </c>
      <c r="K64" s="204">
        <v>748</v>
      </c>
      <c r="L64" s="203">
        <f t="shared" si="262"/>
        <v>32547</v>
      </c>
      <c r="M64" s="779">
        <f t="shared" si="263"/>
        <v>16535</v>
      </c>
      <c r="N64" s="229">
        <v>0</v>
      </c>
      <c r="O64" s="131">
        <v>0</v>
      </c>
      <c r="P64" s="131">
        <v>0</v>
      </c>
      <c r="Q64" s="139">
        <v>0</v>
      </c>
      <c r="R64"/>
      <c r="S64" s="485" t="s">
        <v>290</v>
      </c>
      <c r="T64" s="459">
        <v>3975</v>
      </c>
      <c r="U64" s="460">
        <v>1994</v>
      </c>
      <c r="V64" s="460">
        <v>1986</v>
      </c>
      <c r="W64" s="460">
        <v>1036</v>
      </c>
      <c r="X64" s="460">
        <v>1171</v>
      </c>
      <c r="Y64" s="460">
        <v>647</v>
      </c>
      <c r="Z64" s="460">
        <v>471</v>
      </c>
      <c r="AA64" s="460">
        <v>243</v>
      </c>
      <c r="AB64" s="460">
        <v>393</v>
      </c>
      <c r="AC64" s="460">
        <v>195</v>
      </c>
      <c r="AD64" s="203">
        <f t="shared" si="270"/>
        <v>7996</v>
      </c>
      <c r="AE64" s="779">
        <f t="shared" si="271"/>
        <v>4115</v>
      </c>
      <c r="AF64" s="459">
        <v>0</v>
      </c>
      <c r="AG64" s="460">
        <v>0</v>
      </c>
      <c r="AH64" s="460">
        <v>0</v>
      </c>
      <c r="AI64" s="462">
        <v>0</v>
      </c>
      <c r="AJ64"/>
      <c r="AK64" s="438" t="s">
        <v>290</v>
      </c>
      <c r="AL64" s="459">
        <v>265</v>
      </c>
      <c r="AM64" s="460">
        <v>242</v>
      </c>
      <c r="AN64" s="460">
        <v>219</v>
      </c>
      <c r="AO64" s="460">
        <v>172</v>
      </c>
      <c r="AP64" s="460">
        <v>134</v>
      </c>
      <c r="AQ64" s="830">
        <f t="shared" si="259"/>
        <v>1032</v>
      </c>
      <c r="AR64" s="460">
        <v>0</v>
      </c>
      <c r="AS64" s="462">
        <v>0</v>
      </c>
      <c r="AT64" s="859">
        <v>489</v>
      </c>
      <c r="AU64" s="459">
        <v>366</v>
      </c>
      <c r="AV64" s="460">
        <v>117</v>
      </c>
      <c r="AW64" s="833">
        <f t="shared" si="260"/>
        <v>483</v>
      </c>
      <c r="AX64" s="462">
        <v>0</v>
      </c>
      <c r="AY64" s="467">
        <v>248</v>
      </c>
      <c r="AZ64"/>
      <c r="BA64" s="438" t="s">
        <v>290</v>
      </c>
      <c r="BB64" s="431">
        <v>69</v>
      </c>
      <c r="BC64" s="426">
        <v>352</v>
      </c>
      <c r="BD64" s="426">
        <v>144</v>
      </c>
      <c r="BE64" s="426">
        <v>0</v>
      </c>
      <c r="BF64" s="318">
        <f t="shared" si="261"/>
        <v>565</v>
      </c>
      <c r="BG64" s="432">
        <v>273</v>
      </c>
      <c r="BH64" s="431">
        <v>0</v>
      </c>
      <c r="BI64" s="426">
        <v>0</v>
      </c>
      <c r="BJ64" s="426">
        <v>0</v>
      </c>
      <c r="BK64" s="269"/>
      <c r="BL64" s="431">
        <v>17</v>
      </c>
      <c r="BM64" s="432">
        <v>9</v>
      </c>
    </row>
    <row r="65" spans="1:65" ht="14.25" customHeight="1">
      <c r="A65" s="469" t="s">
        <v>291</v>
      </c>
      <c r="B65" s="498">
        <v>9683</v>
      </c>
      <c r="C65" s="204">
        <v>5222</v>
      </c>
      <c r="D65" s="204">
        <v>3574</v>
      </c>
      <c r="E65" s="204">
        <v>2120</v>
      </c>
      <c r="F65" s="204">
        <v>2273</v>
      </c>
      <c r="G65" s="204">
        <v>1357</v>
      </c>
      <c r="H65" s="204">
        <v>1269</v>
      </c>
      <c r="I65" s="204">
        <v>791</v>
      </c>
      <c r="J65" s="204">
        <v>809</v>
      </c>
      <c r="K65" s="204">
        <v>513</v>
      </c>
      <c r="L65" s="203">
        <f t="shared" si="262"/>
        <v>17608</v>
      </c>
      <c r="M65" s="779">
        <f t="shared" si="263"/>
        <v>10003</v>
      </c>
      <c r="N65" s="229">
        <v>0</v>
      </c>
      <c r="O65" s="131">
        <v>0</v>
      </c>
      <c r="P65" s="131">
        <v>0</v>
      </c>
      <c r="Q65" s="139">
        <v>0</v>
      </c>
      <c r="S65" s="485" t="s">
        <v>291</v>
      </c>
      <c r="T65" s="459">
        <v>3141</v>
      </c>
      <c r="U65" s="460">
        <v>1698</v>
      </c>
      <c r="V65" s="460">
        <v>830</v>
      </c>
      <c r="W65" s="460">
        <v>483</v>
      </c>
      <c r="X65" s="460">
        <v>589</v>
      </c>
      <c r="Y65" s="460">
        <v>361</v>
      </c>
      <c r="Z65" s="460">
        <v>209</v>
      </c>
      <c r="AA65" s="460">
        <v>122</v>
      </c>
      <c r="AB65" s="460">
        <v>112</v>
      </c>
      <c r="AC65" s="460">
        <v>77</v>
      </c>
      <c r="AD65" s="203">
        <f t="shared" si="270"/>
        <v>4881</v>
      </c>
      <c r="AE65" s="779">
        <f t="shared" si="271"/>
        <v>2741</v>
      </c>
      <c r="AF65" s="459">
        <v>0</v>
      </c>
      <c r="AG65" s="460">
        <v>0</v>
      </c>
      <c r="AH65" s="460">
        <v>0</v>
      </c>
      <c r="AI65" s="462">
        <v>0</v>
      </c>
      <c r="AK65" s="438" t="s">
        <v>291</v>
      </c>
      <c r="AL65" s="459">
        <v>172</v>
      </c>
      <c r="AM65" s="460">
        <v>146</v>
      </c>
      <c r="AN65" s="460">
        <v>120</v>
      </c>
      <c r="AO65" s="460">
        <v>78</v>
      </c>
      <c r="AP65" s="460">
        <v>51</v>
      </c>
      <c r="AQ65" s="830">
        <f t="shared" si="259"/>
        <v>567</v>
      </c>
      <c r="AR65" s="460">
        <v>0</v>
      </c>
      <c r="AS65" s="462">
        <v>0</v>
      </c>
      <c r="AT65" s="859">
        <v>243</v>
      </c>
      <c r="AU65" s="459">
        <v>219</v>
      </c>
      <c r="AV65" s="460">
        <v>14</v>
      </c>
      <c r="AW65" s="833">
        <f t="shared" si="260"/>
        <v>233</v>
      </c>
      <c r="AX65" s="462">
        <v>0</v>
      </c>
      <c r="AY65" s="467">
        <v>161</v>
      </c>
      <c r="BA65" s="438" t="s">
        <v>291</v>
      </c>
      <c r="BB65" s="431">
        <v>18</v>
      </c>
      <c r="BC65" s="426">
        <v>158</v>
      </c>
      <c r="BD65" s="426">
        <v>125</v>
      </c>
      <c r="BE65" s="426">
        <v>12</v>
      </c>
      <c r="BF65" s="318">
        <f t="shared" si="261"/>
        <v>313</v>
      </c>
      <c r="BG65" s="432">
        <v>173</v>
      </c>
      <c r="BH65" s="431">
        <v>0</v>
      </c>
      <c r="BI65" s="426">
        <v>0</v>
      </c>
      <c r="BJ65" s="426">
        <v>0</v>
      </c>
      <c r="BK65" s="269"/>
      <c r="BL65" s="431">
        <v>2</v>
      </c>
      <c r="BM65" s="432">
        <v>3</v>
      </c>
    </row>
    <row r="66" spans="1:65" ht="14.25" customHeight="1" thickBot="1">
      <c r="A66" s="491" t="s">
        <v>292</v>
      </c>
      <c r="B66" s="499">
        <v>10508</v>
      </c>
      <c r="C66" s="255">
        <v>5494</v>
      </c>
      <c r="D66" s="255">
        <v>6661</v>
      </c>
      <c r="E66" s="255">
        <v>3606</v>
      </c>
      <c r="F66" s="255">
        <v>4520</v>
      </c>
      <c r="G66" s="255">
        <v>2558</v>
      </c>
      <c r="H66" s="255">
        <v>2935</v>
      </c>
      <c r="I66" s="255">
        <v>1661</v>
      </c>
      <c r="J66" s="255">
        <v>1748</v>
      </c>
      <c r="K66" s="255">
        <v>1017</v>
      </c>
      <c r="L66" s="187">
        <f t="shared" si="262"/>
        <v>26372</v>
      </c>
      <c r="M66" s="188">
        <f t="shared" si="263"/>
        <v>14336</v>
      </c>
      <c r="N66" s="497">
        <v>0</v>
      </c>
      <c r="O66" s="293">
        <v>0</v>
      </c>
      <c r="P66" s="293">
        <v>0</v>
      </c>
      <c r="Q66" s="294">
        <v>0</v>
      </c>
      <c r="S66" s="458" t="s">
        <v>292</v>
      </c>
      <c r="T66" s="464">
        <v>1928</v>
      </c>
      <c r="U66" s="465">
        <v>948</v>
      </c>
      <c r="V66" s="465">
        <v>1133</v>
      </c>
      <c r="W66" s="465">
        <v>584</v>
      </c>
      <c r="X66" s="465">
        <v>785</v>
      </c>
      <c r="Y66" s="465">
        <v>441</v>
      </c>
      <c r="Z66" s="465">
        <v>404</v>
      </c>
      <c r="AA66" s="465">
        <v>189</v>
      </c>
      <c r="AB66" s="465">
        <v>255</v>
      </c>
      <c r="AC66" s="465">
        <v>138</v>
      </c>
      <c r="AD66" s="187">
        <f t="shared" si="270"/>
        <v>4505</v>
      </c>
      <c r="AE66" s="188">
        <f t="shared" si="271"/>
        <v>2300</v>
      </c>
      <c r="AF66" s="464">
        <v>0</v>
      </c>
      <c r="AG66" s="465">
        <v>0</v>
      </c>
      <c r="AH66" s="465">
        <v>0</v>
      </c>
      <c r="AI66" s="466">
        <v>0</v>
      </c>
      <c r="AK66" s="458" t="s">
        <v>292</v>
      </c>
      <c r="AL66" s="464">
        <v>211</v>
      </c>
      <c r="AM66" s="465">
        <v>198</v>
      </c>
      <c r="AN66" s="465">
        <v>174</v>
      </c>
      <c r="AO66" s="465">
        <v>141</v>
      </c>
      <c r="AP66" s="465">
        <v>101</v>
      </c>
      <c r="AQ66" s="831">
        <f t="shared" si="259"/>
        <v>825</v>
      </c>
      <c r="AR66" s="465">
        <v>0</v>
      </c>
      <c r="AS66" s="466">
        <v>0</v>
      </c>
      <c r="AT66" s="861">
        <v>382</v>
      </c>
      <c r="AU66" s="464">
        <v>214</v>
      </c>
      <c r="AV66" s="465">
        <v>155</v>
      </c>
      <c r="AW66" s="834">
        <f t="shared" si="260"/>
        <v>369</v>
      </c>
      <c r="AX66" s="466">
        <v>0</v>
      </c>
      <c r="AY66" s="468">
        <v>200</v>
      </c>
      <c r="BA66" s="439" t="s">
        <v>292</v>
      </c>
      <c r="BB66" s="433">
        <v>73</v>
      </c>
      <c r="BC66" s="427">
        <v>254</v>
      </c>
      <c r="BD66" s="427">
        <v>219</v>
      </c>
      <c r="BE66" s="427">
        <v>1</v>
      </c>
      <c r="BF66" s="451">
        <f t="shared" si="261"/>
        <v>547</v>
      </c>
      <c r="BG66" s="434">
        <v>278</v>
      </c>
      <c r="BH66" s="433">
        <v>0</v>
      </c>
      <c r="BI66" s="427">
        <v>0</v>
      </c>
      <c r="BJ66" s="427">
        <v>0</v>
      </c>
      <c r="BK66" s="836"/>
      <c r="BL66" s="433">
        <v>8</v>
      </c>
      <c r="BM66" s="434">
        <v>5</v>
      </c>
    </row>
    <row r="67" spans="1:65" s="122" customFormat="1" ht="17.25" customHeight="1">
      <c r="A67" s="1071" t="s">
        <v>293</v>
      </c>
      <c r="B67" s="1071"/>
      <c r="C67" s="1071"/>
      <c r="D67" s="1071"/>
      <c r="E67" s="1071"/>
      <c r="F67" s="1071"/>
      <c r="G67" s="1071"/>
      <c r="H67" s="1071"/>
      <c r="I67" s="1071"/>
      <c r="J67" s="1071"/>
      <c r="K67" s="1071"/>
      <c r="L67" s="1071"/>
      <c r="M67" s="1071"/>
      <c r="N67" s="1071"/>
      <c r="O67" s="1071"/>
      <c r="P67" s="1071"/>
      <c r="Q67" s="1071"/>
      <c r="R67"/>
      <c r="S67" s="1071" t="s">
        <v>294</v>
      </c>
      <c r="T67" s="1071"/>
      <c r="U67" s="1071"/>
      <c r="V67" s="1071"/>
      <c r="W67" s="1071"/>
      <c r="X67" s="1071"/>
      <c r="Y67" s="1071"/>
      <c r="Z67" s="1071"/>
      <c r="AA67" s="1071"/>
      <c r="AB67" s="1071"/>
      <c r="AC67" s="1071"/>
      <c r="AD67" s="1071"/>
      <c r="AE67" s="1071"/>
      <c r="AF67" s="1071"/>
      <c r="AG67" s="1071"/>
      <c r="AH67" s="1071"/>
      <c r="AI67" s="1071"/>
      <c r="AJ67"/>
      <c r="AK67" s="1018" t="s">
        <v>527</v>
      </c>
      <c r="AL67" s="1018"/>
      <c r="AM67" s="1018"/>
      <c r="AN67" s="1018"/>
      <c r="AO67" s="1018"/>
      <c r="AP67" s="1018"/>
      <c r="AQ67" s="1018"/>
      <c r="AR67" s="1018"/>
      <c r="AS67" s="1018"/>
      <c r="AT67" s="1018"/>
      <c r="AU67" s="1018"/>
      <c r="AV67" s="1018"/>
      <c r="AW67" s="1018"/>
      <c r="AX67" s="1018"/>
      <c r="AY67" s="1018"/>
      <c r="AZ67"/>
      <c r="BA67" s="1071" t="s">
        <v>269</v>
      </c>
      <c r="BB67" s="1071"/>
      <c r="BC67" s="1071"/>
      <c r="BD67" s="1071"/>
      <c r="BE67" s="1071"/>
      <c r="BF67" s="1071"/>
      <c r="BG67" s="1071"/>
      <c r="BH67" s="1071"/>
      <c r="BI67" s="1071"/>
      <c r="BJ67" s="1071"/>
      <c r="BK67" s="1071"/>
      <c r="BL67" s="1071"/>
      <c r="BM67" s="1071"/>
    </row>
    <row r="68" spans="1:65" s="122" customFormat="1" ht="13.5" customHeight="1">
      <c r="A68" s="1070" t="s">
        <v>187</v>
      </c>
      <c r="B68" s="1070"/>
      <c r="C68" s="1070"/>
      <c r="D68" s="1070"/>
      <c r="E68" s="1070"/>
      <c r="F68" s="1070"/>
      <c r="G68" s="1070"/>
      <c r="H68" s="1070"/>
      <c r="I68" s="1070"/>
      <c r="J68" s="1070"/>
      <c r="K68" s="1070"/>
      <c r="L68" s="1070"/>
      <c r="M68" s="1070"/>
      <c r="N68" s="1070"/>
      <c r="O68" s="1070"/>
      <c r="P68" s="1070"/>
      <c r="Q68" s="1070"/>
      <c r="R68"/>
      <c r="S68" s="1070" t="s">
        <v>187</v>
      </c>
      <c r="T68" s="1070"/>
      <c r="U68" s="1070"/>
      <c r="V68" s="1070"/>
      <c r="W68" s="1070"/>
      <c r="X68" s="1070"/>
      <c r="Y68" s="1070"/>
      <c r="Z68" s="1070"/>
      <c r="AA68" s="1070"/>
      <c r="AB68" s="1070"/>
      <c r="AC68" s="1070"/>
      <c r="AD68" s="1070"/>
      <c r="AE68" s="1070"/>
      <c r="AF68" s="1070"/>
      <c r="AG68" s="1070"/>
      <c r="AH68" s="1070"/>
      <c r="AI68" s="1070"/>
      <c r="AJ68"/>
      <c r="AK68" s="101" t="s">
        <v>187</v>
      </c>
      <c r="AL68" s="133"/>
      <c r="AM68" s="133"/>
      <c r="AN68" s="133"/>
      <c r="AO68" s="133"/>
      <c r="AP68" s="133"/>
      <c r="AQ68" s="2"/>
      <c r="AR68" s="134"/>
      <c r="AS68" s="134"/>
      <c r="AT68" s="134"/>
      <c r="AU68" s="133"/>
      <c r="AV68" s="133"/>
      <c r="AW68" s="133"/>
      <c r="AX68" s="133"/>
      <c r="AY68" s="133"/>
      <c r="AZ68"/>
      <c r="BA68" s="1070" t="s">
        <v>187</v>
      </c>
      <c r="BB68" s="1070"/>
      <c r="BC68" s="1070"/>
      <c r="BD68" s="1070"/>
      <c r="BE68" s="1070"/>
      <c r="BF68" s="1070"/>
      <c r="BG68" s="1070"/>
      <c r="BH68" s="1070"/>
      <c r="BI68" s="1070"/>
      <c r="BJ68" s="1070"/>
      <c r="BK68" s="1070"/>
      <c r="BL68" s="1070"/>
      <c r="BM68" s="1070"/>
    </row>
    <row r="69" spans="1:65" ht="11.25" customHeight="1" thickBot="1">
      <c r="BL69" s="135"/>
      <c r="BM69" s="136"/>
    </row>
    <row r="70" spans="1:65" s="108" customFormat="1" ht="27" customHeight="1">
      <c r="A70" s="1067" t="s">
        <v>7</v>
      </c>
      <c r="B70" s="1069" t="s">
        <v>255</v>
      </c>
      <c r="C70" s="1063"/>
      <c r="D70" s="1062" t="s">
        <v>256</v>
      </c>
      <c r="E70" s="1063"/>
      <c r="F70" s="1062" t="s">
        <v>257</v>
      </c>
      <c r="G70" s="1063"/>
      <c r="H70" s="1062" t="s">
        <v>258</v>
      </c>
      <c r="I70" s="1063"/>
      <c r="J70" s="1062" t="s">
        <v>259</v>
      </c>
      <c r="K70" s="1063"/>
      <c r="L70" s="1064" t="s">
        <v>260</v>
      </c>
      <c r="M70" s="1055"/>
      <c r="N70" s="1066" t="s">
        <v>261</v>
      </c>
      <c r="O70" s="1024"/>
      <c r="P70" s="1023" t="s">
        <v>262</v>
      </c>
      <c r="Q70" s="1055"/>
      <c r="R70"/>
      <c r="S70" s="1067" t="s">
        <v>7</v>
      </c>
      <c r="T70" s="1069" t="s">
        <v>255</v>
      </c>
      <c r="U70" s="1063"/>
      <c r="V70" s="1062" t="s">
        <v>256</v>
      </c>
      <c r="W70" s="1063"/>
      <c r="X70" s="1062" t="s">
        <v>257</v>
      </c>
      <c r="Y70" s="1063"/>
      <c r="Z70" s="1062" t="s">
        <v>258</v>
      </c>
      <c r="AA70" s="1063"/>
      <c r="AB70" s="1062" t="s">
        <v>259</v>
      </c>
      <c r="AC70" s="1063"/>
      <c r="AD70" s="1064" t="s">
        <v>260</v>
      </c>
      <c r="AE70" s="1055"/>
      <c r="AF70" s="1028" t="s">
        <v>261</v>
      </c>
      <c r="AG70" s="1024"/>
      <c r="AH70" s="1064" t="s">
        <v>262</v>
      </c>
      <c r="AI70" s="1055"/>
      <c r="AJ70"/>
      <c r="AK70" s="1083" t="s">
        <v>7</v>
      </c>
      <c r="AL70" s="452" t="s">
        <v>96</v>
      </c>
      <c r="AM70" s="110"/>
      <c r="AN70" s="110"/>
      <c r="AO70" s="110"/>
      <c r="AP70" s="110"/>
      <c r="AQ70" s="110"/>
      <c r="AR70" s="111"/>
      <c r="AS70" s="453"/>
      <c r="AT70" s="1050" t="s">
        <v>504</v>
      </c>
      <c r="AU70" s="1052" t="s">
        <v>502</v>
      </c>
      <c r="AV70" s="1053"/>
      <c r="AW70" s="1054"/>
      <c r="AX70" s="1055" t="s">
        <v>505</v>
      </c>
      <c r="AY70" s="1057" t="s">
        <v>493</v>
      </c>
      <c r="AZ70"/>
      <c r="BA70" s="1028" t="s">
        <v>7</v>
      </c>
      <c r="BB70" s="1059" t="s">
        <v>496</v>
      </c>
      <c r="BC70" s="1060"/>
      <c r="BD70" s="1060"/>
      <c r="BE70" s="1060"/>
      <c r="BF70" s="1060"/>
      <c r="BG70" s="1061"/>
      <c r="BH70" s="1030" t="s">
        <v>494</v>
      </c>
      <c r="BI70" s="1031"/>
      <c r="BJ70" s="1031"/>
      <c r="BK70" s="1032"/>
      <c r="BL70" s="1049" t="s">
        <v>263</v>
      </c>
      <c r="BM70" s="1027"/>
    </row>
    <row r="71" spans="1:65" s="112" customFormat="1" ht="36" customHeight="1">
      <c r="A71" s="1068"/>
      <c r="B71" s="422" t="s">
        <v>99</v>
      </c>
      <c r="C71" s="318" t="s">
        <v>100</v>
      </c>
      <c r="D71" s="318" t="s">
        <v>99</v>
      </c>
      <c r="E71" s="318" t="s">
        <v>100</v>
      </c>
      <c r="F71" s="318" t="s">
        <v>99</v>
      </c>
      <c r="G71" s="318" t="s">
        <v>100</v>
      </c>
      <c r="H71" s="318" t="s">
        <v>99</v>
      </c>
      <c r="I71" s="318" t="s">
        <v>100</v>
      </c>
      <c r="J71" s="318" t="s">
        <v>99</v>
      </c>
      <c r="K71" s="318" t="s">
        <v>100</v>
      </c>
      <c r="L71" s="318" t="s">
        <v>99</v>
      </c>
      <c r="M71" s="269" t="s">
        <v>100</v>
      </c>
      <c r="N71" s="304" t="s">
        <v>99</v>
      </c>
      <c r="O71" s="4" t="s">
        <v>100</v>
      </c>
      <c r="P71" s="4" t="s">
        <v>99</v>
      </c>
      <c r="Q71" s="5" t="s">
        <v>100</v>
      </c>
      <c r="R71"/>
      <c r="S71" s="1068"/>
      <c r="T71" s="422" t="s">
        <v>99</v>
      </c>
      <c r="U71" s="318" t="s">
        <v>100</v>
      </c>
      <c r="V71" s="318" t="s">
        <v>99</v>
      </c>
      <c r="W71" s="318" t="s">
        <v>100</v>
      </c>
      <c r="X71" s="318" t="s">
        <v>99</v>
      </c>
      <c r="Y71" s="318" t="s">
        <v>100</v>
      </c>
      <c r="Z71" s="318" t="s">
        <v>99</v>
      </c>
      <c r="AA71" s="318" t="s">
        <v>100</v>
      </c>
      <c r="AB71" s="318" t="s">
        <v>99</v>
      </c>
      <c r="AC71" s="318" t="s">
        <v>100</v>
      </c>
      <c r="AD71" s="318" t="s">
        <v>99</v>
      </c>
      <c r="AE71" s="269" t="s">
        <v>100</v>
      </c>
      <c r="AF71" s="422" t="s">
        <v>99</v>
      </c>
      <c r="AG71" s="318" t="s">
        <v>100</v>
      </c>
      <c r="AH71" s="318" t="s">
        <v>99</v>
      </c>
      <c r="AI71" s="269" t="s">
        <v>100</v>
      </c>
      <c r="AJ71"/>
      <c r="AK71" s="1084"/>
      <c r="AL71" s="442" t="s">
        <v>255</v>
      </c>
      <c r="AM71" s="318" t="s">
        <v>256</v>
      </c>
      <c r="AN71" s="318" t="s">
        <v>257</v>
      </c>
      <c r="AO71" s="318" t="s">
        <v>258</v>
      </c>
      <c r="AP71" s="318" t="s">
        <v>259</v>
      </c>
      <c r="AQ71" s="318" t="s">
        <v>1</v>
      </c>
      <c r="AR71" s="631" t="s">
        <v>261</v>
      </c>
      <c r="AS71" s="746" t="s">
        <v>262</v>
      </c>
      <c r="AT71" s="1051"/>
      <c r="AU71" s="632" t="s">
        <v>475</v>
      </c>
      <c r="AV71" s="633" t="s">
        <v>474</v>
      </c>
      <c r="AW71" s="746" t="s">
        <v>1</v>
      </c>
      <c r="AX71" s="1056"/>
      <c r="AY71" s="1058"/>
      <c r="AZ71"/>
      <c r="BA71" s="1029"/>
      <c r="BB71" s="766" t="s">
        <v>103</v>
      </c>
      <c r="BC71" s="318" t="s">
        <v>104</v>
      </c>
      <c r="BD71" s="445" t="s">
        <v>105</v>
      </c>
      <c r="BE71" s="445" t="s">
        <v>106</v>
      </c>
      <c r="BF71" s="445" t="s">
        <v>1</v>
      </c>
      <c r="BG71" s="444" t="s">
        <v>346</v>
      </c>
      <c r="BH71" s="443" t="s">
        <v>495</v>
      </c>
      <c r="BI71" s="445" t="s">
        <v>104</v>
      </c>
      <c r="BJ71" s="445" t="s">
        <v>105</v>
      </c>
      <c r="BK71" s="444" t="s">
        <v>1</v>
      </c>
      <c r="BL71" s="443" t="s">
        <v>265</v>
      </c>
      <c r="BM71" s="444" t="s">
        <v>266</v>
      </c>
    </row>
    <row r="72" spans="1:65" s="108" customFormat="1" ht="14.25" customHeight="1">
      <c r="A72" s="488" t="s">
        <v>25</v>
      </c>
      <c r="B72" s="425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779"/>
      <c r="N72" s="228"/>
      <c r="O72" s="113"/>
      <c r="P72" s="113"/>
      <c r="Q72" s="116"/>
      <c r="R72"/>
      <c r="S72" s="454" t="s">
        <v>25</v>
      </c>
      <c r="T72" s="440"/>
      <c r="U72" s="435"/>
      <c r="V72" s="435"/>
      <c r="W72" s="435"/>
      <c r="X72" s="435"/>
      <c r="Y72" s="435"/>
      <c r="Z72" s="435"/>
      <c r="AA72" s="435"/>
      <c r="AB72" s="435"/>
      <c r="AC72" s="435"/>
      <c r="AD72" s="203"/>
      <c r="AE72" s="779"/>
      <c r="AF72" s="440"/>
      <c r="AG72" s="435"/>
      <c r="AH72" s="435"/>
      <c r="AI72" s="455"/>
      <c r="AJ72"/>
      <c r="AK72" s="437" t="s">
        <v>25</v>
      </c>
      <c r="AL72" s="440"/>
      <c r="AM72" s="435"/>
      <c r="AN72" s="435"/>
      <c r="AO72" s="435"/>
      <c r="AP72" s="436"/>
      <c r="AQ72" s="435"/>
      <c r="AR72" s="436"/>
      <c r="AS72" s="740"/>
      <c r="AT72" s="742"/>
      <c r="AU72" s="470"/>
      <c r="AV72" s="436"/>
      <c r="AW72" s="455"/>
      <c r="AX72" s="742"/>
      <c r="AY72" s="456"/>
      <c r="AZ72"/>
      <c r="BA72" s="437" t="s">
        <v>25</v>
      </c>
      <c r="BB72" s="431"/>
      <c r="BC72" s="426"/>
      <c r="BD72" s="426"/>
      <c r="BE72" s="426"/>
      <c r="BF72" s="203"/>
      <c r="BG72" s="206"/>
      <c r="BH72" s="739"/>
      <c r="BI72" s="203"/>
      <c r="BJ72" s="203"/>
      <c r="BK72" s="779"/>
      <c r="BL72" s="643"/>
      <c r="BM72" s="767"/>
    </row>
    <row r="73" spans="1:65" ht="14.25" customHeight="1">
      <c r="A73" s="469" t="s">
        <v>295</v>
      </c>
      <c r="B73" s="498">
        <v>17707</v>
      </c>
      <c r="C73" s="204">
        <v>9421</v>
      </c>
      <c r="D73" s="204">
        <v>9535</v>
      </c>
      <c r="E73" s="204">
        <v>5104</v>
      </c>
      <c r="F73" s="204">
        <v>5961</v>
      </c>
      <c r="G73" s="204">
        <v>3311</v>
      </c>
      <c r="H73" s="204">
        <v>3450</v>
      </c>
      <c r="I73" s="204">
        <v>1879</v>
      </c>
      <c r="J73" s="204">
        <v>2227</v>
      </c>
      <c r="K73" s="204">
        <v>1223</v>
      </c>
      <c r="L73" s="203">
        <f t="shared" ref="L73:L103" si="272">+B73+D73+F73+H73+J73</f>
        <v>38880</v>
      </c>
      <c r="M73" s="779">
        <f t="shared" ref="M73:M103" si="273">+C73+E73+G73+I73+K73</f>
        <v>20938</v>
      </c>
      <c r="N73" s="229">
        <v>0</v>
      </c>
      <c r="O73" s="131">
        <v>0</v>
      </c>
      <c r="P73" s="131">
        <v>0</v>
      </c>
      <c r="Q73" s="139">
        <v>0</v>
      </c>
      <c r="S73" s="485" t="s">
        <v>295</v>
      </c>
      <c r="T73" s="459">
        <v>4390</v>
      </c>
      <c r="U73" s="460">
        <v>2298</v>
      </c>
      <c r="V73" s="460">
        <v>1830</v>
      </c>
      <c r="W73" s="460">
        <v>1025</v>
      </c>
      <c r="X73" s="460">
        <v>1220</v>
      </c>
      <c r="Y73" s="460">
        <v>636</v>
      </c>
      <c r="Z73" s="460">
        <v>606</v>
      </c>
      <c r="AA73" s="460">
        <v>335</v>
      </c>
      <c r="AB73" s="460">
        <v>335</v>
      </c>
      <c r="AC73" s="460">
        <v>193</v>
      </c>
      <c r="AD73" s="203">
        <f t="shared" ref="AD73:AD75" si="274">+T73+V73+X73+Z73+AB73</f>
        <v>8381</v>
      </c>
      <c r="AE73" s="779">
        <f t="shared" ref="AE73:AE75" si="275">+U73+W73+Y73+AA73+AC73</f>
        <v>4487</v>
      </c>
      <c r="AF73" s="459">
        <v>0</v>
      </c>
      <c r="AG73" s="460">
        <v>0</v>
      </c>
      <c r="AH73" s="460">
        <v>0</v>
      </c>
      <c r="AI73" s="462">
        <v>0</v>
      </c>
      <c r="AK73" s="438" t="s">
        <v>295</v>
      </c>
      <c r="AL73" s="459">
        <v>312</v>
      </c>
      <c r="AM73" s="460">
        <v>262</v>
      </c>
      <c r="AN73" s="460">
        <v>211</v>
      </c>
      <c r="AO73" s="460">
        <v>151</v>
      </c>
      <c r="AP73" s="460">
        <v>117</v>
      </c>
      <c r="AQ73" s="830">
        <f t="shared" ref="AQ73:AQ103" si="276">SUM(AL73:AP73)</f>
        <v>1053</v>
      </c>
      <c r="AR73" s="460">
        <v>0</v>
      </c>
      <c r="AS73" s="462">
        <v>0</v>
      </c>
      <c r="AT73" s="862">
        <v>581</v>
      </c>
      <c r="AU73" s="459">
        <v>392</v>
      </c>
      <c r="AV73" s="460">
        <v>148</v>
      </c>
      <c r="AW73" s="833">
        <f t="shared" ref="AW73:AW103" si="277">+AU73+AV73</f>
        <v>540</v>
      </c>
      <c r="AX73" s="741">
        <v>0</v>
      </c>
      <c r="AY73" s="467">
        <v>247</v>
      </c>
      <c r="BA73" s="438" t="s">
        <v>295</v>
      </c>
      <c r="BB73" s="431">
        <v>155</v>
      </c>
      <c r="BC73" s="426">
        <v>343</v>
      </c>
      <c r="BD73" s="426">
        <v>172</v>
      </c>
      <c r="BE73" s="738">
        <v>0</v>
      </c>
      <c r="BF73" s="318">
        <f t="shared" ref="BF73:BF103" si="278">+BB73+BC73+BD73+BE73</f>
        <v>670</v>
      </c>
      <c r="BG73" s="432">
        <v>279</v>
      </c>
      <c r="BH73" s="431">
        <v>0</v>
      </c>
      <c r="BI73" s="426">
        <v>0</v>
      </c>
      <c r="BJ73" s="426">
        <v>0</v>
      </c>
      <c r="BK73" s="269"/>
      <c r="BL73" s="431">
        <v>20</v>
      </c>
      <c r="BM73" s="432">
        <v>11</v>
      </c>
    </row>
    <row r="74" spans="1:65" s="124" customFormat="1" ht="14.25" customHeight="1">
      <c r="A74" s="469" t="s">
        <v>296</v>
      </c>
      <c r="B74" s="498">
        <v>13269</v>
      </c>
      <c r="C74" s="204">
        <v>6424</v>
      </c>
      <c r="D74" s="204">
        <v>6809</v>
      </c>
      <c r="E74" s="204">
        <v>3395</v>
      </c>
      <c r="F74" s="204">
        <v>4423</v>
      </c>
      <c r="G74" s="204">
        <v>2187</v>
      </c>
      <c r="H74" s="204">
        <v>2121</v>
      </c>
      <c r="I74" s="204">
        <v>1030</v>
      </c>
      <c r="J74" s="204">
        <v>1266</v>
      </c>
      <c r="K74" s="204">
        <v>640</v>
      </c>
      <c r="L74" s="203">
        <f t="shared" si="272"/>
        <v>27888</v>
      </c>
      <c r="M74" s="779">
        <f t="shared" si="273"/>
        <v>13676</v>
      </c>
      <c r="N74" s="229">
        <v>0</v>
      </c>
      <c r="O74" s="131">
        <v>0</v>
      </c>
      <c r="P74" s="131">
        <v>0</v>
      </c>
      <c r="Q74" s="139">
        <v>0</v>
      </c>
      <c r="R74"/>
      <c r="S74" s="485" t="s">
        <v>296</v>
      </c>
      <c r="T74" s="459">
        <v>2173</v>
      </c>
      <c r="U74" s="460">
        <v>1022</v>
      </c>
      <c r="V74" s="460">
        <v>1370</v>
      </c>
      <c r="W74" s="460">
        <v>655</v>
      </c>
      <c r="X74" s="460">
        <v>834</v>
      </c>
      <c r="Y74" s="460">
        <v>396</v>
      </c>
      <c r="Z74" s="460">
        <v>281</v>
      </c>
      <c r="AA74" s="460">
        <v>124</v>
      </c>
      <c r="AB74" s="460">
        <v>86</v>
      </c>
      <c r="AC74" s="460">
        <v>41</v>
      </c>
      <c r="AD74" s="203">
        <f t="shared" si="274"/>
        <v>4744</v>
      </c>
      <c r="AE74" s="779">
        <f t="shared" si="275"/>
        <v>2238</v>
      </c>
      <c r="AF74" s="459">
        <v>0</v>
      </c>
      <c r="AG74" s="460">
        <v>0</v>
      </c>
      <c r="AH74" s="460">
        <v>0</v>
      </c>
      <c r="AI74" s="462">
        <v>0</v>
      </c>
      <c r="AJ74" s="93"/>
      <c r="AK74" s="438" t="s">
        <v>296</v>
      </c>
      <c r="AL74" s="459">
        <v>283</v>
      </c>
      <c r="AM74" s="460">
        <v>239</v>
      </c>
      <c r="AN74" s="460">
        <v>208</v>
      </c>
      <c r="AO74" s="460">
        <v>124</v>
      </c>
      <c r="AP74" s="460">
        <v>88</v>
      </c>
      <c r="AQ74" s="830">
        <f t="shared" si="276"/>
        <v>942</v>
      </c>
      <c r="AR74" s="460">
        <v>0</v>
      </c>
      <c r="AS74" s="462">
        <v>0</v>
      </c>
      <c r="AT74" s="862">
        <v>492</v>
      </c>
      <c r="AU74" s="459">
        <v>305</v>
      </c>
      <c r="AV74" s="460">
        <v>173</v>
      </c>
      <c r="AW74" s="833">
        <f t="shared" si="277"/>
        <v>478</v>
      </c>
      <c r="AX74" s="741">
        <v>0</v>
      </c>
      <c r="AY74" s="467">
        <v>251</v>
      </c>
      <c r="AZ74"/>
      <c r="BA74" s="438" t="s">
        <v>296</v>
      </c>
      <c r="BB74" s="431">
        <v>102</v>
      </c>
      <c r="BC74" s="426">
        <v>250</v>
      </c>
      <c r="BD74" s="426">
        <v>140</v>
      </c>
      <c r="BE74" s="426">
        <v>0</v>
      </c>
      <c r="BF74" s="318">
        <f t="shared" si="278"/>
        <v>492</v>
      </c>
      <c r="BG74" s="432">
        <v>207</v>
      </c>
      <c r="BH74" s="431">
        <v>0</v>
      </c>
      <c r="BI74" s="426">
        <v>0</v>
      </c>
      <c r="BJ74" s="426">
        <v>0</v>
      </c>
      <c r="BK74" s="269"/>
      <c r="BL74" s="431">
        <v>18</v>
      </c>
      <c r="BM74" s="432">
        <v>10</v>
      </c>
    </row>
    <row r="75" spans="1:65" s="124" customFormat="1" ht="14.25" customHeight="1">
      <c r="A75" s="469" t="s">
        <v>297</v>
      </c>
      <c r="B75" s="498">
        <v>15585</v>
      </c>
      <c r="C75" s="204">
        <v>7746</v>
      </c>
      <c r="D75" s="204">
        <v>10390</v>
      </c>
      <c r="E75" s="204">
        <v>5407</v>
      </c>
      <c r="F75" s="204">
        <v>7643</v>
      </c>
      <c r="G75" s="204">
        <v>3875</v>
      </c>
      <c r="H75" s="204">
        <v>4611</v>
      </c>
      <c r="I75" s="204">
        <v>2260</v>
      </c>
      <c r="J75" s="204">
        <v>2735</v>
      </c>
      <c r="K75" s="204">
        <v>1337</v>
      </c>
      <c r="L75" s="203">
        <f t="shared" si="272"/>
        <v>40964</v>
      </c>
      <c r="M75" s="779">
        <f t="shared" si="273"/>
        <v>20625</v>
      </c>
      <c r="N75" s="229">
        <v>0</v>
      </c>
      <c r="O75" s="131">
        <v>0</v>
      </c>
      <c r="P75" s="131">
        <v>0</v>
      </c>
      <c r="Q75" s="139">
        <v>0</v>
      </c>
      <c r="R75"/>
      <c r="S75" s="485" t="s">
        <v>297</v>
      </c>
      <c r="T75" s="459">
        <v>3606</v>
      </c>
      <c r="U75" s="460">
        <v>1775</v>
      </c>
      <c r="V75" s="460">
        <v>2566</v>
      </c>
      <c r="W75" s="460">
        <v>1354</v>
      </c>
      <c r="X75" s="460">
        <v>1839</v>
      </c>
      <c r="Y75" s="460">
        <v>948</v>
      </c>
      <c r="Z75" s="460">
        <v>718</v>
      </c>
      <c r="AA75" s="460">
        <v>351</v>
      </c>
      <c r="AB75" s="460">
        <v>320</v>
      </c>
      <c r="AC75" s="460">
        <v>158</v>
      </c>
      <c r="AD75" s="203">
        <f t="shared" si="274"/>
        <v>9049</v>
      </c>
      <c r="AE75" s="779">
        <f t="shared" si="275"/>
        <v>4586</v>
      </c>
      <c r="AF75" s="459">
        <v>0</v>
      </c>
      <c r="AG75" s="460">
        <v>0</v>
      </c>
      <c r="AH75" s="460">
        <v>0</v>
      </c>
      <c r="AI75" s="462">
        <v>0</v>
      </c>
      <c r="AJ75" s="93"/>
      <c r="AK75" s="438" t="s">
        <v>297</v>
      </c>
      <c r="AL75" s="459">
        <v>259</v>
      </c>
      <c r="AM75" s="460">
        <v>247</v>
      </c>
      <c r="AN75" s="460">
        <v>220</v>
      </c>
      <c r="AO75" s="460">
        <v>181</v>
      </c>
      <c r="AP75" s="460">
        <v>142</v>
      </c>
      <c r="AQ75" s="830">
        <f t="shared" si="276"/>
        <v>1049</v>
      </c>
      <c r="AR75" s="460">
        <v>0</v>
      </c>
      <c r="AS75" s="462">
        <v>0</v>
      </c>
      <c r="AT75" s="862">
        <v>583</v>
      </c>
      <c r="AU75" s="459">
        <v>521</v>
      </c>
      <c r="AV75" s="460">
        <v>50</v>
      </c>
      <c r="AW75" s="833">
        <f t="shared" si="277"/>
        <v>571</v>
      </c>
      <c r="AX75" s="741">
        <v>0</v>
      </c>
      <c r="AY75" s="467">
        <v>203</v>
      </c>
      <c r="AZ75"/>
      <c r="BA75" s="438" t="s">
        <v>297</v>
      </c>
      <c r="BB75" s="431">
        <v>255</v>
      </c>
      <c r="BC75" s="426">
        <v>307</v>
      </c>
      <c r="BD75" s="426">
        <v>233</v>
      </c>
      <c r="BE75" s="426">
        <v>0</v>
      </c>
      <c r="BF75" s="318">
        <f t="shared" si="278"/>
        <v>795</v>
      </c>
      <c r="BG75" s="432">
        <v>339</v>
      </c>
      <c r="BH75" s="431">
        <v>0</v>
      </c>
      <c r="BI75" s="426">
        <v>0</v>
      </c>
      <c r="BJ75" s="426">
        <v>0</v>
      </c>
      <c r="BK75" s="269"/>
      <c r="BL75" s="431">
        <v>55</v>
      </c>
      <c r="BM75" s="432">
        <v>35</v>
      </c>
    </row>
    <row r="76" spans="1:65" s="124" customFormat="1" ht="14.25" customHeight="1">
      <c r="A76" s="488" t="s">
        <v>108</v>
      </c>
      <c r="B76" s="498"/>
      <c r="C76" s="204"/>
      <c r="D76" s="204"/>
      <c r="E76" s="204"/>
      <c r="F76" s="204"/>
      <c r="G76" s="204"/>
      <c r="H76" s="204"/>
      <c r="I76" s="204"/>
      <c r="J76" s="204"/>
      <c r="K76" s="204"/>
      <c r="L76" s="203"/>
      <c r="M76" s="779"/>
      <c r="N76" s="229"/>
      <c r="O76" s="131"/>
      <c r="P76" s="131"/>
      <c r="Q76" s="139"/>
      <c r="R76"/>
      <c r="S76" s="454" t="s">
        <v>108</v>
      </c>
      <c r="T76" s="459"/>
      <c r="U76" s="460"/>
      <c r="V76" s="460"/>
      <c r="W76" s="460"/>
      <c r="X76" s="460"/>
      <c r="Y76" s="460"/>
      <c r="Z76" s="460"/>
      <c r="AA76" s="460"/>
      <c r="AB76" s="460"/>
      <c r="AC76" s="460"/>
      <c r="AD76" s="203"/>
      <c r="AE76" s="779"/>
      <c r="AF76" s="459"/>
      <c r="AG76" s="460"/>
      <c r="AH76" s="460"/>
      <c r="AI76" s="462"/>
      <c r="AJ76"/>
      <c r="AK76" s="437" t="s">
        <v>108</v>
      </c>
      <c r="AL76" s="470"/>
      <c r="AM76" s="436"/>
      <c r="AN76" s="436"/>
      <c r="AO76" s="436"/>
      <c r="AP76" s="436"/>
      <c r="AQ76" s="830"/>
      <c r="AR76" s="461"/>
      <c r="AS76" s="463"/>
      <c r="AT76" s="863"/>
      <c r="AU76" s="470"/>
      <c r="AV76" s="436"/>
      <c r="AW76" s="833"/>
      <c r="AX76" s="742"/>
      <c r="AY76" s="471"/>
      <c r="AZ76"/>
      <c r="BA76" s="437" t="s">
        <v>108</v>
      </c>
      <c r="BB76" s="431"/>
      <c r="BC76" s="426"/>
      <c r="BD76" s="426"/>
      <c r="BE76" s="426"/>
      <c r="BF76" s="318"/>
      <c r="BG76" s="432"/>
      <c r="BH76" s="431"/>
      <c r="BI76" s="426"/>
      <c r="BJ76" s="426"/>
      <c r="BK76" s="269"/>
      <c r="BL76" s="643"/>
      <c r="BM76" s="767"/>
    </row>
    <row r="77" spans="1:65" s="124" customFormat="1" ht="14.25" customHeight="1">
      <c r="A77" s="469" t="s">
        <v>298</v>
      </c>
      <c r="B77" s="498">
        <v>22000</v>
      </c>
      <c r="C77" s="204">
        <v>12151</v>
      </c>
      <c r="D77" s="204">
        <v>11724</v>
      </c>
      <c r="E77" s="204">
        <v>6600</v>
      </c>
      <c r="F77" s="204">
        <v>7369</v>
      </c>
      <c r="G77" s="204">
        <v>4213</v>
      </c>
      <c r="H77" s="204">
        <v>4069</v>
      </c>
      <c r="I77" s="204">
        <v>2318</v>
      </c>
      <c r="J77" s="204">
        <v>2305</v>
      </c>
      <c r="K77" s="204">
        <v>1281</v>
      </c>
      <c r="L77" s="203">
        <f t="shared" si="272"/>
        <v>47467</v>
      </c>
      <c r="M77" s="779">
        <f t="shared" si="273"/>
        <v>26563</v>
      </c>
      <c r="N77" s="229">
        <v>0</v>
      </c>
      <c r="O77" s="131">
        <v>0</v>
      </c>
      <c r="P77" s="131">
        <v>0</v>
      </c>
      <c r="Q77" s="139">
        <v>0</v>
      </c>
      <c r="R77"/>
      <c r="S77" s="485" t="s">
        <v>298</v>
      </c>
      <c r="T77" s="459">
        <v>5373</v>
      </c>
      <c r="U77" s="460">
        <v>2941</v>
      </c>
      <c r="V77" s="460">
        <v>2384</v>
      </c>
      <c r="W77" s="460">
        <v>1353</v>
      </c>
      <c r="X77" s="460">
        <v>1485</v>
      </c>
      <c r="Y77" s="460">
        <v>819</v>
      </c>
      <c r="Z77" s="460">
        <v>571</v>
      </c>
      <c r="AA77" s="460">
        <v>318</v>
      </c>
      <c r="AB77" s="460">
        <v>407</v>
      </c>
      <c r="AC77" s="460">
        <v>237</v>
      </c>
      <c r="AD77" s="203">
        <f t="shared" ref="AD77:AD85" si="279">+T77+V77+X77+Z77+AB77</f>
        <v>10220</v>
      </c>
      <c r="AE77" s="779">
        <f t="shared" ref="AE77:AE85" si="280">+U77+W77+Y77+AA77+AC77</f>
        <v>5668</v>
      </c>
      <c r="AF77" s="459">
        <v>0</v>
      </c>
      <c r="AG77" s="460">
        <v>0</v>
      </c>
      <c r="AH77" s="460">
        <v>0</v>
      </c>
      <c r="AI77" s="462">
        <v>0</v>
      </c>
      <c r="AJ77"/>
      <c r="AK77" s="438" t="s">
        <v>298</v>
      </c>
      <c r="AL77" s="459">
        <v>378</v>
      </c>
      <c r="AM77" s="460">
        <v>333</v>
      </c>
      <c r="AN77" s="460">
        <v>294</v>
      </c>
      <c r="AO77" s="460">
        <v>219</v>
      </c>
      <c r="AP77" s="460">
        <v>151</v>
      </c>
      <c r="AQ77" s="830">
        <f t="shared" si="276"/>
        <v>1375</v>
      </c>
      <c r="AR77" s="460">
        <v>0</v>
      </c>
      <c r="AS77" s="462">
        <v>0</v>
      </c>
      <c r="AT77" s="862">
        <v>584</v>
      </c>
      <c r="AU77" s="459">
        <v>497</v>
      </c>
      <c r="AV77" s="460">
        <v>81</v>
      </c>
      <c r="AW77" s="833">
        <f t="shared" si="277"/>
        <v>578</v>
      </c>
      <c r="AX77" s="741">
        <v>0</v>
      </c>
      <c r="AY77" s="467">
        <v>356</v>
      </c>
      <c r="AZ77"/>
      <c r="BA77" s="438" t="s">
        <v>298</v>
      </c>
      <c r="BB77" s="431">
        <v>75</v>
      </c>
      <c r="BC77" s="426">
        <v>329</v>
      </c>
      <c r="BD77" s="426">
        <v>270</v>
      </c>
      <c r="BE77" s="738">
        <v>0</v>
      </c>
      <c r="BF77" s="318">
        <f t="shared" si="278"/>
        <v>674</v>
      </c>
      <c r="BG77" s="432">
        <v>259</v>
      </c>
      <c r="BH77" s="431">
        <v>0</v>
      </c>
      <c r="BI77" s="426">
        <v>0</v>
      </c>
      <c r="BJ77" s="426">
        <v>0</v>
      </c>
      <c r="BK77" s="269"/>
      <c r="BL77" s="431">
        <v>5</v>
      </c>
      <c r="BM77" s="432">
        <v>2</v>
      </c>
    </row>
    <row r="78" spans="1:65" s="124" customFormat="1" ht="14.25" customHeight="1">
      <c r="A78" s="469" t="s">
        <v>299</v>
      </c>
      <c r="B78" s="498">
        <v>3949</v>
      </c>
      <c r="C78" s="204">
        <v>1985</v>
      </c>
      <c r="D78" s="204">
        <v>2235</v>
      </c>
      <c r="E78" s="204">
        <v>1171</v>
      </c>
      <c r="F78" s="204">
        <v>1237</v>
      </c>
      <c r="G78" s="204">
        <v>667</v>
      </c>
      <c r="H78" s="204">
        <v>572</v>
      </c>
      <c r="I78" s="204">
        <v>324</v>
      </c>
      <c r="J78" s="204">
        <v>341</v>
      </c>
      <c r="K78" s="204">
        <v>187</v>
      </c>
      <c r="L78" s="203">
        <f t="shared" si="272"/>
        <v>8334</v>
      </c>
      <c r="M78" s="779">
        <f t="shared" si="273"/>
        <v>4334</v>
      </c>
      <c r="N78" s="229">
        <v>0</v>
      </c>
      <c r="O78" s="131">
        <v>0</v>
      </c>
      <c r="P78" s="131">
        <v>0</v>
      </c>
      <c r="Q78" s="139">
        <v>0</v>
      </c>
      <c r="R78"/>
      <c r="S78" s="487" t="s">
        <v>299</v>
      </c>
      <c r="T78" s="459">
        <v>749</v>
      </c>
      <c r="U78" s="460">
        <v>362</v>
      </c>
      <c r="V78" s="460">
        <v>474</v>
      </c>
      <c r="W78" s="460">
        <v>254</v>
      </c>
      <c r="X78" s="460">
        <v>277</v>
      </c>
      <c r="Y78" s="460">
        <v>145</v>
      </c>
      <c r="Z78" s="460">
        <v>73</v>
      </c>
      <c r="AA78" s="460">
        <v>35</v>
      </c>
      <c r="AB78" s="460">
        <v>48</v>
      </c>
      <c r="AC78" s="460">
        <v>19</v>
      </c>
      <c r="AD78" s="203">
        <f t="shared" si="279"/>
        <v>1621</v>
      </c>
      <c r="AE78" s="779">
        <f t="shared" si="280"/>
        <v>815</v>
      </c>
      <c r="AF78" s="459">
        <v>0</v>
      </c>
      <c r="AG78" s="460">
        <v>0</v>
      </c>
      <c r="AH78" s="460">
        <v>0</v>
      </c>
      <c r="AI78" s="462">
        <v>0</v>
      </c>
      <c r="AJ78"/>
      <c r="AK78" s="469" t="s">
        <v>299</v>
      </c>
      <c r="AL78" s="459">
        <v>85</v>
      </c>
      <c r="AM78" s="460">
        <v>76</v>
      </c>
      <c r="AN78" s="460">
        <v>56</v>
      </c>
      <c r="AO78" s="460">
        <v>26</v>
      </c>
      <c r="AP78" s="460">
        <v>20</v>
      </c>
      <c r="AQ78" s="830">
        <f t="shared" si="276"/>
        <v>263</v>
      </c>
      <c r="AR78" s="460">
        <v>0</v>
      </c>
      <c r="AS78" s="462">
        <v>0</v>
      </c>
      <c r="AT78" s="862">
        <v>137</v>
      </c>
      <c r="AU78" s="459">
        <v>84</v>
      </c>
      <c r="AV78" s="460">
        <v>52</v>
      </c>
      <c r="AW78" s="833">
        <f t="shared" si="277"/>
        <v>136</v>
      </c>
      <c r="AX78" s="741">
        <v>0</v>
      </c>
      <c r="AY78" s="467">
        <v>79</v>
      </c>
      <c r="AZ78"/>
      <c r="BA78" s="469" t="s">
        <v>299</v>
      </c>
      <c r="BB78" s="431">
        <v>38</v>
      </c>
      <c r="BC78" s="426">
        <v>69</v>
      </c>
      <c r="BD78" s="426">
        <v>61</v>
      </c>
      <c r="BE78" s="426">
        <v>0</v>
      </c>
      <c r="BF78" s="318">
        <f t="shared" si="278"/>
        <v>168</v>
      </c>
      <c r="BG78" s="432">
        <v>90</v>
      </c>
      <c r="BH78" s="431">
        <v>0</v>
      </c>
      <c r="BI78" s="426">
        <v>0</v>
      </c>
      <c r="BJ78" s="426">
        <v>0</v>
      </c>
      <c r="BK78" s="269"/>
      <c r="BL78" s="431">
        <v>7</v>
      </c>
      <c r="BM78" s="432">
        <v>2</v>
      </c>
    </row>
    <row r="79" spans="1:65" s="124" customFormat="1" ht="14.25" customHeight="1">
      <c r="A79" s="469" t="s">
        <v>78</v>
      </c>
      <c r="B79" s="498">
        <v>2581</v>
      </c>
      <c r="C79" s="204">
        <v>1348</v>
      </c>
      <c r="D79" s="204">
        <v>1292</v>
      </c>
      <c r="E79" s="204">
        <v>646</v>
      </c>
      <c r="F79" s="204">
        <v>738</v>
      </c>
      <c r="G79" s="204">
        <v>387</v>
      </c>
      <c r="H79" s="204">
        <v>390</v>
      </c>
      <c r="I79" s="204">
        <v>192</v>
      </c>
      <c r="J79" s="204">
        <v>318</v>
      </c>
      <c r="K79" s="204">
        <v>164</v>
      </c>
      <c r="L79" s="203">
        <f t="shared" si="272"/>
        <v>5319</v>
      </c>
      <c r="M79" s="779">
        <f t="shared" si="273"/>
        <v>2737</v>
      </c>
      <c r="N79" s="229">
        <v>0</v>
      </c>
      <c r="O79" s="131">
        <v>0</v>
      </c>
      <c r="P79" s="131">
        <v>0</v>
      </c>
      <c r="Q79" s="139">
        <v>0</v>
      </c>
      <c r="R79"/>
      <c r="S79" s="487" t="s">
        <v>78</v>
      </c>
      <c r="T79" s="459">
        <v>192</v>
      </c>
      <c r="U79" s="460">
        <v>81</v>
      </c>
      <c r="V79" s="460">
        <v>151</v>
      </c>
      <c r="W79" s="460">
        <v>85</v>
      </c>
      <c r="X79" s="460">
        <v>110</v>
      </c>
      <c r="Y79" s="460">
        <v>52</v>
      </c>
      <c r="Z79" s="460">
        <v>58</v>
      </c>
      <c r="AA79" s="460">
        <v>32</v>
      </c>
      <c r="AB79" s="460">
        <v>65</v>
      </c>
      <c r="AC79" s="460">
        <v>39</v>
      </c>
      <c r="AD79" s="203">
        <f t="shared" si="279"/>
        <v>576</v>
      </c>
      <c r="AE79" s="779">
        <f t="shared" si="280"/>
        <v>289</v>
      </c>
      <c r="AF79" s="459">
        <v>0</v>
      </c>
      <c r="AG79" s="460">
        <v>0</v>
      </c>
      <c r="AH79" s="460">
        <v>0</v>
      </c>
      <c r="AI79" s="462">
        <v>0</v>
      </c>
      <c r="AJ79"/>
      <c r="AK79" s="469" t="s">
        <v>78</v>
      </c>
      <c r="AL79" s="459">
        <v>66</v>
      </c>
      <c r="AM79" s="460">
        <v>60</v>
      </c>
      <c r="AN79" s="460">
        <v>50</v>
      </c>
      <c r="AO79" s="460">
        <v>35</v>
      </c>
      <c r="AP79" s="460">
        <v>33</v>
      </c>
      <c r="AQ79" s="830">
        <f t="shared" si="276"/>
        <v>244</v>
      </c>
      <c r="AR79" s="460">
        <v>0</v>
      </c>
      <c r="AS79" s="462">
        <v>0</v>
      </c>
      <c r="AT79" s="862">
        <v>111</v>
      </c>
      <c r="AU79" s="459">
        <v>75</v>
      </c>
      <c r="AV79" s="460">
        <v>31</v>
      </c>
      <c r="AW79" s="833">
        <f t="shared" si="277"/>
        <v>106</v>
      </c>
      <c r="AX79" s="741">
        <v>0</v>
      </c>
      <c r="AY79" s="467">
        <v>64</v>
      </c>
      <c r="AZ79"/>
      <c r="BA79" s="469" t="s">
        <v>78</v>
      </c>
      <c r="BB79" s="431">
        <v>16</v>
      </c>
      <c r="BC79" s="426">
        <v>55</v>
      </c>
      <c r="BD79" s="426">
        <v>46</v>
      </c>
      <c r="BE79" s="426">
        <v>0</v>
      </c>
      <c r="BF79" s="318">
        <f t="shared" si="278"/>
        <v>117</v>
      </c>
      <c r="BG79" s="432">
        <v>46</v>
      </c>
      <c r="BH79" s="431">
        <v>0</v>
      </c>
      <c r="BI79" s="426">
        <v>0</v>
      </c>
      <c r="BJ79" s="426">
        <v>0</v>
      </c>
      <c r="BK79" s="269"/>
      <c r="BL79" s="431">
        <v>0</v>
      </c>
      <c r="BM79" s="432">
        <v>0</v>
      </c>
    </row>
    <row r="80" spans="1:65" s="124" customFormat="1" ht="14.25" customHeight="1">
      <c r="A80" s="469" t="s">
        <v>300</v>
      </c>
      <c r="B80" s="498">
        <v>4572</v>
      </c>
      <c r="C80" s="204">
        <v>2256</v>
      </c>
      <c r="D80" s="204">
        <v>1707</v>
      </c>
      <c r="E80" s="204">
        <v>893</v>
      </c>
      <c r="F80" s="204">
        <v>1130</v>
      </c>
      <c r="G80" s="204">
        <v>542</v>
      </c>
      <c r="H80" s="204">
        <v>695</v>
      </c>
      <c r="I80" s="204">
        <v>358</v>
      </c>
      <c r="J80" s="204">
        <v>460</v>
      </c>
      <c r="K80" s="204">
        <v>221</v>
      </c>
      <c r="L80" s="203">
        <f t="shared" si="272"/>
        <v>8564</v>
      </c>
      <c r="M80" s="779">
        <f t="shared" si="273"/>
        <v>4270</v>
      </c>
      <c r="N80" s="229">
        <v>0</v>
      </c>
      <c r="O80" s="131">
        <v>0</v>
      </c>
      <c r="P80" s="131">
        <v>0</v>
      </c>
      <c r="Q80" s="139">
        <v>0</v>
      </c>
      <c r="R80"/>
      <c r="S80" s="487" t="s">
        <v>300</v>
      </c>
      <c r="T80" s="459">
        <v>1607</v>
      </c>
      <c r="U80" s="460">
        <v>761</v>
      </c>
      <c r="V80" s="460">
        <v>410</v>
      </c>
      <c r="W80" s="460">
        <v>202</v>
      </c>
      <c r="X80" s="460">
        <v>276</v>
      </c>
      <c r="Y80" s="460">
        <v>120</v>
      </c>
      <c r="Z80" s="460">
        <v>161</v>
      </c>
      <c r="AA80" s="460">
        <v>83</v>
      </c>
      <c r="AB80" s="460">
        <v>47</v>
      </c>
      <c r="AC80" s="460">
        <v>15</v>
      </c>
      <c r="AD80" s="203">
        <f t="shared" si="279"/>
        <v>2501</v>
      </c>
      <c r="AE80" s="779">
        <f t="shared" si="280"/>
        <v>1181</v>
      </c>
      <c r="AF80" s="459">
        <v>0</v>
      </c>
      <c r="AG80" s="460">
        <v>0</v>
      </c>
      <c r="AH80" s="460">
        <v>0</v>
      </c>
      <c r="AI80" s="462">
        <v>0</v>
      </c>
      <c r="AJ80"/>
      <c r="AK80" s="469" t="s">
        <v>300</v>
      </c>
      <c r="AL80" s="459">
        <v>110</v>
      </c>
      <c r="AM80" s="460">
        <v>90</v>
      </c>
      <c r="AN80" s="460">
        <v>80</v>
      </c>
      <c r="AO80" s="460">
        <v>63</v>
      </c>
      <c r="AP80" s="460">
        <v>50</v>
      </c>
      <c r="AQ80" s="830">
        <f t="shared" si="276"/>
        <v>393</v>
      </c>
      <c r="AR80" s="460">
        <v>0</v>
      </c>
      <c r="AS80" s="462">
        <v>0</v>
      </c>
      <c r="AT80" s="862">
        <v>156</v>
      </c>
      <c r="AU80" s="459">
        <v>123</v>
      </c>
      <c r="AV80" s="460">
        <v>32</v>
      </c>
      <c r="AW80" s="833">
        <f t="shared" si="277"/>
        <v>155</v>
      </c>
      <c r="AX80" s="741">
        <v>0</v>
      </c>
      <c r="AY80" s="467">
        <v>96</v>
      </c>
      <c r="AZ80"/>
      <c r="BA80" s="469" t="s">
        <v>300</v>
      </c>
      <c r="BB80" s="431">
        <v>45</v>
      </c>
      <c r="BC80" s="426">
        <v>89</v>
      </c>
      <c r="BD80" s="426">
        <v>88</v>
      </c>
      <c r="BE80" s="426">
        <v>0</v>
      </c>
      <c r="BF80" s="318">
        <f t="shared" si="278"/>
        <v>222</v>
      </c>
      <c r="BG80" s="432">
        <v>93</v>
      </c>
      <c r="BH80" s="431">
        <v>0</v>
      </c>
      <c r="BI80" s="426">
        <v>0</v>
      </c>
      <c r="BJ80" s="426">
        <v>0</v>
      </c>
      <c r="BK80" s="269"/>
      <c r="BL80" s="431">
        <v>2</v>
      </c>
      <c r="BM80" s="432">
        <v>1</v>
      </c>
    </row>
    <row r="81" spans="1:65" s="124" customFormat="1" ht="14.25" customHeight="1">
      <c r="A81" s="469" t="s">
        <v>301</v>
      </c>
      <c r="B81" s="498">
        <v>18757</v>
      </c>
      <c r="C81" s="204">
        <v>9928</v>
      </c>
      <c r="D81" s="204">
        <v>10753</v>
      </c>
      <c r="E81" s="204">
        <v>5800</v>
      </c>
      <c r="F81" s="204">
        <v>6727</v>
      </c>
      <c r="G81" s="204">
        <v>3707</v>
      </c>
      <c r="H81" s="204">
        <v>4216</v>
      </c>
      <c r="I81" s="204">
        <v>2276</v>
      </c>
      <c r="J81" s="204">
        <v>2307</v>
      </c>
      <c r="K81" s="204">
        <v>1224</v>
      </c>
      <c r="L81" s="203">
        <f t="shared" si="272"/>
        <v>42760</v>
      </c>
      <c r="M81" s="779">
        <f t="shared" si="273"/>
        <v>22935</v>
      </c>
      <c r="N81" s="229">
        <v>0</v>
      </c>
      <c r="O81" s="131">
        <v>0</v>
      </c>
      <c r="P81" s="131">
        <v>0</v>
      </c>
      <c r="Q81" s="139">
        <v>0</v>
      </c>
      <c r="R81"/>
      <c r="S81" s="487" t="s">
        <v>301</v>
      </c>
      <c r="T81" s="459">
        <v>943</v>
      </c>
      <c r="U81" s="460">
        <v>474</v>
      </c>
      <c r="V81" s="460">
        <v>1006</v>
      </c>
      <c r="W81" s="460">
        <v>527</v>
      </c>
      <c r="X81" s="460">
        <v>598</v>
      </c>
      <c r="Y81" s="460">
        <v>309</v>
      </c>
      <c r="Z81" s="460">
        <v>193</v>
      </c>
      <c r="AA81" s="460">
        <v>111</v>
      </c>
      <c r="AB81" s="460">
        <v>154</v>
      </c>
      <c r="AC81" s="460">
        <v>71</v>
      </c>
      <c r="AD81" s="203">
        <f t="shared" si="279"/>
        <v>2894</v>
      </c>
      <c r="AE81" s="779">
        <f t="shared" si="280"/>
        <v>1492</v>
      </c>
      <c r="AF81" s="459">
        <v>0</v>
      </c>
      <c r="AG81" s="460">
        <v>0</v>
      </c>
      <c r="AH81" s="460">
        <v>0</v>
      </c>
      <c r="AI81" s="462">
        <v>0</v>
      </c>
      <c r="AJ81"/>
      <c r="AK81" s="469" t="s">
        <v>301</v>
      </c>
      <c r="AL81" s="459">
        <v>349</v>
      </c>
      <c r="AM81" s="460">
        <v>287</v>
      </c>
      <c r="AN81" s="460">
        <v>226</v>
      </c>
      <c r="AO81" s="460">
        <v>166</v>
      </c>
      <c r="AP81" s="460">
        <v>101</v>
      </c>
      <c r="AQ81" s="830">
        <f t="shared" si="276"/>
        <v>1129</v>
      </c>
      <c r="AR81" s="460">
        <v>0</v>
      </c>
      <c r="AS81" s="462">
        <v>0</v>
      </c>
      <c r="AT81" s="862">
        <v>588</v>
      </c>
      <c r="AU81" s="459">
        <v>436</v>
      </c>
      <c r="AV81" s="460">
        <v>133</v>
      </c>
      <c r="AW81" s="833">
        <f t="shared" si="277"/>
        <v>569</v>
      </c>
      <c r="AX81" s="741">
        <v>0</v>
      </c>
      <c r="AY81" s="467">
        <v>284</v>
      </c>
      <c r="AZ81"/>
      <c r="BA81" s="469" t="s">
        <v>301</v>
      </c>
      <c r="BB81" s="431">
        <v>157</v>
      </c>
      <c r="BC81" s="426">
        <v>341</v>
      </c>
      <c r="BD81" s="426">
        <v>271</v>
      </c>
      <c r="BE81" s="426">
        <v>0</v>
      </c>
      <c r="BF81" s="318">
        <f t="shared" si="278"/>
        <v>769</v>
      </c>
      <c r="BG81" s="432">
        <v>349</v>
      </c>
      <c r="BH81" s="431">
        <v>0</v>
      </c>
      <c r="BI81" s="426">
        <v>0</v>
      </c>
      <c r="BJ81" s="426">
        <v>0</v>
      </c>
      <c r="BK81" s="269"/>
      <c r="BL81" s="431">
        <v>19</v>
      </c>
      <c r="BM81" s="432">
        <v>14</v>
      </c>
    </row>
    <row r="82" spans="1:65" s="124" customFormat="1" ht="14.25" customHeight="1">
      <c r="A82" s="469" t="s">
        <v>302</v>
      </c>
      <c r="B82" s="498">
        <v>8399</v>
      </c>
      <c r="C82" s="204">
        <v>4449</v>
      </c>
      <c r="D82" s="204">
        <v>4076</v>
      </c>
      <c r="E82" s="204">
        <v>2197</v>
      </c>
      <c r="F82" s="204">
        <v>2563</v>
      </c>
      <c r="G82" s="204">
        <v>1427</v>
      </c>
      <c r="H82" s="204">
        <v>1539</v>
      </c>
      <c r="I82" s="204">
        <v>866</v>
      </c>
      <c r="J82" s="204">
        <v>966</v>
      </c>
      <c r="K82" s="204">
        <v>547</v>
      </c>
      <c r="L82" s="203">
        <f t="shared" si="272"/>
        <v>17543</v>
      </c>
      <c r="M82" s="779">
        <f t="shared" si="273"/>
        <v>9486</v>
      </c>
      <c r="N82" s="229">
        <v>0</v>
      </c>
      <c r="O82" s="131">
        <v>0</v>
      </c>
      <c r="P82" s="131">
        <v>0</v>
      </c>
      <c r="Q82" s="139">
        <v>0</v>
      </c>
      <c r="R82"/>
      <c r="S82" s="487" t="s">
        <v>302</v>
      </c>
      <c r="T82" s="459">
        <v>1587</v>
      </c>
      <c r="U82" s="460">
        <v>795</v>
      </c>
      <c r="V82" s="460">
        <v>695</v>
      </c>
      <c r="W82" s="460">
        <v>326</v>
      </c>
      <c r="X82" s="460">
        <v>347</v>
      </c>
      <c r="Y82" s="460">
        <v>177</v>
      </c>
      <c r="Z82" s="460">
        <v>139</v>
      </c>
      <c r="AA82" s="460">
        <v>82</v>
      </c>
      <c r="AB82" s="460">
        <v>39</v>
      </c>
      <c r="AC82" s="460">
        <v>21</v>
      </c>
      <c r="AD82" s="203">
        <f t="shared" si="279"/>
        <v>2807</v>
      </c>
      <c r="AE82" s="779">
        <f t="shared" si="280"/>
        <v>1401</v>
      </c>
      <c r="AF82" s="459">
        <v>0</v>
      </c>
      <c r="AG82" s="460">
        <v>0</v>
      </c>
      <c r="AH82" s="460">
        <v>0</v>
      </c>
      <c r="AI82" s="462">
        <v>0</v>
      </c>
      <c r="AJ82"/>
      <c r="AK82" s="469" t="s">
        <v>302</v>
      </c>
      <c r="AL82" s="459">
        <v>131</v>
      </c>
      <c r="AM82" s="460">
        <v>102</v>
      </c>
      <c r="AN82" s="460">
        <v>83</v>
      </c>
      <c r="AO82" s="460">
        <v>58</v>
      </c>
      <c r="AP82" s="460">
        <v>40</v>
      </c>
      <c r="AQ82" s="830">
        <f t="shared" si="276"/>
        <v>414</v>
      </c>
      <c r="AR82" s="460">
        <v>0</v>
      </c>
      <c r="AS82" s="462">
        <v>0</v>
      </c>
      <c r="AT82" s="862">
        <v>211</v>
      </c>
      <c r="AU82" s="459">
        <v>172</v>
      </c>
      <c r="AV82" s="460">
        <v>37</v>
      </c>
      <c r="AW82" s="833">
        <f t="shared" si="277"/>
        <v>209</v>
      </c>
      <c r="AX82" s="741">
        <v>0</v>
      </c>
      <c r="AY82" s="467">
        <v>86</v>
      </c>
      <c r="AZ82"/>
      <c r="BA82" s="469" t="s">
        <v>302</v>
      </c>
      <c r="BB82" s="431">
        <v>76</v>
      </c>
      <c r="BC82" s="426">
        <v>146</v>
      </c>
      <c r="BD82" s="426">
        <v>124</v>
      </c>
      <c r="BE82" s="426">
        <v>0</v>
      </c>
      <c r="BF82" s="318">
        <f t="shared" si="278"/>
        <v>346</v>
      </c>
      <c r="BG82" s="432">
        <v>167</v>
      </c>
      <c r="BH82" s="431">
        <v>0</v>
      </c>
      <c r="BI82" s="426">
        <v>0</v>
      </c>
      <c r="BJ82" s="426">
        <v>0</v>
      </c>
      <c r="BK82" s="269"/>
      <c r="BL82" s="431">
        <v>16</v>
      </c>
      <c r="BM82" s="432">
        <v>8</v>
      </c>
    </row>
    <row r="83" spans="1:65" s="122" customFormat="1" ht="14.25" customHeight="1">
      <c r="A83" s="469" t="s">
        <v>303</v>
      </c>
      <c r="B83" s="498">
        <v>7025</v>
      </c>
      <c r="C83" s="204">
        <v>3668</v>
      </c>
      <c r="D83" s="204">
        <v>4227</v>
      </c>
      <c r="E83" s="204">
        <v>2145</v>
      </c>
      <c r="F83" s="204">
        <v>2989</v>
      </c>
      <c r="G83" s="204">
        <v>1485</v>
      </c>
      <c r="H83" s="204">
        <v>1648</v>
      </c>
      <c r="I83" s="204">
        <v>831</v>
      </c>
      <c r="J83" s="204">
        <v>782</v>
      </c>
      <c r="K83" s="204">
        <v>383</v>
      </c>
      <c r="L83" s="203">
        <f t="shared" si="272"/>
        <v>16671</v>
      </c>
      <c r="M83" s="779">
        <f t="shared" si="273"/>
        <v>8512</v>
      </c>
      <c r="N83" s="229">
        <v>496</v>
      </c>
      <c r="O83" s="131">
        <v>234</v>
      </c>
      <c r="P83" s="131">
        <v>13</v>
      </c>
      <c r="Q83" s="139">
        <v>6</v>
      </c>
      <c r="R83"/>
      <c r="S83" s="487" t="s">
        <v>303</v>
      </c>
      <c r="T83" s="459">
        <v>222</v>
      </c>
      <c r="U83" s="460">
        <v>124</v>
      </c>
      <c r="V83" s="460">
        <v>636</v>
      </c>
      <c r="W83" s="460">
        <v>311</v>
      </c>
      <c r="X83" s="460">
        <v>422</v>
      </c>
      <c r="Y83" s="460">
        <v>197</v>
      </c>
      <c r="Z83" s="460">
        <v>187</v>
      </c>
      <c r="AA83" s="460">
        <v>77</v>
      </c>
      <c r="AB83" s="460">
        <v>48</v>
      </c>
      <c r="AC83" s="460">
        <v>26</v>
      </c>
      <c r="AD83" s="203">
        <f t="shared" si="279"/>
        <v>1515</v>
      </c>
      <c r="AE83" s="779">
        <f t="shared" si="280"/>
        <v>735</v>
      </c>
      <c r="AF83" s="459">
        <v>1</v>
      </c>
      <c r="AG83" s="460">
        <v>0</v>
      </c>
      <c r="AH83" s="460">
        <v>0</v>
      </c>
      <c r="AI83" s="462">
        <v>0</v>
      </c>
      <c r="AJ83"/>
      <c r="AK83" s="469" t="s">
        <v>303</v>
      </c>
      <c r="AL83" s="459">
        <v>142</v>
      </c>
      <c r="AM83" s="460">
        <v>129</v>
      </c>
      <c r="AN83" s="460">
        <v>115</v>
      </c>
      <c r="AO83" s="460">
        <v>74</v>
      </c>
      <c r="AP83" s="460">
        <v>48</v>
      </c>
      <c r="AQ83" s="830">
        <f t="shared" si="276"/>
        <v>508</v>
      </c>
      <c r="AR83" s="460">
        <v>11</v>
      </c>
      <c r="AS83" s="462">
        <v>1</v>
      </c>
      <c r="AT83" s="862">
        <v>299</v>
      </c>
      <c r="AU83" s="459">
        <v>200</v>
      </c>
      <c r="AV83" s="460">
        <v>73</v>
      </c>
      <c r="AW83" s="833">
        <f t="shared" si="277"/>
        <v>273</v>
      </c>
      <c r="AX83" s="741">
        <v>14</v>
      </c>
      <c r="AY83" s="467">
        <v>126</v>
      </c>
      <c r="AZ83"/>
      <c r="BA83" s="469" t="s">
        <v>303</v>
      </c>
      <c r="BB83" s="431">
        <v>87</v>
      </c>
      <c r="BC83" s="426">
        <v>197</v>
      </c>
      <c r="BD83" s="426">
        <v>87</v>
      </c>
      <c r="BE83" s="426">
        <v>0</v>
      </c>
      <c r="BF83" s="318">
        <f t="shared" si="278"/>
        <v>371</v>
      </c>
      <c r="BG83" s="432">
        <v>202</v>
      </c>
      <c r="BH83" s="431">
        <v>20</v>
      </c>
      <c r="BI83" s="426">
        <v>0</v>
      </c>
      <c r="BJ83" s="426">
        <v>3</v>
      </c>
      <c r="BK83" s="269">
        <f>SUM(BH83:BJ83)</f>
        <v>23</v>
      </c>
      <c r="BL83" s="431">
        <v>16</v>
      </c>
      <c r="BM83" s="432">
        <v>10</v>
      </c>
    </row>
    <row r="84" spans="1:65" s="124" customFormat="1" ht="14.25" customHeight="1">
      <c r="A84" s="469" t="s">
        <v>304</v>
      </c>
      <c r="B84" s="498">
        <v>2886</v>
      </c>
      <c r="C84" s="204">
        <v>1378</v>
      </c>
      <c r="D84" s="204">
        <v>2583</v>
      </c>
      <c r="E84" s="204">
        <v>1269</v>
      </c>
      <c r="F84" s="204">
        <v>2466</v>
      </c>
      <c r="G84" s="204">
        <v>1241</v>
      </c>
      <c r="H84" s="204">
        <v>1960</v>
      </c>
      <c r="I84" s="204">
        <v>1002</v>
      </c>
      <c r="J84" s="204">
        <v>1294</v>
      </c>
      <c r="K84" s="204">
        <v>647</v>
      </c>
      <c r="L84" s="203">
        <f t="shared" si="272"/>
        <v>11189</v>
      </c>
      <c r="M84" s="779">
        <f t="shared" si="273"/>
        <v>5537</v>
      </c>
      <c r="N84" s="229">
        <v>0</v>
      </c>
      <c r="O84" s="131">
        <v>0</v>
      </c>
      <c r="P84" s="131">
        <v>0</v>
      </c>
      <c r="Q84" s="139">
        <v>0</v>
      </c>
      <c r="R84"/>
      <c r="S84" s="487" t="s">
        <v>304</v>
      </c>
      <c r="T84" s="459">
        <v>724</v>
      </c>
      <c r="U84" s="460">
        <v>322</v>
      </c>
      <c r="V84" s="460">
        <v>585</v>
      </c>
      <c r="W84" s="460">
        <v>247</v>
      </c>
      <c r="X84" s="460">
        <v>649</v>
      </c>
      <c r="Y84" s="460">
        <v>305</v>
      </c>
      <c r="Z84" s="460">
        <v>435</v>
      </c>
      <c r="AA84" s="460">
        <v>235</v>
      </c>
      <c r="AB84" s="460">
        <v>113</v>
      </c>
      <c r="AC84" s="460">
        <v>60</v>
      </c>
      <c r="AD84" s="203">
        <f t="shared" si="279"/>
        <v>2506</v>
      </c>
      <c r="AE84" s="779">
        <f t="shared" si="280"/>
        <v>1169</v>
      </c>
      <c r="AF84" s="459">
        <v>0</v>
      </c>
      <c r="AG84" s="460">
        <v>0</v>
      </c>
      <c r="AH84" s="460">
        <v>0</v>
      </c>
      <c r="AI84" s="462">
        <v>0</v>
      </c>
      <c r="AJ84"/>
      <c r="AK84" s="469" t="s">
        <v>304</v>
      </c>
      <c r="AL84" s="459">
        <v>59</v>
      </c>
      <c r="AM84" s="460">
        <v>53</v>
      </c>
      <c r="AN84" s="460">
        <v>52</v>
      </c>
      <c r="AO84" s="460">
        <v>44</v>
      </c>
      <c r="AP84" s="460">
        <v>29</v>
      </c>
      <c r="AQ84" s="830">
        <f t="shared" si="276"/>
        <v>237</v>
      </c>
      <c r="AR84" s="460">
        <v>0</v>
      </c>
      <c r="AS84" s="462">
        <v>0</v>
      </c>
      <c r="AT84" s="862">
        <v>185</v>
      </c>
      <c r="AU84" s="459">
        <v>180</v>
      </c>
      <c r="AV84" s="460">
        <v>0</v>
      </c>
      <c r="AW84" s="833">
        <f t="shared" si="277"/>
        <v>180</v>
      </c>
      <c r="AX84" s="741">
        <v>0</v>
      </c>
      <c r="AY84" s="467">
        <v>18</v>
      </c>
      <c r="AZ84"/>
      <c r="BA84" s="469" t="s">
        <v>304</v>
      </c>
      <c r="BB84" s="431">
        <v>90</v>
      </c>
      <c r="BC84" s="426">
        <v>69</v>
      </c>
      <c r="BD84" s="426">
        <v>78</v>
      </c>
      <c r="BE84" s="426">
        <v>0</v>
      </c>
      <c r="BF84" s="318">
        <f t="shared" si="278"/>
        <v>237</v>
      </c>
      <c r="BG84" s="432">
        <v>200</v>
      </c>
      <c r="BH84" s="431">
        <v>0</v>
      </c>
      <c r="BI84" s="426">
        <v>0</v>
      </c>
      <c r="BJ84" s="426">
        <v>0</v>
      </c>
      <c r="BK84" s="269"/>
      <c r="BL84" s="431">
        <v>147</v>
      </c>
      <c r="BM84" s="432">
        <v>124</v>
      </c>
    </row>
    <row r="85" spans="1:65" s="124" customFormat="1" ht="14.25" customHeight="1">
      <c r="A85" s="469" t="s">
        <v>305</v>
      </c>
      <c r="B85" s="498">
        <v>20546</v>
      </c>
      <c r="C85" s="204">
        <v>10555</v>
      </c>
      <c r="D85" s="204">
        <v>11898</v>
      </c>
      <c r="E85" s="204">
        <v>6216</v>
      </c>
      <c r="F85" s="204">
        <v>9331</v>
      </c>
      <c r="G85" s="204">
        <v>4864</v>
      </c>
      <c r="H85" s="204">
        <v>6243</v>
      </c>
      <c r="I85" s="204">
        <v>3336</v>
      </c>
      <c r="J85" s="204">
        <v>4147</v>
      </c>
      <c r="K85" s="204">
        <v>2268</v>
      </c>
      <c r="L85" s="203">
        <f t="shared" si="272"/>
        <v>52165</v>
      </c>
      <c r="M85" s="779">
        <f t="shared" si="273"/>
        <v>27239</v>
      </c>
      <c r="N85" s="229">
        <v>0</v>
      </c>
      <c r="O85" s="131">
        <v>0</v>
      </c>
      <c r="P85" s="131">
        <v>0</v>
      </c>
      <c r="Q85" s="139">
        <v>0</v>
      </c>
      <c r="R85"/>
      <c r="S85" s="485" t="s">
        <v>305</v>
      </c>
      <c r="T85" s="459">
        <v>4760</v>
      </c>
      <c r="U85" s="460">
        <v>2433</v>
      </c>
      <c r="V85" s="460">
        <v>2616</v>
      </c>
      <c r="W85" s="460">
        <v>1319</v>
      </c>
      <c r="X85" s="460">
        <v>1924</v>
      </c>
      <c r="Y85" s="460">
        <v>981</v>
      </c>
      <c r="Z85" s="460">
        <v>916</v>
      </c>
      <c r="AA85" s="460">
        <v>486</v>
      </c>
      <c r="AB85" s="460">
        <v>317</v>
      </c>
      <c r="AC85" s="460">
        <v>169</v>
      </c>
      <c r="AD85" s="203">
        <f t="shared" si="279"/>
        <v>10533</v>
      </c>
      <c r="AE85" s="779">
        <f t="shared" si="280"/>
        <v>5388</v>
      </c>
      <c r="AF85" s="459">
        <v>0</v>
      </c>
      <c r="AG85" s="460">
        <v>0</v>
      </c>
      <c r="AH85" s="460">
        <v>0</v>
      </c>
      <c r="AI85" s="462">
        <v>0</v>
      </c>
      <c r="AJ85"/>
      <c r="AK85" s="438" t="s">
        <v>305</v>
      </c>
      <c r="AL85" s="459">
        <v>359</v>
      </c>
      <c r="AM85" s="460">
        <v>307</v>
      </c>
      <c r="AN85" s="460">
        <v>263</v>
      </c>
      <c r="AO85" s="460">
        <v>221</v>
      </c>
      <c r="AP85" s="460">
        <v>191</v>
      </c>
      <c r="AQ85" s="830">
        <f t="shared" si="276"/>
        <v>1341</v>
      </c>
      <c r="AR85" s="460">
        <v>0</v>
      </c>
      <c r="AS85" s="462">
        <v>0</v>
      </c>
      <c r="AT85" s="862">
        <v>780</v>
      </c>
      <c r="AU85" s="459">
        <v>710</v>
      </c>
      <c r="AV85" s="460">
        <v>38</v>
      </c>
      <c r="AW85" s="833">
        <f t="shared" si="277"/>
        <v>748</v>
      </c>
      <c r="AX85" s="741">
        <v>0</v>
      </c>
      <c r="AY85" s="467">
        <v>219</v>
      </c>
      <c r="AZ85"/>
      <c r="BA85" s="438" t="s">
        <v>305</v>
      </c>
      <c r="BB85" s="431">
        <v>254</v>
      </c>
      <c r="BC85" s="426">
        <v>430</v>
      </c>
      <c r="BD85" s="426">
        <v>457</v>
      </c>
      <c r="BE85" s="426">
        <v>0</v>
      </c>
      <c r="BF85" s="318">
        <f t="shared" si="278"/>
        <v>1141</v>
      </c>
      <c r="BG85" s="432">
        <v>525</v>
      </c>
      <c r="BH85" s="431">
        <v>0</v>
      </c>
      <c r="BI85" s="426">
        <v>0</v>
      </c>
      <c r="BJ85" s="426">
        <v>0</v>
      </c>
      <c r="BK85" s="269"/>
      <c r="BL85" s="431">
        <v>151</v>
      </c>
      <c r="BM85" s="432">
        <v>61</v>
      </c>
    </row>
    <row r="86" spans="1:65" s="124" customFormat="1" ht="14.25" customHeight="1">
      <c r="A86" s="488" t="s">
        <v>109</v>
      </c>
      <c r="B86" s="498"/>
      <c r="C86" s="204"/>
      <c r="D86" s="204"/>
      <c r="E86" s="204"/>
      <c r="F86" s="204"/>
      <c r="G86" s="204"/>
      <c r="H86" s="204"/>
      <c r="I86" s="204"/>
      <c r="J86" s="204"/>
      <c r="K86" s="204"/>
      <c r="L86" s="203"/>
      <c r="M86" s="779"/>
      <c r="N86" s="229"/>
      <c r="O86" s="131"/>
      <c r="P86" s="131"/>
      <c r="Q86" s="139"/>
      <c r="R86"/>
      <c r="S86" s="454" t="s">
        <v>109</v>
      </c>
      <c r="T86" s="403"/>
      <c r="U86" s="460"/>
      <c r="V86" s="460"/>
      <c r="W86" s="460"/>
      <c r="X86" s="460"/>
      <c r="Y86" s="460"/>
      <c r="Z86" s="460"/>
      <c r="AA86" s="460"/>
      <c r="AB86" s="460"/>
      <c r="AC86" s="460"/>
      <c r="AD86" s="203"/>
      <c r="AE86" s="779"/>
      <c r="AF86" s="459"/>
      <c r="AG86" s="460"/>
      <c r="AH86" s="460"/>
      <c r="AI86" s="462"/>
      <c r="AJ86"/>
      <c r="AK86" s="437" t="s">
        <v>109</v>
      </c>
      <c r="AL86" s="470"/>
      <c r="AM86" s="436"/>
      <c r="AN86" s="436"/>
      <c r="AO86" s="436"/>
      <c r="AP86" s="436"/>
      <c r="AQ86" s="830"/>
      <c r="AR86" s="461"/>
      <c r="AS86" s="463"/>
      <c r="AT86" s="863"/>
      <c r="AU86" s="470"/>
      <c r="AV86" s="436"/>
      <c r="AW86" s="833"/>
      <c r="AX86" s="742"/>
      <c r="AY86" s="471"/>
      <c r="AZ86"/>
      <c r="BA86" s="437" t="s">
        <v>109</v>
      </c>
      <c r="BB86" s="431"/>
      <c r="BC86" s="426"/>
      <c r="BD86" s="426"/>
      <c r="BE86" s="426"/>
      <c r="BF86" s="318"/>
      <c r="BG86" s="432"/>
      <c r="BH86" s="431"/>
      <c r="BI86" s="426"/>
      <c r="BJ86" s="426"/>
      <c r="BK86" s="269"/>
      <c r="BL86" s="643"/>
      <c r="BM86" s="767"/>
    </row>
    <row r="87" spans="1:65" s="124" customFormat="1" ht="14.25" customHeight="1">
      <c r="A87" s="469" t="s">
        <v>306</v>
      </c>
      <c r="B87" s="498">
        <v>4508</v>
      </c>
      <c r="C87" s="204">
        <v>2166</v>
      </c>
      <c r="D87" s="204">
        <v>2106</v>
      </c>
      <c r="E87" s="204">
        <v>1000</v>
      </c>
      <c r="F87" s="204">
        <v>1402</v>
      </c>
      <c r="G87" s="204">
        <v>599</v>
      </c>
      <c r="H87" s="204">
        <v>737</v>
      </c>
      <c r="I87" s="204">
        <v>307</v>
      </c>
      <c r="J87" s="204">
        <v>477</v>
      </c>
      <c r="K87" s="204">
        <v>169</v>
      </c>
      <c r="L87" s="203">
        <f t="shared" si="272"/>
        <v>9230</v>
      </c>
      <c r="M87" s="779">
        <f t="shared" si="273"/>
        <v>4241</v>
      </c>
      <c r="N87" s="229">
        <v>0</v>
      </c>
      <c r="O87" s="131">
        <v>0</v>
      </c>
      <c r="P87" s="131">
        <v>0</v>
      </c>
      <c r="Q87" s="139">
        <v>0</v>
      </c>
      <c r="R87"/>
      <c r="S87" s="485" t="s">
        <v>306</v>
      </c>
      <c r="T87" s="459">
        <v>1439</v>
      </c>
      <c r="U87" s="460">
        <v>729</v>
      </c>
      <c r="V87" s="460">
        <v>519</v>
      </c>
      <c r="W87" s="460">
        <v>251</v>
      </c>
      <c r="X87" s="460">
        <v>309</v>
      </c>
      <c r="Y87" s="460">
        <v>131</v>
      </c>
      <c r="Z87" s="460">
        <v>111</v>
      </c>
      <c r="AA87" s="460">
        <v>45</v>
      </c>
      <c r="AB87" s="460">
        <v>62</v>
      </c>
      <c r="AC87" s="460">
        <v>25</v>
      </c>
      <c r="AD87" s="203">
        <f t="shared" ref="AD87:AD91" si="281">+T87+V87+X87+Z87+AB87</f>
        <v>2440</v>
      </c>
      <c r="AE87" s="779">
        <f t="shared" ref="AE87:AE91" si="282">+U87+W87+Y87+AA87+AC87</f>
        <v>1181</v>
      </c>
      <c r="AF87" s="459">
        <v>0</v>
      </c>
      <c r="AG87" s="460">
        <v>0</v>
      </c>
      <c r="AH87" s="460">
        <v>0</v>
      </c>
      <c r="AI87" s="462">
        <v>0</v>
      </c>
      <c r="AJ87"/>
      <c r="AK87" s="438" t="s">
        <v>306</v>
      </c>
      <c r="AL87" s="459">
        <v>96</v>
      </c>
      <c r="AM87" s="460">
        <v>87</v>
      </c>
      <c r="AN87" s="460">
        <v>73</v>
      </c>
      <c r="AO87" s="460">
        <v>57</v>
      </c>
      <c r="AP87" s="460">
        <v>38</v>
      </c>
      <c r="AQ87" s="830">
        <f t="shared" si="276"/>
        <v>351</v>
      </c>
      <c r="AR87" s="460">
        <v>0</v>
      </c>
      <c r="AS87" s="462">
        <v>0</v>
      </c>
      <c r="AT87" s="862">
        <v>176</v>
      </c>
      <c r="AU87" s="459">
        <v>121</v>
      </c>
      <c r="AV87" s="460">
        <v>51</v>
      </c>
      <c r="AW87" s="833">
        <f t="shared" si="277"/>
        <v>172</v>
      </c>
      <c r="AX87" s="741">
        <v>0</v>
      </c>
      <c r="AY87" s="467">
        <v>87</v>
      </c>
      <c r="AZ87"/>
      <c r="BA87" s="438" t="s">
        <v>306</v>
      </c>
      <c r="BB87" s="431">
        <v>28</v>
      </c>
      <c r="BC87" s="426">
        <v>90</v>
      </c>
      <c r="BD87" s="426">
        <v>66</v>
      </c>
      <c r="BE87" s="426">
        <v>0</v>
      </c>
      <c r="BF87" s="318">
        <f t="shared" si="278"/>
        <v>184</v>
      </c>
      <c r="BG87" s="432">
        <v>50</v>
      </c>
      <c r="BH87" s="431">
        <v>0</v>
      </c>
      <c r="BI87" s="426">
        <v>0</v>
      </c>
      <c r="BJ87" s="426">
        <v>0</v>
      </c>
      <c r="BK87" s="269"/>
      <c r="BL87" s="431">
        <v>3</v>
      </c>
      <c r="BM87" s="432">
        <v>0</v>
      </c>
    </row>
    <row r="88" spans="1:65" s="124" customFormat="1" ht="14.25" customHeight="1">
      <c r="A88" s="469" t="s">
        <v>307</v>
      </c>
      <c r="B88" s="498">
        <v>25066</v>
      </c>
      <c r="C88" s="204">
        <v>12789</v>
      </c>
      <c r="D88" s="204">
        <v>16129</v>
      </c>
      <c r="E88" s="204">
        <v>8141</v>
      </c>
      <c r="F88" s="204">
        <v>11412</v>
      </c>
      <c r="G88" s="204">
        <v>5676</v>
      </c>
      <c r="H88" s="204">
        <v>7349</v>
      </c>
      <c r="I88" s="204">
        <v>3676</v>
      </c>
      <c r="J88" s="204">
        <v>5569</v>
      </c>
      <c r="K88" s="204">
        <v>2831</v>
      </c>
      <c r="L88" s="203">
        <f t="shared" si="272"/>
        <v>65525</v>
      </c>
      <c r="M88" s="779">
        <f t="shared" si="273"/>
        <v>33113</v>
      </c>
      <c r="N88" s="229">
        <v>0</v>
      </c>
      <c r="O88" s="131">
        <v>0</v>
      </c>
      <c r="P88" s="131">
        <v>0</v>
      </c>
      <c r="Q88" s="139">
        <v>0</v>
      </c>
      <c r="R88"/>
      <c r="S88" s="485" t="s">
        <v>307</v>
      </c>
      <c r="T88" s="459">
        <v>57</v>
      </c>
      <c r="U88" s="460">
        <v>28</v>
      </c>
      <c r="V88" s="460">
        <v>4043</v>
      </c>
      <c r="W88" s="460">
        <v>1992</v>
      </c>
      <c r="X88" s="460">
        <v>2776</v>
      </c>
      <c r="Y88" s="460">
        <v>1364</v>
      </c>
      <c r="Z88" s="460">
        <v>176</v>
      </c>
      <c r="AA88" s="460">
        <v>77</v>
      </c>
      <c r="AB88" s="460">
        <v>1267</v>
      </c>
      <c r="AC88" s="460">
        <v>680</v>
      </c>
      <c r="AD88" s="203">
        <f t="shared" si="281"/>
        <v>8319</v>
      </c>
      <c r="AE88" s="779">
        <f t="shared" si="282"/>
        <v>4141</v>
      </c>
      <c r="AF88" s="459">
        <v>0</v>
      </c>
      <c r="AG88" s="460">
        <v>0</v>
      </c>
      <c r="AH88" s="460">
        <v>0</v>
      </c>
      <c r="AI88" s="462">
        <v>0</v>
      </c>
      <c r="AJ88"/>
      <c r="AK88" s="438" t="s">
        <v>307</v>
      </c>
      <c r="AL88" s="459">
        <v>408</v>
      </c>
      <c r="AM88" s="460">
        <v>369</v>
      </c>
      <c r="AN88" s="460">
        <v>335</v>
      </c>
      <c r="AO88" s="460">
        <v>288</v>
      </c>
      <c r="AP88" s="460">
        <v>248</v>
      </c>
      <c r="AQ88" s="830">
        <f t="shared" si="276"/>
        <v>1648</v>
      </c>
      <c r="AR88" s="460">
        <v>0</v>
      </c>
      <c r="AS88" s="462">
        <v>0</v>
      </c>
      <c r="AT88" s="862">
        <v>1221</v>
      </c>
      <c r="AU88" s="459">
        <v>1008</v>
      </c>
      <c r="AV88" s="460">
        <v>188</v>
      </c>
      <c r="AW88" s="833">
        <f t="shared" si="277"/>
        <v>1196</v>
      </c>
      <c r="AX88" s="741">
        <v>0</v>
      </c>
      <c r="AY88" s="467">
        <v>347</v>
      </c>
      <c r="AZ88"/>
      <c r="BA88" s="438" t="s">
        <v>307</v>
      </c>
      <c r="BB88" s="431">
        <v>304</v>
      </c>
      <c r="BC88" s="426">
        <v>737</v>
      </c>
      <c r="BD88" s="426">
        <v>280</v>
      </c>
      <c r="BE88" s="426">
        <v>0</v>
      </c>
      <c r="BF88" s="318">
        <f t="shared" si="278"/>
        <v>1321</v>
      </c>
      <c r="BG88" s="432">
        <v>682</v>
      </c>
      <c r="BH88" s="431">
        <v>0</v>
      </c>
      <c r="BI88" s="426">
        <v>0</v>
      </c>
      <c r="BJ88" s="426">
        <v>0</v>
      </c>
      <c r="BK88" s="269"/>
      <c r="BL88" s="431">
        <v>13</v>
      </c>
      <c r="BM88" s="432">
        <v>6</v>
      </c>
    </row>
    <row r="89" spans="1:65" s="124" customFormat="1" ht="14.25" customHeight="1">
      <c r="A89" s="469" t="s">
        <v>308</v>
      </c>
      <c r="B89" s="498">
        <v>3917</v>
      </c>
      <c r="C89" s="204">
        <v>1934</v>
      </c>
      <c r="D89" s="204">
        <v>2745</v>
      </c>
      <c r="E89" s="204">
        <v>1318</v>
      </c>
      <c r="F89" s="204">
        <v>1647</v>
      </c>
      <c r="G89" s="204">
        <v>770</v>
      </c>
      <c r="H89" s="204">
        <v>886</v>
      </c>
      <c r="I89" s="204">
        <v>384</v>
      </c>
      <c r="J89" s="204">
        <v>716</v>
      </c>
      <c r="K89" s="204">
        <v>271</v>
      </c>
      <c r="L89" s="203">
        <f t="shared" si="272"/>
        <v>9911</v>
      </c>
      <c r="M89" s="779">
        <f t="shared" si="273"/>
        <v>4677</v>
      </c>
      <c r="N89" s="229">
        <v>0</v>
      </c>
      <c r="O89" s="131">
        <v>0</v>
      </c>
      <c r="P89" s="131">
        <v>0</v>
      </c>
      <c r="Q89" s="139">
        <v>0</v>
      </c>
      <c r="R89"/>
      <c r="S89" s="485" t="s">
        <v>308</v>
      </c>
      <c r="T89" s="459">
        <v>0</v>
      </c>
      <c r="U89" s="460">
        <v>0</v>
      </c>
      <c r="V89" s="460">
        <v>907</v>
      </c>
      <c r="W89" s="460">
        <v>423</v>
      </c>
      <c r="X89" s="460">
        <v>480</v>
      </c>
      <c r="Y89" s="460">
        <v>238</v>
      </c>
      <c r="Z89" s="460">
        <v>0</v>
      </c>
      <c r="AA89" s="460">
        <v>0</v>
      </c>
      <c r="AB89" s="460">
        <v>62</v>
      </c>
      <c r="AC89" s="460">
        <v>20</v>
      </c>
      <c r="AD89" s="203">
        <f t="shared" si="281"/>
        <v>1449</v>
      </c>
      <c r="AE89" s="779">
        <f t="shared" si="282"/>
        <v>681</v>
      </c>
      <c r="AF89" s="459">
        <v>0</v>
      </c>
      <c r="AG89" s="460">
        <v>0</v>
      </c>
      <c r="AH89" s="460">
        <v>0</v>
      </c>
      <c r="AI89" s="462">
        <v>0</v>
      </c>
      <c r="AJ89"/>
      <c r="AK89" s="438" t="s">
        <v>308</v>
      </c>
      <c r="AL89" s="459">
        <v>76</v>
      </c>
      <c r="AM89" s="460">
        <v>73</v>
      </c>
      <c r="AN89" s="460">
        <v>69</v>
      </c>
      <c r="AO89" s="460">
        <v>44</v>
      </c>
      <c r="AP89" s="460">
        <v>43</v>
      </c>
      <c r="AQ89" s="830">
        <f t="shared" si="276"/>
        <v>305</v>
      </c>
      <c r="AR89" s="460">
        <v>0</v>
      </c>
      <c r="AS89" s="462">
        <v>0</v>
      </c>
      <c r="AT89" s="862">
        <v>172</v>
      </c>
      <c r="AU89" s="459">
        <v>159</v>
      </c>
      <c r="AV89" s="460">
        <v>10</v>
      </c>
      <c r="AW89" s="833">
        <f t="shared" si="277"/>
        <v>169</v>
      </c>
      <c r="AX89" s="741">
        <v>0</v>
      </c>
      <c r="AY89" s="467">
        <v>71</v>
      </c>
      <c r="AZ89"/>
      <c r="BA89" s="438" t="s">
        <v>308</v>
      </c>
      <c r="BB89" s="431">
        <v>64</v>
      </c>
      <c r="BC89" s="426">
        <v>102</v>
      </c>
      <c r="BD89" s="426">
        <v>25</v>
      </c>
      <c r="BE89" s="426">
        <v>0</v>
      </c>
      <c r="BF89" s="318">
        <f t="shared" si="278"/>
        <v>191</v>
      </c>
      <c r="BG89" s="432">
        <v>61</v>
      </c>
      <c r="BH89" s="431">
        <v>0</v>
      </c>
      <c r="BI89" s="426">
        <v>0</v>
      </c>
      <c r="BJ89" s="426">
        <v>0</v>
      </c>
      <c r="BK89" s="269"/>
      <c r="BL89" s="431">
        <v>0</v>
      </c>
      <c r="BM89" s="432">
        <v>0</v>
      </c>
    </row>
    <row r="90" spans="1:65" s="124" customFormat="1" ht="14.25" customHeight="1">
      <c r="A90" s="469" t="s">
        <v>309</v>
      </c>
      <c r="B90" s="498">
        <v>27102</v>
      </c>
      <c r="C90" s="204">
        <v>13268</v>
      </c>
      <c r="D90" s="204">
        <v>16677</v>
      </c>
      <c r="E90" s="204">
        <v>7967</v>
      </c>
      <c r="F90" s="204">
        <v>13366</v>
      </c>
      <c r="G90" s="204">
        <v>6292</v>
      </c>
      <c r="H90" s="204">
        <v>8036</v>
      </c>
      <c r="I90" s="204">
        <v>3550</v>
      </c>
      <c r="J90" s="204">
        <v>5712</v>
      </c>
      <c r="K90" s="204">
        <v>2414</v>
      </c>
      <c r="L90" s="203">
        <f t="shared" si="272"/>
        <v>70893</v>
      </c>
      <c r="M90" s="779">
        <f t="shared" si="273"/>
        <v>33491</v>
      </c>
      <c r="N90" s="229"/>
      <c r="O90" s="229"/>
      <c r="P90" s="131">
        <v>0</v>
      </c>
      <c r="Q90" s="139">
        <v>0</v>
      </c>
      <c r="R90"/>
      <c r="S90" s="485" t="s">
        <v>309</v>
      </c>
      <c r="T90" s="459">
        <v>6895</v>
      </c>
      <c r="U90" s="460">
        <v>3293</v>
      </c>
      <c r="V90" s="460">
        <v>4869</v>
      </c>
      <c r="W90" s="460">
        <v>2268</v>
      </c>
      <c r="X90" s="460">
        <v>3677</v>
      </c>
      <c r="Y90" s="460">
        <v>1726</v>
      </c>
      <c r="Z90" s="460">
        <v>1493</v>
      </c>
      <c r="AA90" s="460">
        <v>659</v>
      </c>
      <c r="AB90" s="460">
        <v>1308</v>
      </c>
      <c r="AC90" s="460">
        <v>550</v>
      </c>
      <c r="AD90" s="203">
        <f t="shared" si="281"/>
        <v>18242</v>
      </c>
      <c r="AE90" s="779">
        <f t="shared" si="282"/>
        <v>8496</v>
      </c>
      <c r="AF90" s="459">
        <v>0</v>
      </c>
      <c r="AG90" s="460">
        <v>0</v>
      </c>
      <c r="AH90" s="460">
        <v>0</v>
      </c>
      <c r="AI90" s="462">
        <v>0</v>
      </c>
      <c r="AJ90"/>
      <c r="AK90" s="438" t="s">
        <v>309</v>
      </c>
      <c r="AL90" s="459">
        <v>442</v>
      </c>
      <c r="AM90" s="460">
        <v>402</v>
      </c>
      <c r="AN90" s="460">
        <v>380</v>
      </c>
      <c r="AO90" s="460">
        <v>294</v>
      </c>
      <c r="AP90" s="460">
        <v>238</v>
      </c>
      <c r="AQ90" s="830">
        <f t="shared" si="276"/>
        <v>1756</v>
      </c>
      <c r="AR90" s="460">
        <v>0</v>
      </c>
      <c r="AS90" s="462">
        <v>0</v>
      </c>
      <c r="AT90" s="862">
        <v>1171</v>
      </c>
      <c r="AU90" s="459">
        <v>1020</v>
      </c>
      <c r="AV90" s="460">
        <v>127</v>
      </c>
      <c r="AW90" s="833">
        <f t="shared" si="277"/>
        <v>1147</v>
      </c>
      <c r="AX90" s="741">
        <v>0</v>
      </c>
      <c r="AY90" s="467">
        <v>347</v>
      </c>
      <c r="AZ90"/>
      <c r="BA90" s="438" t="s">
        <v>309</v>
      </c>
      <c r="BB90" s="431">
        <v>277</v>
      </c>
      <c r="BC90" s="426">
        <v>861</v>
      </c>
      <c r="BD90" s="426">
        <v>233</v>
      </c>
      <c r="BE90" s="426">
        <v>1</v>
      </c>
      <c r="BF90" s="318">
        <f t="shared" si="278"/>
        <v>1372</v>
      </c>
      <c r="BG90" s="432">
        <v>544</v>
      </c>
      <c r="BH90" s="431">
        <v>0</v>
      </c>
      <c r="BI90" s="426">
        <v>0</v>
      </c>
      <c r="BJ90" s="426">
        <v>0</v>
      </c>
      <c r="BK90" s="269"/>
      <c r="BL90" s="431">
        <v>11</v>
      </c>
      <c r="BM90" s="432">
        <v>4</v>
      </c>
    </row>
    <row r="91" spans="1:65" s="124" customFormat="1" ht="14.25" customHeight="1">
      <c r="A91" s="469" t="s">
        <v>53</v>
      </c>
      <c r="B91" s="498">
        <v>12968</v>
      </c>
      <c r="C91" s="204">
        <v>6285</v>
      </c>
      <c r="D91" s="204">
        <v>7503</v>
      </c>
      <c r="E91" s="204">
        <v>3581</v>
      </c>
      <c r="F91" s="204">
        <v>4625</v>
      </c>
      <c r="G91" s="204">
        <v>2157</v>
      </c>
      <c r="H91" s="204">
        <v>2216</v>
      </c>
      <c r="I91" s="204">
        <v>946</v>
      </c>
      <c r="J91" s="204">
        <v>1465</v>
      </c>
      <c r="K91" s="204">
        <v>570</v>
      </c>
      <c r="L91" s="203">
        <f t="shared" si="272"/>
        <v>28777</v>
      </c>
      <c r="M91" s="779">
        <f t="shared" si="273"/>
        <v>13539</v>
      </c>
      <c r="N91" s="229">
        <v>0</v>
      </c>
      <c r="O91" s="131">
        <v>0</v>
      </c>
      <c r="P91" s="131">
        <v>0</v>
      </c>
      <c r="Q91" s="139">
        <v>0</v>
      </c>
      <c r="R91"/>
      <c r="S91" s="485" t="s">
        <v>53</v>
      </c>
      <c r="T91" s="459">
        <v>2783</v>
      </c>
      <c r="U91" s="460">
        <v>1326</v>
      </c>
      <c r="V91" s="460">
        <v>1881</v>
      </c>
      <c r="W91" s="460">
        <v>885</v>
      </c>
      <c r="X91" s="460">
        <v>1126</v>
      </c>
      <c r="Y91" s="460">
        <v>536</v>
      </c>
      <c r="Z91" s="460">
        <v>292</v>
      </c>
      <c r="AA91" s="460">
        <v>119</v>
      </c>
      <c r="AB91" s="460">
        <v>260</v>
      </c>
      <c r="AC91" s="460">
        <v>92</v>
      </c>
      <c r="AD91" s="203">
        <f t="shared" si="281"/>
        <v>6342</v>
      </c>
      <c r="AE91" s="779">
        <f t="shared" si="282"/>
        <v>2958</v>
      </c>
      <c r="AF91" s="459">
        <v>0</v>
      </c>
      <c r="AG91" s="460">
        <v>0</v>
      </c>
      <c r="AH91" s="460">
        <v>0</v>
      </c>
      <c r="AI91" s="462">
        <v>0</v>
      </c>
      <c r="AJ91"/>
      <c r="AK91" s="438" t="s">
        <v>53</v>
      </c>
      <c r="AL91" s="459">
        <v>243</v>
      </c>
      <c r="AM91" s="460">
        <v>232</v>
      </c>
      <c r="AN91" s="460">
        <v>199</v>
      </c>
      <c r="AO91" s="460">
        <v>151</v>
      </c>
      <c r="AP91" s="460">
        <v>115</v>
      </c>
      <c r="AQ91" s="830">
        <f t="shared" si="276"/>
        <v>940</v>
      </c>
      <c r="AR91" s="460">
        <v>0</v>
      </c>
      <c r="AS91" s="462">
        <v>0</v>
      </c>
      <c r="AT91" s="862">
        <v>530</v>
      </c>
      <c r="AU91" s="459">
        <v>344</v>
      </c>
      <c r="AV91" s="460">
        <v>180</v>
      </c>
      <c r="AW91" s="833">
        <f t="shared" si="277"/>
        <v>524</v>
      </c>
      <c r="AX91" s="741">
        <v>0</v>
      </c>
      <c r="AY91" s="467">
        <v>234</v>
      </c>
      <c r="AZ91"/>
      <c r="BA91" s="438" t="s">
        <v>53</v>
      </c>
      <c r="BB91" s="431">
        <v>119</v>
      </c>
      <c r="BC91" s="426">
        <v>253</v>
      </c>
      <c r="BD91" s="426">
        <v>176</v>
      </c>
      <c r="BE91" s="426">
        <v>0</v>
      </c>
      <c r="BF91" s="318">
        <f t="shared" si="278"/>
        <v>548</v>
      </c>
      <c r="BG91" s="432">
        <v>173</v>
      </c>
      <c r="BH91" s="431">
        <v>0</v>
      </c>
      <c r="BI91" s="426">
        <v>0</v>
      </c>
      <c r="BJ91" s="426">
        <v>0</v>
      </c>
      <c r="BK91" s="269"/>
      <c r="BL91" s="431">
        <v>4</v>
      </c>
      <c r="BM91" s="432">
        <v>1</v>
      </c>
    </row>
    <row r="92" spans="1:65" s="124" customFormat="1" ht="14.25" customHeight="1">
      <c r="A92" s="488" t="s">
        <v>73</v>
      </c>
      <c r="B92" s="498"/>
      <c r="C92" s="204"/>
      <c r="D92" s="204"/>
      <c r="E92" s="204"/>
      <c r="F92" s="204"/>
      <c r="G92" s="204"/>
      <c r="H92" s="204"/>
      <c r="I92" s="204"/>
      <c r="J92" s="204"/>
      <c r="K92" s="204"/>
      <c r="L92" s="203"/>
      <c r="M92" s="779"/>
      <c r="N92" s="229"/>
      <c r="O92" s="131"/>
      <c r="P92" s="131"/>
      <c r="Q92" s="139"/>
      <c r="R92"/>
      <c r="S92" s="454" t="s">
        <v>73</v>
      </c>
      <c r="T92" s="459"/>
      <c r="U92" s="460"/>
      <c r="V92" s="460"/>
      <c r="W92" s="460"/>
      <c r="X92" s="460"/>
      <c r="Y92" s="460"/>
      <c r="Z92" s="460"/>
      <c r="AA92" s="460"/>
      <c r="AB92" s="460"/>
      <c r="AC92" s="460"/>
      <c r="AD92" s="203"/>
      <c r="AE92" s="779"/>
      <c r="AF92" s="459"/>
      <c r="AG92" s="460"/>
      <c r="AH92" s="460"/>
      <c r="AI92" s="462"/>
      <c r="AJ92"/>
      <c r="AK92" s="437" t="s">
        <v>73</v>
      </c>
      <c r="AL92" s="470"/>
      <c r="AM92" s="436"/>
      <c r="AN92" s="436"/>
      <c r="AO92" s="436"/>
      <c r="AP92" s="436"/>
      <c r="AQ92" s="830"/>
      <c r="AR92" s="461"/>
      <c r="AS92" s="463"/>
      <c r="AT92" s="863"/>
      <c r="AU92" s="470"/>
      <c r="AV92" s="436"/>
      <c r="AW92" s="833"/>
      <c r="AX92" s="742"/>
      <c r="AY92" s="471"/>
      <c r="AZ92"/>
      <c r="BA92" s="437" t="s">
        <v>73</v>
      </c>
      <c r="BB92" s="431"/>
      <c r="BC92" s="426"/>
      <c r="BD92" s="426"/>
      <c r="BE92" s="426"/>
      <c r="BF92" s="318"/>
      <c r="BG92" s="432"/>
      <c r="BH92" s="431"/>
      <c r="BI92" s="426"/>
      <c r="BJ92" s="426"/>
      <c r="BK92" s="269"/>
      <c r="BL92" s="643"/>
      <c r="BM92" s="767"/>
    </row>
    <row r="93" spans="1:65" ht="14.25" customHeight="1">
      <c r="A93" s="469" t="s">
        <v>310</v>
      </c>
      <c r="B93" s="498">
        <v>3909</v>
      </c>
      <c r="C93" s="204">
        <v>1935</v>
      </c>
      <c r="D93" s="204">
        <v>2849</v>
      </c>
      <c r="E93" s="204">
        <v>1394</v>
      </c>
      <c r="F93" s="204">
        <v>2332</v>
      </c>
      <c r="G93" s="204">
        <v>1106</v>
      </c>
      <c r="H93" s="204">
        <v>1520</v>
      </c>
      <c r="I93" s="204">
        <v>725</v>
      </c>
      <c r="J93" s="204">
        <v>1025</v>
      </c>
      <c r="K93" s="204">
        <v>503</v>
      </c>
      <c r="L93" s="203">
        <f t="shared" si="272"/>
        <v>11635</v>
      </c>
      <c r="M93" s="779">
        <f t="shared" si="273"/>
        <v>5663</v>
      </c>
      <c r="N93" s="229">
        <v>0</v>
      </c>
      <c r="O93" s="131">
        <v>0</v>
      </c>
      <c r="P93" s="131">
        <v>0</v>
      </c>
      <c r="Q93" s="139">
        <v>0</v>
      </c>
      <c r="S93" s="485" t="s">
        <v>310</v>
      </c>
      <c r="T93" s="459">
        <v>1394</v>
      </c>
      <c r="U93" s="460">
        <v>684</v>
      </c>
      <c r="V93" s="460">
        <v>1028</v>
      </c>
      <c r="W93" s="460">
        <v>495</v>
      </c>
      <c r="X93" s="460">
        <v>835</v>
      </c>
      <c r="Y93" s="460">
        <v>406</v>
      </c>
      <c r="Z93" s="460">
        <v>289</v>
      </c>
      <c r="AA93" s="460">
        <v>130</v>
      </c>
      <c r="AB93" s="460">
        <v>212</v>
      </c>
      <c r="AC93" s="460">
        <v>113</v>
      </c>
      <c r="AD93" s="203">
        <f t="shared" ref="AD93:AD99" si="283">+T93+V93+X93+Z93+AB93</f>
        <v>3758</v>
      </c>
      <c r="AE93" s="779">
        <f t="shared" ref="AE93:AE99" si="284">+U93+W93+Y93+AA93+AC93</f>
        <v>1828</v>
      </c>
      <c r="AF93" s="459">
        <v>0</v>
      </c>
      <c r="AG93" s="460">
        <v>0</v>
      </c>
      <c r="AH93" s="460">
        <v>0</v>
      </c>
      <c r="AI93" s="462">
        <v>0</v>
      </c>
      <c r="AK93" s="438" t="s">
        <v>310</v>
      </c>
      <c r="AL93" s="459">
        <v>96</v>
      </c>
      <c r="AM93" s="460">
        <v>97</v>
      </c>
      <c r="AN93" s="460">
        <v>86</v>
      </c>
      <c r="AO93" s="460">
        <v>56</v>
      </c>
      <c r="AP93" s="460">
        <v>45</v>
      </c>
      <c r="AQ93" s="830">
        <f t="shared" si="276"/>
        <v>380</v>
      </c>
      <c r="AR93" s="460">
        <v>0</v>
      </c>
      <c r="AS93" s="462">
        <v>0</v>
      </c>
      <c r="AT93" s="862">
        <v>303</v>
      </c>
      <c r="AU93" s="459">
        <v>278</v>
      </c>
      <c r="AV93" s="460">
        <v>11</v>
      </c>
      <c r="AW93" s="833">
        <f t="shared" si="277"/>
        <v>289</v>
      </c>
      <c r="AX93" s="741">
        <v>0</v>
      </c>
      <c r="AY93" s="467">
        <v>92</v>
      </c>
      <c r="BA93" s="438" t="s">
        <v>310</v>
      </c>
      <c r="BB93" s="431">
        <v>83</v>
      </c>
      <c r="BC93" s="426">
        <v>138</v>
      </c>
      <c r="BD93" s="426">
        <v>41</v>
      </c>
      <c r="BE93" s="426">
        <v>0</v>
      </c>
      <c r="BF93" s="318">
        <f t="shared" si="278"/>
        <v>262</v>
      </c>
      <c r="BG93" s="432">
        <v>106</v>
      </c>
      <c r="BH93" s="431">
        <v>0</v>
      </c>
      <c r="BI93" s="426">
        <v>0</v>
      </c>
      <c r="BJ93" s="426">
        <v>0</v>
      </c>
      <c r="BK93" s="269"/>
      <c r="BL93" s="431">
        <v>2</v>
      </c>
      <c r="BM93" s="432">
        <v>1</v>
      </c>
    </row>
    <row r="94" spans="1:65" ht="14.25" customHeight="1">
      <c r="A94" s="469" t="s">
        <v>311</v>
      </c>
      <c r="B94" s="498">
        <v>14603</v>
      </c>
      <c r="C94" s="204">
        <v>7128</v>
      </c>
      <c r="D94" s="204">
        <v>10801</v>
      </c>
      <c r="E94" s="204">
        <v>5352</v>
      </c>
      <c r="F94" s="204">
        <v>9220</v>
      </c>
      <c r="G94" s="204">
        <v>4696</v>
      </c>
      <c r="H94" s="204">
        <v>5787</v>
      </c>
      <c r="I94" s="204">
        <v>2980</v>
      </c>
      <c r="J94" s="204">
        <v>3870</v>
      </c>
      <c r="K94" s="204">
        <v>2045</v>
      </c>
      <c r="L94" s="203">
        <f t="shared" si="272"/>
        <v>44281</v>
      </c>
      <c r="M94" s="779">
        <f t="shared" si="273"/>
        <v>22201</v>
      </c>
      <c r="N94" s="229">
        <v>0</v>
      </c>
      <c r="O94" s="131">
        <v>0</v>
      </c>
      <c r="P94" s="131">
        <v>0</v>
      </c>
      <c r="Q94" s="139">
        <v>0</v>
      </c>
      <c r="S94" s="485" t="s">
        <v>311</v>
      </c>
      <c r="T94" s="459">
        <v>913</v>
      </c>
      <c r="U94" s="460">
        <v>416</v>
      </c>
      <c r="V94" s="460">
        <v>2608</v>
      </c>
      <c r="W94" s="460">
        <v>1192</v>
      </c>
      <c r="X94" s="460">
        <v>2191</v>
      </c>
      <c r="Y94" s="460">
        <v>1053</v>
      </c>
      <c r="Z94" s="460">
        <v>429</v>
      </c>
      <c r="AA94" s="460">
        <v>214</v>
      </c>
      <c r="AB94" s="460">
        <v>840</v>
      </c>
      <c r="AC94" s="460">
        <v>418</v>
      </c>
      <c r="AD94" s="203">
        <f t="shared" si="283"/>
        <v>6981</v>
      </c>
      <c r="AE94" s="779">
        <f t="shared" si="284"/>
        <v>3293</v>
      </c>
      <c r="AF94" s="459">
        <v>0</v>
      </c>
      <c r="AG94" s="460">
        <v>0</v>
      </c>
      <c r="AH94" s="460">
        <v>0</v>
      </c>
      <c r="AI94" s="462">
        <v>0</v>
      </c>
      <c r="AK94" s="438" t="s">
        <v>311</v>
      </c>
      <c r="AL94" s="459">
        <v>338</v>
      </c>
      <c r="AM94" s="460">
        <v>327</v>
      </c>
      <c r="AN94" s="460">
        <v>315</v>
      </c>
      <c r="AO94" s="460">
        <v>261</v>
      </c>
      <c r="AP94" s="460">
        <v>224</v>
      </c>
      <c r="AQ94" s="830">
        <f t="shared" si="276"/>
        <v>1465</v>
      </c>
      <c r="AR94" s="460">
        <v>0</v>
      </c>
      <c r="AS94" s="462">
        <v>0</v>
      </c>
      <c r="AT94" s="862">
        <v>989</v>
      </c>
      <c r="AU94" s="459">
        <v>873</v>
      </c>
      <c r="AV94" s="460">
        <v>84</v>
      </c>
      <c r="AW94" s="833">
        <f t="shared" si="277"/>
        <v>957</v>
      </c>
      <c r="AX94" s="741">
        <v>0</v>
      </c>
      <c r="AY94" s="467">
        <v>313</v>
      </c>
      <c r="BA94" s="438" t="s">
        <v>311</v>
      </c>
      <c r="BB94" s="431">
        <v>214</v>
      </c>
      <c r="BC94" s="426">
        <v>549</v>
      </c>
      <c r="BD94" s="426">
        <v>154</v>
      </c>
      <c r="BE94" s="426">
        <v>1</v>
      </c>
      <c r="BF94" s="318">
        <f t="shared" si="278"/>
        <v>918</v>
      </c>
      <c r="BG94" s="432">
        <v>540</v>
      </c>
      <c r="BH94" s="431">
        <v>0</v>
      </c>
      <c r="BI94" s="426">
        <v>0</v>
      </c>
      <c r="BJ94" s="426">
        <v>0</v>
      </c>
      <c r="BK94" s="269"/>
      <c r="BL94" s="431">
        <v>17</v>
      </c>
      <c r="BM94" s="432">
        <v>9</v>
      </c>
    </row>
    <row r="95" spans="1:65" ht="14.25" customHeight="1">
      <c r="A95" s="469" t="s">
        <v>312</v>
      </c>
      <c r="B95" s="498">
        <v>19436</v>
      </c>
      <c r="C95" s="204">
        <v>9488</v>
      </c>
      <c r="D95" s="204">
        <v>13502</v>
      </c>
      <c r="E95" s="204">
        <v>6416</v>
      </c>
      <c r="F95" s="204">
        <v>11373</v>
      </c>
      <c r="G95" s="204">
        <v>5517</v>
      </c>
      <c r="H95" s="204">
        <v>5568</v>
      </c>
      <c r="I95" s="204">
        <v>2738</v>
      </c>
      <c r="J95" s="204">
        <v>4678</v>
      </c>
      <c r="K95" s="204">
        <v>2300</v>
      </c>
      <c r="L95" s="203">
        <f t="shared" si="272"/>
        <v>54557</v>
      </c>
      <c r="M95" s="779">
        <f t="shared" si="273"/>
        <v>26459</v>
      </c>
      <c r="N95" s="229">
        <v>0</v>
      </c>
      <c r="O95" s="131">
        <v>0</v>
      </c>
      <c r="P95" s="131">
        <v>0</v>
      </c>
      <c r="Q95" s="139">
        <v>0</v>
      </c>
      <c r="S95" s="485" t="s">
        <v>312</v>
      </c>
      <c r="T95" s="459">
        <v>6831</v>
      </c>
      <c r="U95" s="460">
        <v>3247</v>
      </c>
      <c r="V95" s="460">
        <v>5233</v>
      </c>
      <c r="W95" s="460">
        <v>2405</v>
      </c>
      <c r="X95" s="460">
        <v>4540</v>
      </c>
      <c r="Y95" s="460">
        <v>2162</v>
      </c>
      <c r="Z95" s="460">
        <v>1220</v>
      </c>
      <c r="AA95" s="460">
        <v>574</v>
      </c>
      <c r="AB95" s="460">
        <v>1096</v>
      </c>
      <c r="AC95" s="460">
        <v>516</v>
      </c>
      <c r="AD95" s="203">
        <f t="shared" si="283"/>
        <v>18920</v>
      </c>
      <c r="AE95" s="779">
        <f t="shared" si="284"/>
        <v>8904</v>
      </c>
      <c r="AF95" s="459">
        <v>0</v>
      </c>
      <c r="AG95" s="460">
        <v>0</v>
      </c>
      <c r="AH95" s="460">
        <v>0</v>
      </c>
      <c r="AI95" s="462">
        <v>0</v>
      </c>
      <c r="AK95" s="438" t="s">
        <v>312</v>
      </c>
      <c r="AL95" s="459">
        <v>407</v>
      </c>
      <c r="AM95" s="460">
        <v>394</v>
      </c>
      <c r="AN95" s="460">
        <v>364</v>
      </c>
      <c r="AO95" s="460">
        <v>207</v>
      </c>
      <c r="AP95" s="460">
        <v>200</v>
      </c>
      <c r="AQ95" s="830">
        <f t="shared" si="276"/>
        <v>1572</v>
      </c>
      <c r="AR95" s="460">
        <v>0</v>
      </c>
      <c r="AS95" s="462">
        <v>0</v>
      </c>
      <c r="AT95" s="862">
        <v>1318</v>
      </c>
      <c r="AU95" s="459">
        <v>1181</v>
      </c>
      <c r="AV95" s="460">
        <v>108</v>
      </c>
      <c r="AW95" s="833">
        <f t="shared" si="277"/>
        <v>1289</v>
      </c>
      <c r="AX95" s="741">
        <v>0</v>
      </c>
      <c r="AY95" s="467">
        <v>368</v>
      </c>
      <c r="BA95" s="438" t="s">
        <v>312</v>
      </c>
      <c r="BB95" s="431">
        <v>315</v>
      </c>
      <c r="BC95" s="426">
        <v>652</v>
      </c>
      <c r="BD95" s="426">
        <v>152</v>
      </c>
      <c r="BE95" s="426">
        <v>0</v>
      </c>
      <c r="BF95" s="318">
        <f t="shared" si="278"/>
        <v>1119</v>
      </c>
      <c r="BG95" s="432">
        <v>517</v>
      </c>
      <c r="BH95" s="431">
        <v>0</v>
      </c>
      <c r="BI95" s="426">
        <v>0</v>
      </c>
      <c r="BJ95" s="426">
        <v>0</v>
      </c>
      <c r="BK95" s="269"/>
      <c r="BL95" s="431">
        <v>20</v>
      </c>
      <c r="BM95" s="432">
        <v>15</v>
      </c>
    </row>
    <row r="96" spans="1:65" ht="14.25" customHeight="1">
      <c r="A96" s="469" t="s">
        <v>313</v>
      </c>
      <c r="B96" s="498">
        <v>14590</v>
      </c>
      <c r="C96" s="204">
        <v>7218</v>
      </c>
      <c r="D96" s="204">
        <v>8782</v>
      </c>
      <c r="E96" s="204">
        <v>4252</v>
      </c>
      <c r="F96" s="204">
        <v>6503</v>
      </c>
      <c r="G96" s="204">
        <v>3115</v>
      </c>
      <c r="H96" s="204">
        <v>3972</v>
      </c>
      <c r="I96" s="204">
        <v>1982</v>
      </c>
      <c r="J96" s="204">
        <v>2705</v>
      </c>
      <c r="K96" s="204">
        <v>1313</v>
      </c>
      <c r="L96" s="203">
        <f t="shared" si="272"/>
        <v>36552</v>
      </c>
      <c r="M96" s="779">
        <f t="shared" si="273"/>
        <v>17880</v>
      </c>
      <c r="N96" s="229">
        <v>0</v>
      </c>
      <c r="O96" s="131">
        <v>0</v>
      </c>
      <c r="P96" s="131">
        <v>0</v>
      </c>
      <c r="Q96" s="139">
        <v>0</v>
      </c>
      <c r="S96" s="485" t="s">
        <v>313</v>
      </c>
      <c r="T96" s="459">
        <v>4779</v>
      </c>
      <c r="U96" s="460">
        <v>2352</v>
      </c>
      <c r="V96" s="460">
        <v>3352</v>
      </c>
      <c r="W96" s="460">
        <v>1570</v>
      </c>
      <c r="X96" s="460">
        <v>2520</v>
      </c>
      <c r="Y96" s="460">
        <v>1153</v>
      </c>
      <c r="Z96" s="460">
        <v>932</v>
      </c>
      <c r="AA96" s="460">
        <v>440</v>
      </c>
      <c r="AB96" s="460">
        <v>556</v>
      </c>
      <c r="AC96" s="460">
        <v>257</v>
      </c>
      <c r="AD96" s="203">
        <f t="shared" si="283"/>
        <v>12139</v>
      </c>
      <c r="AE96" s="779">
        <f t="shared" si="284"/>
        <v>5772</v>
      </c>
      <c r="AF96" s="459">
        <v>0</v>
      </c>
      <c r="AG96" s="460">
        <v>0</v>
      </c>
      <c r="AH96" s="460">
        <v>0</v>
      </c>
      <c r="AI96" s="462">
        <v>0</v>
      </c>
      <c r="AK96" s="438" t="s">
        <v>313</v>
      </c>
      <c r="AL96" s="459">
        <v>273</v>
      </c>
      <c r="AM96" s="460">
        <v>263</v>
      </c>
      <c r="AN96" s="460">
        <v>251</v>
      </c>
      <c r="AO96" s="460">
        <v>181</v>
      </c>
      <c r="AP96" s="460">
        <v>172</v>
      </c>
      <c r="AQ96" s="830">
        <f t="shared" si="276"/>
        <v>1140</v>
      </c>
      <c r="AR96" s="460">
        <v>0</v>
      </c>
      <c r="AS96" s="462">
        <v>0</v>
      </c>
      <c r="AT96" s="862">
        <v>945</v>
      </c>
      <c r="AU96" s="459">
        <v>879</v>
      </c>
      <c r="AV96" s="460">
        <v>33</v>
      </c>
      <c r="AW96" s="833">
        <f t="shared" si="277"/>
        <v>912</v>
      </c>
      <c r="AX96" s="741">
        <v>0</v>
      </c>
      <c r="AY96" s="467">
        <v>241</v>
      </c>
      <c r="BA96" s="438" t="s">
        <v>313</v>
      </c>
      <c r="BB96" s="431">
        <v>255</v>
      </c>
      <c r="BC96" s="426">
        <v>474</v>
      </c>
      <c r="BD96" s="426">
        <v>119</v>
      </c>
      <c r="BE96" s="426">
        <v>0</v>
      </c>
      <c r="BF96" s="318">
        <f t="shared" si="278"/>
        <v>848</v>
      </c>
      <c r="BG96" s="432">
        <v>351</v>
      </c>
      <c r="BH96" s="431">
        <v>0</v>
      </c>
      <c r="BI96" s="426">
        <v>0</v>
      </c>
      <c r="BJ96" s="426">
        <v>0</v>
      </c>
      <c r="BK96" s="269"/>
      <c r="BL96" s="431">
        <v>7</v>
      </c>
      <c r="BM96" s="432">
        <v>1</v>
      </c>
    </row>
    <row r="97" spans="1:65" ht="14.25" customHeight="1">
      <c r="A97" s="469" t="s">
        <v>314</v>
      </c>
      <c r="B97" s="498">
        <v>3824</v>
      </c>
      <c r="C97" s="204">
        <v>1784</v>
      </c>
      <c r="D97" s="204">
        <v>3367</v>
      </c>
      <c r="E97" s="204">
        <v>1579</v>
      </c>
      <c r="F97" s="204">
        <v>3905</v>
      </c>
      <c r="G97" s="204">
        <v>1948</v>
      </c>
      <c r="H97" s="204">
        <v>3463</v>
      </c>
      <c r="I97" s="204">
        <v>1796</v>
      </c>
      <c r="J97" s="204">
        <v>3063</v>
      </c>
      <c r="K97" s="204">
        <v>1544</v>
      </c>
      <c r="L97" s="203">
        <f t="shared" si="272"/>
        <v>17622</v>
      </c>
      <c r="M97" s="779">
        <f t="shared" si="273"/>
        <v>8651</v>
      </c>
      <c r="N97" s="229">
        <v>0</v>
      </c>
      <c r="O97" s="131">
        <v>0</v>
      </c>
      <c r="P97" s="131">
        <v>0</v>
      </c>
      <c r="Q97" s="139">
        <v>0</v>
      </c>
      <c r="S97" s="485" t="s">
        <v>314</v>
      </c>
      <c r="T97" s="459">
        <v>898</v>
      </c>
      <c r="U97" s="460">
        <v>373</v>
      </c>
      <c r="V97" s="460">
        <v>647</v>
      </c>
      <c r="W97" s="460">
        <v>273</v>
      </c>
      <c r="X97" s="460">
        <v>889</v>
      </c>
      <c r="Y97" s="460">
        <v>406</v>
      </c>
      <c r="Z97" s="460">
        <v>716</v>
      </c>
      <c r="AA97" s="460">
        <v>342</v>
      </c>
      <c r="AB97" s="460">
        <v>558</v>
      </c>
      <c r="AC97" s="460">
        <v>292</v>
      </c>
      <c r="AD97" s="203">
        <f t="shared" si="283"/>
        <v>3708</v>
      </c>
      <c r="AE97" s="779">
        <f t="shared" si="284"/>
        <v>1686</v>
      </c>
      <c r="AF97" s="459">
        <v>0</v>
      </c>
      <c r="AG97" s="460">
        <v>0</v>
      </c>
      <c r="AH97" s="460">
        <v>0</v>
      </c>
      <c r="AI97" s="462">
        <v>0</v>
      </c>
      <c r="AK97" s="438" t="s">
        <v>314</v>
      </c>
      <c r="AL97" s="459">
        <v>72</v>
      </c>
      <c r="AM97" s="460">
        <v>72</v>
      </c>
      <c r="AN97" s="460">
        <v>76</v>
      </c>
      <c r="AO97" s="460">
        <v>73</v>
      </c>
      <c r="AP97" s="460">
        <v>72</v>
      </c>
      <c r="AQ97" s="830">
        <f t="shared" si="276"/>
        <v>365</v>
      </c>
      <c r="AR97" s="460">
        <v>0</v>
      </c>
      <c r="AS97" s="462">
        <v>0</v>
      </c>
      <c r="AT97" s="862">
        <v>229</v>
      </c>
      <c r="AU97" s="459">
        <v>201</v>
      </c>
      <c r="AV97" s="460">
        <v>8</v>
      </c>
      <c r="AW97" s="833">
        <f t="shared" si="277"/>
        <v>209</v>
      </c>
      <c r="AX97" s="741">
        <v>0</v>
      </c>
      <c r="AY97" s="467">
        <v>24</v>
      </c>
      <c r="BA97" s="438" t="s">
        <v>314</v>
      </c>
      <c r="BB97" s="431">
        <v>232</v>
      </c>
      <c r="BC97" s="426">
        <v>87</v>
      </c>
      <c r="BD97" s="426">
        <v>46</v>
      </c>
      <c r="BE97" s="426">
        <v>0</v>
      </c>
      <c r="BF97" s="318">
        <f t="shared" si="278"/>
        <v>365</v>
      </c>
      <c r="BG97" s="432">
        <v>334</v>
      </c>
      <c r="BH97" s="431">
        <v>0</v>
      </c>
      <c r="BI97" s="426">
        <v>0</v>
      </c>
      <c r="BJ97" s="426">
        <v>0</v>
      </c>
      <c r="BK97" s="269"/>
      <c r="BL97" s="431">
        <v>66</v>
      </c>
      <c r="BM97" s="432">
        <v>52</v>
      </c>
    </row>
    <row r="98" spans="1:65" s="124" customFormat="1" ht="14.25" customHeight="1">
      <c r="A98" s="469" t="s">
        <v>315</v>
      </c>
      <c r="B98" s="498">
        <v>11901</v>
      </c>
      <c r="C98" s="204">
        <v>5807</v>
      </c>
      <c r="D98" s="204">
        <v>11803</v>
      </c>
      <c r="E98" s="204">
        <v>5684</v>
      </c>
      <c r="F98" s="204">
        <v>9440</v>
      </c>
      <c r="G98" s="204">
        <v>4631</v>
      </c>
      <c r="H98" s="204">
        <v>5325</v>
      </c>
      <c r="I98" s="204">
        <v>2718</v>
      </c>
      <c r="J98" s="204">
        <v>4932</v>
      </c>
      <c r="K98" s="204">
        <v>2602</v>
      </c>
      <c r="L98" s="203">
        <f t="shared" si="272"/>
        <v>43401</v>
      </c>
      <c r="M98" s="779">
        <f t="shared" si="273"/>
        <v>21442</v>
      </c>
      <c r="N98" s="229">
        <v>0</v>
      </c>
      <c r="O98" s="131">
        <v>0</v>
      </c>
      <c r="P98" s="131">
        <v>0</v>
      </c>
      <c r="Q98" s="139">
        <v>0</v>
      </c>
      <c r="R98"/>
      <c r="S98" s="485" t="s">
        <v>315</v>
      </c>
      <c r="T98" s="459">
        <v>0</v>
      </c>
      <c r="U98" s="460">
        <v>0</v>
      </c>
      <c r="V98" s="460">
        <v>4003</v>
      </c>
      <c r="W98" s="460">
        <v>1844</v>
      </c>
      <c r="X98" s="460">
        <v>2865</v>
      </c>
      <c r="Y98" s="460">
        <v>1300</v>
      </c>
      <c r="Z98" s="460">
        <v>12</v>
      </c>
      <c r="AA98" s="460">
        <v>7</v>
      </c>
      <c r="AB98" s="460">
        <v>958</v>
      </c>
      <c r="AC98" s="460">
        <v>497</v>
      </c>
      <c r="AD98" s="203">
        <f t="shared" si="283"/>
        <v>7838</v>
      </c>
      <c r="AE98" s="779">
        <f t="shared" si="284"/>
        <v>3648</v>
      </c>
      <c r="AF98" s="459">
        <v>0</v>
      </c>
      <c r="AG98" s="460">
        <v>0</v>
      </c>
      <c r="AH98" s="460">
        <v>0</v>
      </c>
      <c r="AI98" s="462">
        <v>0</v>
      </c>
      <c r="AJ98"/>
      <c r="AK98" s="438" t="s">
        <v>315</v>
      </c>
      <c r="AL98" s="459">
        <v>323</v>
      </c>
      <c r="AM98" s="460">
        <v>335</v>
      </c>
      <c r="AN98" s="460">
        <v>323</v>
      </c>
      <c r="AO98" s="460">
        <v>247</v>
      </c>
      <c r="AP98" s="460">
        <v>236</v>
      </c>
      <c r="AQ98" s="830">
        <f t="shared" si="276"/>
        <v>1464</v>
      </c>
      <c r="AR98" s="460">
        <v>0</v>
      </c>
      <c r="AS98" s="462">
        <v>0</v>
      </c>
      <c r="AT98" s="862">
        <v>910</v>
      </c>
      <c r="AU98" s="459">
        <v>882</v>
      </c>
      <c r="AV98" s="460">
        <v>9</v>
      </c>
      <c r="AW98" s="833">
        <f t="shared" si="277"/>
        <v>891</v>
      </c>
      <c r="AX98" s="741">
        <v>0</v>
      </c>
      <c r="AY98" s="467">
        <v>306</v>
      </c>
      <c r="AZ98"/>
      <c r="BA98" s="438" t="s">
        <v>315</v>
      </c>
      <c r="BB98" s="431">
        <v>283</v>
      </c>
      <c r="BC98" s="426">
        <v>527</v>
      </c>
      <c r="BD98" s="426">
        <v>122</v>
      </c>
      <c r="BE98" s="738">
        <v>0</v>
      </c>
      <c r="BF98" s="318">
        <f t="shared" si="278"/>
        <v>932</v>
      </c>
      <c r="BG98" s="432">
        <v>491</v>
      </c>
      <c r="BH98" s="431">
        <v>0</v>
      </c>
      <c r="BI98" s="426">
        <v>0</v>
      </c>
      <c r="BJ98" s="426">
        <v>0</v>
      </c>
      <c r="BK98" s="269"/>
      <c r="BL98" s="431">
        <v>7</v>
      </c>
      <c r="BM98" s="432">
        <v>4</v>
      </c>
    </row>
    <row r="99" spans="1:65" s="124" customFormat="1" ht="14.25" customHeight="1">
      <c r="A99" s="469" t="s">
        <v>316</v>
      </c>
      <c r="B99" s="498">
        <v>10462</v>
      </c>
      <c r="C99" s="204">
        <v>5208</v>
      </c>
      <c r="D99" s="204">
        <v>8042</v>
      </c>
      <c r="E99" s="204">
        <v>3947</v>
      </c>
      <c r="F99" s="204">
        <v>6660</v>
      </c>
      <c r="G99" s="204">
        <v>3376</v>
      </c>
      <c r="H99" s="204">
        <v>4244</v>
      </c>
      <c r="I99" s="204">
        <v>2140</v>
      </c>
      <c r="J99" s="204">
        <v>2705</v>
      </c>
      <c r="K99" s="204">
        <v>1384</v>
      </c>
      <c r="L99" s="203">
        <f t="shared" si="272"/>
        <v>32113</v>
      </c>
      <c r="M99" s="779">
        <f t="shared" si="273"/>
        <v>16055</v>
      </c>
      <c r="N99" s="229">
        <v>1450</v>
      </c>
      <c r="O99" s="131">
        <v>760</v>
      </c>
      <c r="P99" s="131">
        <v>648</v>
      </c>
      <c r="Q99" s="139">
        <v>332</v>
      </c>
      <c r="R99"/>
      <c r="S99" s="485" t="s">
        <v>316</v>
      </c>
      <c r="T99" s="459">
        <v>3298</v>
      </c>
      <c r="U99" s="460">
        <v>1557</v>
      </c>
      <c r="V99" s="460">
        <v>2951</v>
      </c>
      <c r="W99" s="460">
        <v>1355</v>
      </c>
      <c r="X99" s="460">
        <v>2379</v>
      </c>
      <c r="Y99" s="460">
        <v>1160</v>
      </c>
      <c r="Z99" s="460">
        <v>1036</v>
      </c>
      <c r="AA99" s="460">
        <v>484</v>
      </c>
      <c r="AB99" s="460">
        <v>402</v>
      </c>
      <c r="AC99" s="460">
        <v>182</v>
      </c>
      <c r="AD99" s="203">
        <f t="shared" si="283"/>
        <v>10066</v>
      </c>
      <c r="AE99" s="779">
        <f t="shared" si="284"/>
        <v>4738</v>
      </c>
      <c r="AF99" s="459">
        <v>316</v>
      </c>
      <c r="AG99" s="460">
        <v>168</v>
      </c>
      <c r="AH99" s="460">
        <v>95</v>
      </c>
      <c r="AI99" s="462">
        <v>50</v>
      </c>
      <c r="AJ99"/>
      <c r="AK99" s="438" t="s">
        <v>316</v>
      </c>
      <c r="AL99" s="459">
        <v>249</v>
      </c>
      <c r="AM99" s="460">
        <v>246</v>
      </c>
      <c r="AN99" s="460">
        <v>216</v>
      </c>
      <c r="AO99" s="460">
        <v>157</v>
      </c>
      <c r="AP99" s="460">
        <v>120</v>
      </c>
      <c r="AQ99" s="830">
        <f t="shared" si="276"/>
        <v>988</v>
      </c>
      <c r="AR99" s="460">
        <v>22</v>
      </c>
      <c r="AS99" s="462">
        <v>16</v>
      </c>
      <c r="AT99" s="862">
        <v>802</v>
      </c>
      <c r="AU99" s="459">
        <v>603</v>
      </c>
      <c r="AV99" s="460">
        <v>127</v>
      </c>
      <c r="AW99" s="833">
        <f t="shared" si="277"/>
        <v>730</v>
      </c>
      <c r="AX99" s="741">
        <v>45</v>
      </c>
      <c r="AY99" s="467">
        <v>224</v>
      </c>
      <c r="AZ99"/>
      <c r="BA99" s="438" t="s">
        <v>316</v>
      </c>
      <c r="BB99" s="431">
        <v>250</v>
      </c>
      <c r="BC99" s="426">
        <v>406</v>
      </c>
      <c r="BD99" s="426">
        <v>126</v>
      </c>
      <c r="BE99" s="426">
        <v>0</v>
      </c>
      <c r="BF99" s="318">
        <f t="shared" si="278"/>
        <v>782</v>
      </c>
      <c r="BG99" s="432">
        <v>441</v>
      </c>
      <c r="BH99" s="431">
        <v>33</v>
      </c>
      <c r="BI99" s="426">
        <v>1</v>
      </c>
      <c r="BJ99" s="426">
        <v>11</v>
      </c>
      <c r="BK99" s="269">
        <f>SUM(BH99:BJ99)</f>
        <v>45</v>
      </c>
      <c r="BL99" s="431">
        <v>17</v>
      </c>
      <c r="BM99" s="432">
        <v>11</v>
      </c>
    </row>
    <row r="100" spans="1:65" s="124" customFormat="1" ht="14.25" customHeight="1">
      <c r="A100" s="488" t="s">
        <v>66</v>
      </c>
      <c r="B100" s="498"/>
      <c r="C100" s="204"/>
      <c r="D100" s="204"/>
      <c r="E100" s="204"/>
      <c r="F100" s="204"/>
      <c r="G100" s="204"/>
      <c r="H100" s="204"/>
      <c r="I100" s="204"/>
      <c r="J100" s="204"/>
      <c r="K100" s="204"/>
      <c r="L100" s="203"/>
      <c r="M100" s="779"/>
      <c r="N100" s="229"/>
      <c r="O100" s="131"/>
      <c r="P100" s="131"/>
      <c r="Q100" s="139"/>
      <c r="R100"/>
      <c r="S100" s="454" t="s">
        <v>66</v>
      </c>
      <c r="T100" s="459"/>
      <c r="U100" s="460"/>
      <c r="V100" s="460"/>
      <c r="W100" s="460"/>
      <c r="X100" s="460"/>
      <c r="Y100" s="460"/>
      <c r="Z100" s="460"/>
      <c r="AA100" s="460"/>
      <c r="AB100" s="460"/>
      <c r="AC100" s="460"/>
      <c r="AD100" s="203"/>
      <c r="AE100" s="779"/>
      <c r="AF100" s="459"/>
      <c r="AG100" s="460"/>
      <c r="AH100" s="460"/>
      <c r="AI100" s="462"/>
      <c r="AJ100"/>
      <c r="AK100" s="437" t="s">
        <v>66</v>
      </c>
      <c r="AL100" s="459"/>
      <c r="AM100" s="460"/>
      <c r="AN100" s="460"/>
      <c r="AO100" s="460"/>
      <c r="AP100" s="460"/>
      <c r="AQ100" s="830"/>
      <c r="AR100" s="461"/>
      <c r="AS100" s="463"/>
      <c r="AT100" s="863"/>
      <c r="AU100" s="459"/>
      <c r="AV100" s="460"/>
      <c r="AW100" s="833"/>
      <c r="AX100" s="741"/>
      <c r="AY100" s="467"/>
      <c r="AZ100"/>
      <c r="BA100" s="437" t="s">
        <v>66</v>
      </c>
      <c r="BB100" s="431"/>
      <c r="BC100" s="426"/>
      <c r="BD100" s="426"/>
      <c r="BE100" s="426"/>
      <c r="BF100" s="318"/>
      <c r="BG100" s="432"/>
      <c r="BH100" s="431"/>
      <c r="BI100" s="426"/>
      <c r="BJ100" s="426"/>
      <c r="BK100" s="269"/>
      <c r="BL100" s="643"/>
      <c r="BM100" s="767"/>
    </row>
    <row r="101" spans="1:65" ht="14.25" customHeight="1">
      <c r="A101" s="469" t="s">
        <v>67</v>
      </c>
      <c r="B101" s="498">
        <v>1315</v>
      </c>
      <c r="C101" s="204">
        <v>628</v>
      </c>
      <c r="D101" s="204">
        <v>719</v>
      </c>
      <c r="E101" s="204">
        <v>350</v>
      </c>
      <c r="F101" s="204">
        <v>605</v>
      </c>
      <c r="G101" s="204">
        <v>319</v>
      </c>
      <c r="H101" s="204">
        <v>376</v>
      </c>
      <c r="I101" s="204">
        <v>174</v>
      </c>
      <c r="J101" s="204">
        <v>192</v>
      </c>
      <c r="K101" s="204">
        <v>93</v>
      </c>
      <c r="L101" s="203">
        <f t="shared" si="272"/>
        <v>3207</v>
      </c>
      <c r="M101" s="779">
        <f t="shared" si="273"/>
        <v>1564</v>
      </c>
      <c r="N101" s="229">
        <v>0</v>
      </c>
      <c r="O101" s="131">
        <v>0</v>
      </c>
      <c r="P101" s="131">
        <v>0</v>
      </c>
      <c r="Q101" s="139">
        <v>0</v>
      </c>
      <c r="S101" s="485" t="s">
        <v>67</v>
      </c>
      <c r="T101" s="459">
        <v>221</v>
      </c>
      <c r="U101" s="460">
        <v>98</v>
      </c>
      <c r="V101" s="460">
        <v>160</v>
      </c>
      <c r="W101" s="460">
        <v>76</v>
      </c>
      <c r="X101" s="460">
        <v>132</v>
      </c>
      <c r="Y101" s="460">
        <v>67</v>
      </c>
      <c r="Z101" s="460">
        <v>64</v>
      </c>
      <c r="AA101" s="460">
        <v>29</v>
      </c>
      <c r="AB101" s="460">
        <v>43</v>
      </c>
      <c r="AC101" s="460">
        <v>22</v>
      </c>
      <c r="AD101" s="203">
        <f t="shared" ref="AD101:AD103" si="285">+T101+V101+X101+Z101+AB101</f>
        <v>620</v>
      </c>
      <c r="AE101" s="779">
        <f t="shared" ref="AE101:AE103" si="286">+U101+W101+Y101+AA101+AC101</f>
        <v>292</v>
      </c>
      <c r="AF101" s="459">
        <v>0</v>
      </c>
      <c r="AG101" s="460">
        <v>0</v>
      </c>
      <c r="AH101" s="460">
        <v>0</v>
      </c>
      <c r="AI101" s="462">
        <v>0</v>
      </c>
      <c r="AK101" s="438" t="s">
        <v>67</v>
      </c>
      <c r="AL101" s="459">
        <v>27</v>
      </c>
      <c r="AM101" s="460">
        <v>23</v>
      </c>
      <c r="AN101" s="460">
        <v>22</v>
      </c>
      <c r="AO101" s="460">
        <v>21</v>
      </c>
      <c r="AP101" s="460">
        <v>16</v>
      </c>
      <c r="AQ101" s="830">
        <f t="shared" si="276"/>
        <v>109</v>
      </c>
      <c r="AR101" s="460">
        <v>0</v>
      </c>
      <c r="AS101" s="462">
        <v>0</v>
      </c>
      <c r="AT101" s="862">
        <v>51</v>
      </c>
      <c r="AU101" s="459">
        <v>47</v>
      </c>
      <c r="AV101" s="460">
        <v>4</v>
      </c>
      <c r="AW101" s="833">
        <f t="shared" si="277"/>
        <v>51</v>
      </c>
      <c r="AX101" s="741">
        <v>0</v>
      </c>
      <c r="AY101" s="467">
        <v>21</v>
      </c>
      <c r="BA101" s="438" t="s">
        <v>67</v>
      </c>
      <c r="BB101" s="431">
        <v>6</v>
      </c>
      <c r="BC101" s="426">
        <v>39</v>
      </c>
      <c r="BD101" s="426">
        <v>14</v>
      </c>
      <c r="BE101" s="426">
        <v>0</v>
      </c>
      <c r="BF101" s="318">
        <f t="shared" si="278"/>
        <v>59</v>
      </c>
      <c r="BG101" s="432">
        <v>21</v>
      </c>
      <c r="BH101" s="431">
        <v>0</v>
      </c>
      <c r="BI101" s="426">
        <v>0</v>
      </c>
      <c r="BJ101" s="426">
        <v>0</v>
      </c>
      <c r="BK101" s="269"/>
      <c r="BL101" s="431">
        <v>1</v>
      </c>
      <c r="BM101" s="432">
        <v>1</v>
      </c>
    </row>
    <row r="102" spans="1:65" ht="14.25" customHeight="1">
      <c r="A102" s="469" t="s">
        <v>317</v>
      </c>
      <c r="B102" s="498">
        <v>8617</v>
      </c>
      <c r="C102" s="204">
        <v>4207</v>
      </c>
      <c r="D102" s="204">
        <v>5803</v>
      </c>
      <c r="E102" s="204">
        <v>2878</v>
      </c>
      <c r="F102" s="204">
        <v>4950</v>
      </c>
      <c r="G102" s="204">
        <v>2438</v>
      </c>
      <c r="H102" s="204">
        <v>3309</v>
      </c>
      <c r="I102" s="204">
        <v>1708</v>
      </c>
      <c r="J102" s="204">
        <v>2013</v>
      </c>
      <c r="K102" s="204">
        <v>1040</v>
      </c>
      <c r="L102" s="203">
        <f t="shared" si="272"/>
        <v>24692</v>
      </c>
      <c r="M102" s="779">
        <f t="shared" si="273"/>
        <v>12271</v>
      </c>
      <c r="N102" s="229">
        <v>0</v>
      </c>
      <c r="O102" s="131">
        <v>0</v>
      </c>
      <c r="P102" s="131">
        <v>0</v>
      </c>
      <c r="Q102" s="139">
        <v>0</v>
      </c>
      <c r="S102" s="485" t="s">
        <v>317</v>
      </c>
      <c r="T102" s="459">
        <v>1980</v>
      </c>
      <c r="U102" s="460">
        <v>924</v>
      </c>
      <c r="V102" s="460">
        <v>1500</v>
      </c>
      <c r="W102" s="460">
        <v>711</v>
      </c>
      <c r="X102" s="460">
        <v>1478</v>
      </c>
      <c r="Y102" s="460">
        <v>680</v>
      </c>
      <c r="Z102" s="460">
        <v>827</v>
      </c>
      <c r="AA102" s="460">
        <v>439</v>
      </c>
      <c r="AB102" s="460">
        <v>304</v>
      </c>
      <c r="AC102" s="460">
        <v>167</v>
      </c>
      <c r="AD102" s="203">
        <f t="shared" si="285"/>
        <v>6089</v>
      </c>
      <c r="AE102" s="779">
        <f t="shared" si="286"/>
        <v>2921</v>
      </c>
      <c r="AF102" s="459">
        <v>0</v>
      </c>
      <c r="AG102" s="460">
        <v>0</v>
      </c>
      <c r="AH102" s="460">
        <v>0</v>
      </c>
      <c r="AI102" s="462">
        <v>0</v>
      </c>
      <c r="AK102" s="438" t="s">
        <v>317</v>
      </c>
      <c r="AL102" s="459">
        <v>224</v>
      </c>
      <c r="AM102" s="460">
        <v>206</v>
      </c>
      <c r="AN102" s="460">
        <v>188</v>
      </c>
      <c r="AO102" s="460">
        <v>147</v>
      </c>
      <c r="AP102" s="460">
        <v>108</v>
      </c>
      <c r="AQ102" s="830">
        <f t="shared" si="276"/>
        <v>873</v>
      </c>
      <c r="AR102" s="460">
        <v>0</v>
      </c>
      <c r="AS102" s="462">
        <v>0</v>
      </c>
      <c r="AT102" s="862">
        <v>510</v>
      </c>
      <c r="AU102" s="459">
        <v>432</v>
      </c>
      <c r="AV102" s="460">
        <v>59</v>
      </c>
      <c r="AW102" s="833">
        <f t="shared" si="277"/>
        <v>491</v>
      </c>
      <c r="AX102" s="741">
        <v>0</v>
      </c>
      <c r="AY102" s="467">
        <v>192</v>
      </c>
      <c r="BA102" s="438" t="s">
        <v>317</v>
      </c>
      <c r="BB102" s="431">
        <v>110</v>
      </c>
      <c r="BC102" s="426">
        <v>293</v>
      </c>
      <c r="BD102" s="426">
        <v>155</v>
      </c>
      <c r="BE102" s="426">
        <v>0</v>
      </c>
      <c r="BF102" s="318">
        <f t="shared" si="278"/>
        <v>558</v>
      </c>
      <c r="BG102" s="432">
        <v>274</v>
      </c>
      <c r="BH102" s="431">
        <v>0</v>
      </c>
      <c r="BI102" s="426">
        <v>0</v>
      </c>
      <c r="BJ102" s="426">
        <v>0</v>
      </c>
      <c r="BK102" s="269"/>
      <c r="BL102" s="431">
        <v>20</v>
      </c>
      <c r="BM102" s="432">
        <v>12</v>
      </c>
    </row>
    <row r="103" spans="1:65" ht="14.25" customHeight="1" thickBot="1">
      <c r="A103" s="491" t="s">
        <v>318</v>
      </c>
      <c r="B103" s="499">
        <v>6926</v>
      </c>
      <c r="C103" s="255">
        <v>3408</v>
      </c>
      <c r="D103" s="255">
        <v>5414</v>
      </c>
      <c r="E103" s="255">
        <v>2651</v>
      </c>
      <c r="F103" s="255">
        <v>4820</v>
      </c>
      <c r="G103" s="255">
        <v>2409</v>
      </c>
      <c r="H103" s="255">
        <v>3170</v>
      </c>
      <c r="I103" s="255">
        <v>1573</v>
      </c>
      <c r="J103" s="255">
        <v>2036</v>
      </c>
      <c r="K103" s="255">
        <v>1041</v>
      </c>
      <c r="L103" s="187">
        <f t="shared" si="272"/>
        <v>22366</v>
      </c>
      <c r="M103" s="188">
        <f t="shared" si="273"/>
        <v>11082</v>
      </c>
      <c r="N103" s="497">
        <v>0</v>
      </c>
      <c r="O103" s="293">
        <v>0</v>
      </c>
      <c r="P103" s="293">
        <v>0</v>
      </c>
      <c r="Q103" s="294">
        <v>0</v>
      </c>
      <c r="S103" s="458" t="s">
        <v>318</v>
      </c>
      <c r="T103" s="464">
        <v>1649</v>
      </c>
      <c r="U103" s="465">
        <v>781</v>
      </c>
      <c r="V103" s="465">
        <v>1317</v>
      </c>
      <c r="W103" s="465">
        <v>603</v>
      </c>
      <c r="X103" s="465">
        <v>1270</v>
      </c>
      <c r="Y103" s="465">
        <v>610</v>
      </c>
      <c r="Z103" s="465">
        <v>696</v>
      </c>
      <c r="AA103" s="465">
        <v>325</v>
      </c>
      <c r="AB103" s="465">
        <v>353</v>
      </c>
      <c r="AC103" s="465">
        <v>189</v>
      </c>
      <c r="AD103" s="187">
        <f t="shared" si="285"/>
        <v>5285</v>
      </c>
      <c r="AE103" s="188">
        <f t="shared" si="286"/>
        <v>2508</v>
      </c>
      <c r="AF103" s="464">
        <v>0</v>
      </c>
      <c r="AG103" s="465">
        <v>0</v>
      </c>
      <c r="AH103" s="465">
        <v>0</v>
      </c>
      <c r="AI103" s="466">
        <v>0</v>
      </c>
      <c r="AK103" s="439" t="s">
        <v>318</v>
      </c>
      <c r="AL103" s="464">
        <v>222</v>
      </c>
      <c r="AM103" s="465">
        <v>214</v>
      </c>
      <c r="AN103" s="465">
        <v>211</v>
      </c>
      <c r="AO103" s="465">
        <v>177</v>
      </c>
      <c r="AP103" s="465">
        <v>141</v>
      </c>
      <c r="AQ103" s="831">
        <f t="shared" si="276"/>
        <v>965</v>
      </c>
      <c r="AR103" s="465">
        <v>0</v>
      </c>
      <c r="AS103" s="466">
        <v>0</v>
      </c>
      <c r="AT103" s="864">
        <v>513</v>
      </c>
      <c r="AU103" s="464">
        <v>450</v>
      </c>
      <c r="AV103" s="465">
        <v>40</v>
      </c>
      <c r="AW103" s="834">
        <f t="shared" si="277"/>
        <v>490</v>
      </c>
      <c r="AX103" s="743">
        <v>0</v>
      </c>
      <c r="AY103" s="468">
        <v>203</v>
      </c>
      <c r="BA103" s="439" t="s">
        <v>318</v>
      </c>
      <c r="BB103" s="433">
        <v>128</v>
      </c>
      <c r="BC103" s="427">
        <v>280</v>
      </c>
      <c r="BD103" s="427">
        <v>180</v>
      </c>
      <c r="BE103" s="427">
        <v>0</v>
      </c>
      <c r="BF103" s="451">
        <f t="shared" si="278"/>
        <v>588</v>
      </c>
      <c r="BG103" s="434">
        <v>304</v>
      </c>
      <c r="BH103" s="433">
        <v>0</v>
      </c>
      <c r="BI103" s="427">
        <v>0</v>
      </c>
      <c r="BJ103" s="427">
        <v>0</v>
      </c>
      <c r="BK103" s="836"/>
      <c r="BL103" s="433">
        <v>12</v>
      </c>
      <c r="BM103" s="434">
        <v>9</v>
      </c>
    </row>
    <row r="104" spans="1:65" s="122" customFormat="1" ht="14.25" customHeight="1">
      <c r="A104" s="1071" t="s">
        <v>293</v>
      </c>
      <c r="B104" s="1071"/>
      <c r="C104" s="1071"/>
      <c r="D104" s="1071"/>
      <c r="E104" s="1071"/>
      <c r="F104" s="1071"/>
      <c r="G104" s="1071"/>
      <c r="H104" s="1071"/>
      <c r="I104" s="1071"/>
      <c r="J104" s="1071"/>
      <c r="K104" s="1071"/>
      <c r="L104" s="1071"/>
      <c r="M104" s="1071"/>
      <c r="N104" s="1071"/>
      <c r="O104" s="1071"/>
      <c r="P104" s="1071"/>
      <c r="Q104" s="1071"/>
      <c r="R104"/>
      <c r="S104" s="1071" t="s">
        <v>294</v>
      </c>
      <c r="T104" s="1071"/>
      <c r="U104" s="1071"/>
      <c r="V104" s="1071"/>
      <c r="W104" s="1071"/>
      <c r="X104" s="1071"/>
      <c r="Y104" s="1071"/>
      <c r="Z104" s="1071"/>
      <c r="AA104" s="1071"/>
      <c r="AB104" s="1071"/>
      <c r="AC104" s="1071"/>
      <c r="AD104" s="1071"/>
      <c r="AE104" s="1071"/>
      <c r="AF104" s="1071"/>
      <c r="AG104" s="1071"/>
      <c r="AH104" s="1071"/>
      <c r="AI104" s="1071"/>
      <c r="AJ104"/>
      <c r="AK104" s="1018" t="s">
        <v>527</v>
      </c>
      <c r="AL104" s="1018"/>
      <c r="AM104" s="1018"/>
      <c r="AN104" s="1018"/>
      <c r="AO104" s="1018"/>
      <c r="AP104" s="1018"/>
      <c r="AQ104" s="1018"/>
      <c r="AR104" s="1018"/>
      <c r="AS104" s="1018"/>
      <c r="AT104" s="1018"/>
      <c r="AU104" s="1018"/>
      <c r="AV104" s="1018"/>
      <c r="AW104" s="1018"/>
      <c r="AX104" s="1018"/>
      <c r="AY104" s="1018"/>
      <c r="AZ104"/>
      <c r="BA104" s="1071" t="s">
        <v>269</v>
      </c>
      <c r="BB104" s="1071"/>
      <c r="BC104" s="1071"/>
      <c r="BD104" s="1071"/>
      <c r="BE104" s="1071"/>
      <c r="BF104" s="1071"/>
      <c r="BG104" s="1071"/>
      <c r="BH104" s="1071"/>
      <c r="BI104" s="1071"/>
      <c r="BJ104" s="1071"/>
      <c r="BK104" s="1071"/>
      <c r="BL104" s="1071"/>
      <c r="BM104" s="1071"/>
    </row>
    <row r="105" spans="1:65" s="122" customFormat="1" ht="12" customHeight="1">
      <c r="A105" s="1070" t="s">
        <v>187</v>
      </c>
      <c r="B105" s="1070"/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0"/>
      <c r="M105" s="1070"/>
      <c r="N105" s="1070"/>
      <c r="O105" s="1070"/>
      <c r="P105" s="1070"/>
      <c r="Q105" s="1070"/>
      <c r="R105"/>
      <c r="S105" s="1070" t="s">
        <v>187</v>
      </c>
      <c r="T105" s="1070"/>
      <c r="U105" s="1070"/>
      <c r="V105" s="1070"/>
      <c r="W105" s="1070"/>
      <c r="X105" s="1070"/>
      <c r="Y105" s="1070"/>
      <c r="Z105" s="1070"/>
      <c r="AA105" s="1070"/>
      <c r="AB105" s="1070"/>
      <c r="AC105" s="1070"/>
      <c r="AD105" s="1070"/>
      <c r="AE105" s="1070"/>
      <c r="AF105" s="1070"/>
      <c r="AG105" s="1070"/>
      <c r="AH105" s="1070"/>
      <c r="AI105" s="1070"/>
      <c r="AJ105"/>
      <c r="AK105" s="101" t="s">
        <v>187</v>
      </c>
      <c r="AL105" s="133"/>
      <c r="AM105" s="133"/>
      <c r="AN105" s="133"/>
      <c r="AO105" s="133"/>
      <c r="AP105" s="133"/>
      <c r="AQ105" s="2"/>
      <c r="AR105" s="134"/>
      <c r="AS105" s="134"/>
      <c r="AT105" s="134"/>
      <c r="AU105" s="133"/>
      <c r="AV105" s="133"/>
      <c r="AW105" s="133"/>
      <c r="AX105" s="133"/>
      <c r="AY105" s="133"/>
      <c r="AZ105"/>
      <c r="BA105" s="1070" t="s">
        <v>187</v>
      </c>
      <c r="BB105" s="1070"/>
      <c r="BC105" s="1070"/>
      <c r="BD105" s="1070"/>
      <c r="BE105" s="1070"/>
      <c r="BF105" s="1070"/>
      <c r="BG105" s="1070"/>
      <c r="BH105" s="1070"/>
      <c r="BI105" s="1070"/>
      <c r="BJ105" s="1070"/>
      <c r="BK105" s="1070"/>
      <c r="BL105" s="1070"/>
      <c r="BM105" s="1070"/>
    </row>
    <row r="106" spans="1:65" ht="9" customHeight="1" thickBot="1">
      <c r="BL106" s="135"/>
      <c r="BM106" s="136"/>
    </row>
    <row r="107" spans="1:65" s="108" customFormat="1" ht="23.25" customHeight="1">
      <c r="A107" s="1067" t="s">
        <v>7</v>
      </c>
      <c r="B107" s="1069" t="s">
        <v>255</v>
      </c>
      <c r="C107" s="1063"/>
      <c r="D107" s="1062" t="s">
        <v>256</v>
      </c>
      <c r="E107" s="1063"/>
      <c r="F107" s="1062" t="s">
        <v>257</v>
      </c>
      <c r="G107" s="1063"/>
      <c r="H107" s="1062" t="s">
        <v>258</v>
      </c>
      <c r="I107" s="1063"/>
      <c r="J107" s="1062" t="s">
        <v>259</v>
      </c>
      <c r="K107" s="1063"/>
      <c r="L107" s="1064" t="s">
        <v>260</v>
      </c>
      <c r="M107" s="1055"/>
      <c r="N107" s="1066" t="s">
        <v>261</v>
      </c>
      <c r="O107" s="1024"/>
      <c r="P107" s="1023" t="s">
        <v>262</v>
      </c>
      <c r="Q107" s="1055"/>
      <c r="R107"/>
      <c r="S107" s="1067" t="s">
        <v>7</v>
      </c>
      <c r="T107" s="1069" t="s">
        <v>255</v>
      </c>
      <c r="U107" s="1063"/>
      <c r="V107" s="1062" t="s">
        <v>256</v>
      </c>
      <c r="W107" s="1063"/>
      <c r="X107" s="1062" t="s">
        <v>257</v>
      </c>
      <c r="Y107" s="1063"/>
      <c r="Z107" s="1062" t="s">
        <v>258</v>
      </c>
      <c r="AA107" s="1063"/>
      <c r="AB107" s="1062" t="s">
        <v>259</v>
      </c>
      <c r="AC107" s="1063"/>
      <c r="AD107" s="1064" t="s">
        <v>260</v>
      </c>
      <c r="AE107" s="1055"/>
      <c r="AF107" s="1028" t="s">
        <v>261</v>
      </c>
      <c r="AG107" s="1024"/>
      <c r="AH107" s="1064" t="s">
        <v>262</v>
      </c>
      <c r="AI107" s="1055"/>
      <c r="AJ107"/>
      <c r="AK107" s="1083" t="s">
        <v>7</v>
      </c>
      <c r="AL107" s="452" t="s">
        <v>96</v>
      </c>
      <c r="AM107" s="110"/>
      <c r="AN107" s="110"/>
      <c r="AO107" s="110"/>
      <c r="AP107" s="110"/>
      <c r="AQ107" s="110"/>
      <c r="AR107" s="111"/>
      <c r="AS107" s="453"/>
      <c r="AT107" s="1050" t="s">
        <v>504</v>
      </c>
      <c r="AU107" s="1052" t="s">
        <v>502</v>
      </c>
      <c r="AV107" s="1053"/>
      <c r="AW107" s="1054"/>
      <c r="AX107" s="1055" t="s">
        <v>505</v>
      </c>
      <c r="AY107" s="1076" t="s">
        <v>493</v>
      </c>
      <c r="AZ107"/>
      <c r="BA107" s="1028" t="s">
        <v>7</v>
      </c>
      <c r="BB107" s="1078" t="s">
        <v>496</v>
      </c>
      <c r="BC107" s="1079"/>
      <c r="BD107" s="1079"/>
      <c r="BE107" s="1079"/>
      <c r="BF107" s="1079"/>
      <c r="BG107" s="1080"/>
      <c r="BH107" s="1030" t="s">
        <v>494</v>
      </c>
      <c r="BI107" s="1031"/>
      <c r="BJ107" s="1031"/>
      <c r="BK107" s="1032"/>
      <c r="BL107" s="1049" t="s">
        <v>263</v>
      </c>
      <c r="BM107" s="1027"/>
    </row>
    <row r="108" spans="1:65" s="112" customFormat="1" ht="30" customHeight="1">
      <c r="A108" s="1068"/>
      <c r="B108" s="422" t="s">
        <v>99</v>
      </c>
      <c r="C108" s="318" t="s">
        <v>100</v>
      </c>
      <c r="D108" s="318" t="s">
        <v>99</v>
      </c>
      <c r="E108" s="318" t="s">
        <v>100</v>
      </c>
      <c r="F108" s="318" t="s">
        <v>99</v>
      </c>
      <c r="G108" s="318" t="s">
        <v>100</v>
      </c>
      <c r="H108" s="318" t="s">
        <v>99</v>
      </c>
      <c r="I108" s="318" t="s">
        <v>100</v>
      </c>
      <c r="J108" s="318" t="s">
        <v>99</v>
      </c>
      <c r="K108" s="318" t="s">
        <v>100</v>
      </c>
      <c r="L108" s="318" t="s">
        <v>99</v>
      </c>
      <c r="M108" s="269" t="s">
        <v>100</v>
      </c>
      <c r="N108" s="304" t="s">
        <v>99</v>
      </c>
      <c r="O108" s="4" t="s">
        <v>100</v>
      </c>
      <c r="P108" s="4" t="s">
        <v>99</v>
      </c>
      <c r="Q108" s="5" t="s">
        <v>100</v>
      </c>
      <c r="R108"/>
      <c r="S108" s="1068"/>
      <c r="T108" s="422" t="s">
        <v>99</v>
      </c>
      <c r="U108" s="318" t="s">
        <v>100</v>
      </c>
      <c r="V108" s="318" t="s">
        <v>99</v>
      </c>
      <c r="W108" s="318" t="s">
        <v>100</v>
      </c>
      <c r="X108" s="318" t="s">
        <v>99</v>
      </c>
      <c r="Y108" s="318" t="s">
        <v>100</v>
      </c>
      <c r="Z108" s="318" t="s">
        <v>99</v>
      </c>
      <c r="AA108" s="318" t="s">
        <v>100</v>
      </c>
      <c r="AB108" s="318" t="s">
        <v>99</v>
      </c>
      <c r="AC108" s="318" t="s">
        <v>100</v>
      </c>
      <c r="AD108" s="318" t="s">
        <v>99</v>
      </c>
      <c r="AE108" s="269" t="s">
        <v>100</v>
      </c>
      <c r="AF108" s="422" t="s">
        <v>99</v>
      </c>
      <c r="AG108" s="318" t="s">
        <v>100</v>
      </c>
      <c r="AH108" s="318" t="s">
        <v>99</v>
      </c>
      <c r="AI108" s="269" t="s">
        <v>100</v>
      </c>
      <c r="AJ108"/>
      <c r="AK108" s="1084"/>
      <c r="AL108" s="442" t="s">
        <v>255</v>
      </c>
      <c r="AM108" s="318" t="s">
        <v>256</v>
      </c>
      <c r="AN108" s="318" t="s">
        <v>257</v>
      </c>
      <c r="AO108" s="318" t="s">
        <v>258</v>
      </c>
      <c r="AP108" s="318" t="s">
        <v>259</v>
      </c>
      <c r="AQ108" s="318" t="s">
        <v>1</v>
      </c>
      <c r="AR108" s="631" t="s">
        <v>261</v>
      </c>
      <c r="AS108" s="746" t="s">
        <v>262</v>
      </c>
      <c r="AT108" s="1051"/>
      <c r="AU108" s="632" t="s">
        <v>475</v>
      </c>
      <c r="AV108" s="633" t="s">
        <v>474</v>
      </c>
      <c r="AW108" s="746" t="s">
        <v>1</v>
      </c>
      <c r="AX108" s="1056"/>
      <c r="AY108" s="1077"/>
      <c r="AZ108"/>
      <c r="BA108" s="1029"/>
      <c r="BB108" s="766" t="s">
        <v>103</v>
      </c>
      <c r="BC108" s="318" t="s">
        <v>104</v>
      </c>
      <c r="BD108" s="445" t="s">
        <v>105</v>
      </c>
      <c r="BE108" s="445" t="s">
        <v>106</v>
      </c>
      <c r="BF108" s="445" t="s">
        <v>1</v>
      </c>
      <c r="BG108" s="444" t="s">
        <v>346</v>
      </c>
      <c r="BH108" s="443" t="s">
        <v>495</v>
      </c>
      <c r="BI108" s="445" t="s">
        <v>104</v>
      </c>
      <c r="BJ108" s="445" t="s">
        <v>105</v>
      </c>
      <c r="BK108" s="444" t="s">
        <v>1</v>
      </c>
      <c r="BL108" s="443" t="s">
        <v>265</v>
      </c>
      <c r="BM108" s="444" t="s">
        <v>266</v>
      </c>
    </row>
    <row r="109" spans="1:65" ht="13.5" customHeight="1">
      <c r="A109" s="488" t="s">
        <v>56</v>
      </c>
      <c r="B109" s="498"/>
      <c r="C109" s="204"/>
      <c r="D109" s="204"/>
      <c r="E109" s="204"/>
      <c r="F109" s="204"/>
      <c r="G109" s="204"/>
      <c r="H109" s="204"/>
      <c r="I109" s="204"/>
      <c r="J109" s="204"/>
      <c r="K109" s="204"/>
      <c r="L109" s="203"/>
      <c r="M109" s="779"/>
      <c r="N109" s="229"/>
      <c r="O109" s="131"/>
      <c r="P109" s="131"/>
      <c r="Q109" s="139"/>
      <c r="S109" s="454" t="s">
        <v>56</v>
      </c>
      <c r="T109" s="478"/>
      <c r="U109" s="479"/>
      <c r="V109" s="479"/>
      <c r="W109" s="479"/>
      <c r="X109" s="479"/>
      <c r="Y109" s="479"/>
      <c r="Z109" s="479"/>
      <c r="AA109" s="479"/>
      <c r="AB109" s="479"/>
      <c r="AC109" s="479"/>
      <c r="AD109" s="203"/>
      <c r="AE109" s="779"/>
      <c r="AF109" s="478"/>
      <c r="AG109" s="479"/>
      <c r="AH109" s="479"/>
      <c r="AI109" s="480"/>
      <c r="AK109" s="437" t="s">
        <v>56</v>
      </c>
      <c r="AL109" s="470"/>
      <c r="AM109" s="436"/>
      <c r="AN109" s="436"/>
      <c r="AO109" s="436"/>
      <c r="AP109" s="436"/>
      <c r="AQ109" s="435"/>
      <c r="AR109" s="436"/>
      <c r="AS109" s="740"/>
      <c r="AT109" s="742"/>
      <c r="AU109" s="470"/>
      <c r="AV109" s="436"/>
      <c r="AW109" s="455"/>
      <c r="AX109" s="742"/>
      <c r="AY109" s="476"/>
      <c r="BA109" s="437" t="s">
        <v>56</v>
      </c>
      <c r="BB109" s="470"/>
      <c r="BC109" s="436"/>
      <c r="BD109" s="204"/>
      <c r="BE109" s="204"/>
      <c r="BF109" s="445"/>
      <c r="BG109" s="776"/>
      <c r="BH109" s="777"/>
      <c r="BI109" s="778"/>
      <c r="BJ109" s="778"/>
      <c r="BK109" s="444"/>
      <c r="BL109" s="428"/>
      <c r="BM109" s="767"/>
    </row>
    <row r="110" spans="1:65" ht="13.5" customHeight="1">
      <c r="A110" s="469" t="s">
        <v>59</v>
      </c>
      <c r="B110" s="498">
        <v>9958</v>
      </c>
      <c r="C110" s="204">
        <v>4847</v>
      </c>
      <c r="D110" s="204">
        <v>6826</v>
      </c>
      <c r="E110" s="204">
        <v>3383</v>
      </c>
      <c r="F110" s="204">
        <v>5160</v>
      </c>
      <c r="G110" s="204">
        <v>2576</v>
      </c>
      <c r="H110" s="204">
        <v>3202</v>
      </c>
      <c r="I110" s="204">
        <v>1587</v>
      </c>
      <c r="J110" s="204">
        <v>2233</v>
      </c>
      <c r="K110" s="204">
        <v>1138</v>
      </c>
      <c r="L110" s="203">
        <f t="shared" ref="L110:L146" si="287">+B110+D110+F110+H110+J110</f>
        <v>27379</v>
      </c>
      <c r="M110" s="779">
        <f t="shared" ref="M110:M146" si="288">+C110+E110+G110+I110+K110</f>
        <v>13531</v>
      </c>
      <c r="N110" s="229">
        <v>0</v>
      </c>
      <c r="O110" s="131">
        <v>0</v>
      </c>
      <c r="P110" s="131">
        <v>0</v>
      </c>
      <c r="Q110" s="139">
        <v>0</v>
      </c>
      <c r="S110" s="485" t="s">
        <v>59</v>
      </c>
      <c r="T110" s="459">
        <v>11</v>
      </c>
      <c r="U110" s="460">
        <v>8</v>
      </c>
      <c r="V110" s="460">
        <v>1520</v>
      </c>
      <c r="W110" s="460">
        <v>714</v>
      </c>
      <c r="X110" s="460">
        <v>1284</v>
      </c>
      <c r="Y110" s="460">
        <v>619</v>
      </c>
      <c r="Z110" s="460">
        <v>43</v>
      </c>
      <c r="AA110" s="460">
        <v>21</v>
      </c>
      <c r="AB110" s="460">
        <v>295</v>
      </c>
      <c r="AC110" s="460">
        <v>162</v>
      </c>
      <c r="AD110" s="203">
        <f t="shared" ref="AD110:AD115" si="289">+T110+V110+X110+Z110+AB110</f>
        <v>3153</v>
      </c>
      <c r="AE110" s="779">
        <f t="shared" ref="AE110:AE115" si="290">+U110+W110+Y110+AA110+AC110</f>
        <v>1524</v>
      </c>
      <c r="AF110" s="459">
        <v>0</v>
      </c>
      <c r="AG110" s="460">
        <v>0</v>
      </c>
      <c r="AH110" s="460">
        <v>0</v>
      </c>
      <c r="AI110" s="462">
        <v>0</v>
      </c>
      <c r="AK110" s="438" t="s">
        <v>59</v>
      </c>
      <c r="AL110" s="459">
        <v>213</v>
      </c>
      <c r="AM110" s="460">
        <v>198</v>
      </c>
      <c r="AN110" s="460">
        <v>175</v>
      </c>
      <c r="AO110" s="460">
        <v>141</v>
      </c>
      <c r="AP110" s="460">
        <v>108</v>
      </c>
      <c r="AQ110" s="830">
        <f t="shared" ref="AQ110:AQ146" si="291">SUM(AL110:AP110)</f>
        <v>835</v>
      </c>
      <c r="AR110" s="460">
        <v>0</v>
      </c>
      <c r="AS110" s="462">
        <v>0</v>
      </c>
      <c r="AT110" s="862">
        <v>485</v>
      </c>
      <c r="AU110" s="459">
        <v>397</v>
      </c>
      <c r="AV110" s="460">
        <v>70</v>
      </c>
      <c r="AW110" s="833">
        <f t="shared" ref="AW110:AW146" si="292">+AU110+AV110</f>
        <v>467</v>
      </c>
      <c r="AX110" s="741">
        <v>0</v>
      </c>
      <c r="AY110" s="467">
        <v>171</v>
      </c>
      <c r="BA110" s="438" t="s">
        <v>59</v>
      </c>
      <c r="BB110" s="431">
        <v>128</v>
      </c>
      <c r="BC110" s="426">
        <v>337</v>
      </c>
      <c r="BD110" s="426">
        <v>155</v>
      </c>
      <c r="BE110" s="426">
        <v>0</v>
      </c>
      <c r="BF110" s="318">
        <f t="shared" ref="BF110:BF146" si="293">+BB110+BC110+BD110+BE110</f>
        <v>620</v>
      </c>
      <c r="BG110" s="432">
        <v>272</v>
      </c>
      <c r="BH110" s="431">
        <v>0</v>
      </c>
      <c r="BI110" s="426">
        <v>0</v>
      </c>
      <c r="BJ110" s="426">
        <v>0</v>
      </c>
      <c r="BK110" s="269"/>
      <c r="BL110" s="429">
        <f>+'[1]fichier-6'!P63</f>
        <v>18</v>
      </c>
      <c r="BM110" s="432">
        <v>10</v>
      </c>
    </row>
    <row r="111" spans="1:65" ht="13.5" customHeight="1">
      <c r="A111" s="469" t="s">
        <v>57</v>
      </c>
      <c r="B111" s="498">
        <v>2615</v>
      </c>
      <c r="C111" s="204">
        <v>1299</v>
      </c>
      <c r="D111" s="204">
        <v>2382</v>
      </c>
      <c r="E111" s="204">
        <v>1136</v>
      </c>
      <c r="F111" s="204">
        <v>2686</v>
      </c>
      <c r="G111" s="204">
        <v>1313</v>
      </c>
      <c r="H111" s="204">
        <v>2539</v>
      </c>
      <c r="I111" s="204">
        <v>1266</v>
      </c>
      <c r="J111" s="204">
        <v>1974</v>
      </c>
      <c r="K111" s="204">
        <v>1032</v>
      </c>
      <c r="L111" s="203">
        <f t="shared" si="287"/>
        <v>12196</v>
      </c>
      <c r="M111" s="779">
        <f t="shared" si="288"/>
        <v>6046</v>
      </c>
      <c r="N111" s="229">
        <v>0</v>
      </c>
      <c r="O111" s="131">
        <v>0</v>
      </c>
      <c r="P111" s="131">
        <v>0</v>
      </c>
      <c r="Q111" s="139">
        <v>0</v>
      </c>
      <c r="S111" s="485" t="s">
        <v>57</v>
      </c>
      <c r="T111" s="459">
        <v>411</v>
      </c>
      <c r="U111" s="460">
        <v>192</v>
      </c>
      <c r="V111" s="460">
        <v>407</v>
      </c>
      <c r="W111" s="460">
        <v>161</v>
      </c>
      <c r="X111" s="460">
        <v>633</v>
      </c>
      <c r="Y111" s="460">
        <v>299</v>
      </c>
      <c r="Z111" s="460">
        <v>492</v>
      </c>
      <c r="AA111" s="460">
        <v>225</v>
      </c>
      <c r="AB111" s="460">
        <v>151</v>
      </c>
      <c r="AC111" s="460">
        <v>69</v>
      </c>
      <c r="AD111" s="203">
        <f t="shared" si="289"/>
        <v>2094</v>
      </c>
      <c r="AE111" s="779">
        <f t="shared" si="290"/>
        <v>946</v>
      </c>
      <c r="AF111" s="459">
        <v>0</v>
      </c>
      <c r="AG111" s="460">
        <v>0</v>
      </c>
      <c r="AH111" s="460">
        <v>0</v>
      </c>
      <c r="AI111" s="462">
        <v>0</v>
      </c>
      <c r="AK111" s="438" t="s">
        <v>57</v>
      </c>
      <c r="AL111" s="459">
        <v>44</v>
      </c>
      <c r="AM111" s="460">
        <v>45</v>
      </c>
      <c r="AN111" s="460">
        <v>52</v>
      </c>
      <c r="AO111" s="460">
        <v>47</v>
      </c>
      <c r="AP111" s="460">
        <v>43</v>
      </c>
      <c r="AQ111" s="830">
        <f t="shared" si="291"/>
        <v>231</v>
      </c>
      <c r="AR111" s="460">
        <v>0</v>
      </c>
      <c r="AS111" s="462">
        <v>0</v>
      </c>
      <c r="AT111" s="862">
        <v>179</v>
      </c>
      <c r="AU111" s="459">
        <v>171</v>
      </c>
      <c r="AV111" s="460">
        <v>0</v>
      </c>
      <c r="AW111" s="833">
        <f t="shared" si="292"/>
        <v>171</v>
      </c>
      <c r="AX111" s="741">
        <v>0</v>
      </c>
      <c r="AY111" s="467">
        <v>15</v>
      </c>
      <c r="BA111" s="438" t="s">
        <v>57</v>
      </c>
      <c r="BB111" s="431">
        <v>144</v>
      </c>
      <c r="BC111" s="426">
        <v>53</v>
      </c>
      <c r="BD111" s="426">
        <v>36</v>
      </c>
      <c r="BE111" s="426">
        <v>0</v>
      </c>
      <c r="BF111" s="318">
        <f t="shared" si="293"/>
        <v>233</v>
      </c>
      <c r="BG111" s="432">
        <v>199</v>
      </c>
      <c r="BH111" s="431">
        <v>0</v>
      </c>
      <c r="BI111" s="426">
        <v>0</v>
      </c>
      <c r="BJ111" s="426">
        <v>0</v>
      </c>
      <c r="BK111" s="269"/>
      <c r="BL111" s="429">
        <f>+'[1]fichier-6'!P64</f>
        <v>43</v>
      </c>
      <c r="BM111" s="432">
        <v>32</v>
      </c>
    </row>
    <row r="112" spans="1:65" ht="13.5" customHeight="1">
      <c r="A112" s="469" t="s">
        <v>58</v>
      </c>
      <c r="B112" s="498">
        <v>4508</v>
      </c>
      <c r="C112" s="204">
        <v>2258</v>
      </c>
      <c r="D112" s="204">
        <v>3181</v>
      </c>
      <c r="E112" s="204">
        <v>1620</v>
      </c>
      <c r="F112" s="204">
        <v>2798</v>
      </c>
      <c r="G112" s="204">
        <v>1432</v>
      </c>
      <c r="H112" s="204">
        <v>1883</v>
      </c>
      <c r="I112" s="204">
        <v>993</v>
      </c>
      <c r="J112" s="204">
        <v>1072</v>
      </c>
      <c r="K112" s="204">
        <v>580</v>
      </c>
      <c r="L112" s="203">
        <f t="shared" si="287"/>
        <v>13442</v>
      </c>
      <c r="M112" s="779">
        <f t="shared" si="288"/>
        <v>6883</v>
      </c>
      <c r="N112" s="229">
        <v>0</v>
      </c>
      <c r="O112" s="131">
        <v>0</v>
      </c>
      <c r="P112" s="131">
        <v>0</v>
      </c>
      <c r="Q112" s="139">
        <v>0</v>
      </c>
      <c r="S112" s="485" t="s">
        <v>58</v>
      </c>
      <c r="T112" s="459">
        <v>1352</v>
      </c>
      <c r="U112" s="460">
        <v>669</v>
      </c>
      <c r="V112" s="460">
        <v>780</v>
      </c>
      <c r="W112" s="460">
        <v>377</v>
      </c>
      <c r="X112" s="460">
        <v>710</v>
      </c>
      <c r="Y112" s="460">
        <v>357</v>
      </c>
      <c r="Z112" s="460">
        <v>345</v>
      </c>
      <c r="AA112" s="460">
        <v>158</v>
      </c>
      <c r="AB112" s="460">
        <v>135</v>
      </c>
      <c r="AC112" s="460">
        <v>72</v>
      </c>
      <c r="AD112" s="203">
        <f t="shared" si="289"/>
        <v>3322</v>
      </c>
      <c r="AE112" s="779">
        <f t="shared" si="290"/>
        <v>1633</v>
      </c>
      <c r="AF112" s="459">
        <v>0</v>
      </c>
      <c r="AG112" s="460">
        <v>0</v>
      </c>
      <c r="AH112" s="460">
        <v>0</v>
      </c>
      <c r="AI112" s="462">
        <v>0</v>
      </c>
      <c r="AK112" s="438" t="s">
        <v>58</v>
      </c>
      <c r="AL112" s="459">
        <v>134</v>
      </c>
      <c r="AM112" s="460">
        <v>130</v>
      </c>
      <c r="AN112" s="460">
        <v>127</v>
      </c>
      <c r="AO112" s="460">
        <v>106</v>
      </c>
      <c r="AP112" s="460">
        <v>84</v>
      </c>
      <c r="AQ112" s="830">
        <f t="shared" si="291"/>
        <v>581</v>
      </c>
      <c r="AR112" s="460">
        <v>0</v>
      </c>
      <c r="AS112" s="462">
        <v>0</v>
      </c>
      <c r="AT112" s="862">
        <v>322</v>
      </c>
      <c r="AU112" s="459">
        <v>272</v>
      </c>
      <c r="AV112" s="460">
        <v>9</v>
      </c>
      <c r="AW112" s="833">
        <f t="shared" si="292"/>
        <v>281</v>
      </c>
      <c r="AX112" s="741">
        <v>0</v>
      </c>
      <c r="AY112" s="467">
        <v>128</v>
      </c>
      <c r="BA112" s="438" t="s">
        <v>58</v>
      </c>
      <c r="BB112" s="431">
        <v>42</v>
      </c>
      <c r="BC112" s="426">
        <v>148</v>
      </c>
      <c r="BD112" s="426">
        <v>110</v>
      </c>
      <c r="BE112" s="426">
        <v>0</v>
      </c>
      <c r="BF112" s="318">
        <f t="shared" si="293"/>
        <v>300</v>
      </c>
      <c r="BG112" s="432">
        <v>182</v>
      </c>
      <c r="BH112" s="431">
        <v>0</v>
      </c>
      <c r="BI112" s="426">
        <v>0</v>
      </c>
      <c r="BJ112" s="426">
        <v>0</v>
      </c>
      <c r="BK112" s="269"/>
      <c r="BL112" s="429">
        <f>+'[1]fichier-6'!P65</f>
        <v>3</v>
      </c>
      <c r="BM112" s="432">
        <v>1</v>
      </c>
    </row>
    <row r="113" spans="1:65" ht="13.5" customHeight="1">
      <c r="A113" s="469" t="s">
        <v>68</v>
      </c>
      <c r="B113" s="498">
        <v>7702</v>
      </c>
      <c r="C113" s="204">
        <v>3742</v>
      </c>
      <c r="D113" s="204">
        <v>5355</v>
      </c>
      <c r="E113" s="204">
        <v>2590</v>
      </c>
      <c r="F113" s="204">
        <v>4909</v>
      </c>
      <c r="G113" s="204">
        <v>2506</v>
      </c>
      <c r="H113" s="204">
        <v>3469</v>
      </c>
      <c r="I113" s="204">
        <v>1747</v>
      </c>
      <c r="J113" s="204">
        <v>2457</v>
      </c>
      <c r="K113" s="204">
        <v>1242</v>
      </c>
      <c r="L113" s="203">
        <f t="shared" si="287"/>
        <v>23892</v>
      </c>
      <c r="M113" s="779">
        <f t="shared" si="288"/>
        <v>11827</v>
      </c>
      <c r="N113" s="229">
        <v>2248</v>
      </c>
      <c r="O113" s="131">
        <v>1146</v>
      </c>
      <c r="P113" s="131">
        <v>1880</v>
      </c>
      <c r="Q113" s="139">
        <v>867</v>
      </c>
      <c r="S113" s="485" t="s">
        <v>68</v>
      </c>
      <c r="T113" s="459">
        <v>2346</v>
      </c>
      <c r="U113" s="460">
        <v>1089</v>
      </c>
      <c r="V113" s="460">
        <v>1453</v>
      </c>
      <c r="W113" s="460">
        <v>641</v>
      </c>
      <c r="X113" s="460">
        <v>1357</v>
      </c>
      <c r="Y113" s="460">
        <v>696</v>
      </c>
      <c r="Z113" s="460">
        <v>703</v>
      </c>
      <c r="AA113" s="460">
        <v>365</v>
      </c>
      <c r="AB113" s="460">
        <v>262</v>
      </c>
      <c r="AC113" s="460">
        <v>129</v>
      </c>
      <c r="AD113" s="203">
        <f t="shared" si="289"/>
        <v>6121</v>
      </c>
      <c r="AE113" s="779">
        <f t="shared" si="290"/>
        <v>2920</v>
      </c>
      <c r="AF113" s="459">
        <v>315</v>
      </c>
      <c r="AG113" s="460">
        <v>168</v>
      </c>
      <c r="AH113" s="460">
        <v>159</v>
      </c>
      <c r="AI113" s="462">
        <v>69</v>
      </c>
      <c r="AK113" s="438" t="s">
        <v>68</v>
      </c>
      <c r="AL113" s="459">
        <v>175</v>
      </c>
      <c r="AM113" s="460">
        <v>163</v>
      </c>
      <c r="AN113" s="460">
        <v>156</v>
      </c>
      <c r="AO113" s="460">
        <v>134</v>
      </c>
      <c r="AP113" s="460">
        <v>104</v>
      </c>
      <c r="AQ113" s="830">
        <f t="shared" si="291"/>
        <v>732</v>
      </c>
      <c r="AR113" s="460">
        <v>40</v>
      </c>
      <c r="AS113" s="462">
        <v>38</v>
      </c>
      <c r="AT113" s="862">
        <v>532</v>
      </c>
      <c r="AU113" s="459">
        <v>410</v>
      </c>
      <c r="AV113" s="460">
        <v>35</v>
      </c>
      <c r="AW113" s="833">
        <f t="shared" si="292"/>
        <v>445</v>
      </c>
      <c r="AX113" s="741">
        <v>57</v>
      </c>
      <c r="AY113" s="467">
        <v>132</v>
      </c>
      <c r="BA113" s="438" t="s">
        <v>68</v>
      </c>
      <c r="BB113" s="431">
        <v>137</v>
      </c>
      <c r="BC113" s="426">
        <v>300</v>
      </c>
      <c r="BD113" s="426">
        <v>125</v>
      </c>
      <c r="BE113" s="426">
        <v>0</v>
      </c>
      <c r="BF113" s="318">
        <f t="shared" si="293"/>
        <v>562</v>
      </c>
      <c r="BG113" s="432">
        <v>250</v>
      </c>
      <c r="BH113" s="431">
        <v>57</v>
      </c>
      <c r="BI113" s="426">
        <v>1</v>
      </c>
      <c r="BJ113" s="426">
        <v>8</v>
      </c>
      <c r="BK113" s="269">
        <f>SUM(BH113:BJ113)</f>
        <v>66</v>
      </c>
      <c r="BL113" s="429">
        <f>+'[1]fichier-6'!P66</f>
        <v>30</v>
      </c>
      <c r="BM113" s="299">
        <v>13</v>
      </c>
    </row>
    <row r="114" spans="1:65" s="124" customFormat="1" ht="13.5" customHeight="1">
      <c r="A114" s="469" t="s">
        <v>69</v>
      </c>
      <c r="B114" s="498">
        <v>4462</v>
      </c>
      <c r="C114" s="204">
        <v>2193</v>
      </c>
      <c r="D114" s="204">
        <v>2774</v>
      </c>
      <c r="E114" s="204">
        <v>1361</v>
      </c>
      <c r="F114" s="204">
        <v>2236</v>
      </c>
      <c r="G114" s="204">
        <v>1095</v>
      </c>
      <c r="H114" s="204">
        <v>1322</v>
      </c>
      <c r="I114" s="204">
        <v>636</v>
      </c>
      <c r="J114" s="204">
        <v>1037</v>
      </c>
      <c r="K114" s="204">
        <v>520</v>
      </c>
      <c r="L114" s="203">
        <f t="shared" si="287"/>
        <v>11831</v>
      </c>
      <c r="M114" s="779">
        <f t="shared" si="288"/>
        <v>5805</v>
      </c>
      <c r="N114" s="229">
        <v>0</v>
      </c>
      <c r="O114" s="131">
        <v>0</v>
      </c>
      <c r="P114" s="131">
        <v>0</v>
      </c>
      <c r="Q114" s="139">
        <v>0</v>
      </c>
      <c r="R114"/>
      <c r="S114" s="485" t="s">
        <v>69</v>
      </c>
      <c r="T114" s="459">
        <v>991</v>
      </c>
      <c r="U114" s="460">
        <v>477</v>
      </c>
      <c r="V114" s="460">
        <v>620</v>
      </c>
      <c r="W114" s="460">
        <v>304</v>
      </c>
      <c r="X114" s="460">
        <v>596</v>
      </c>
      <c r="Y114" s="460">
        <v>286</v>
      </c>
      <c r="Z114" s="460">
        <v>190</v>
      </c>
      <c r="AA114" s="460">
        <v>94</v>
      </c>
      <c r="AB114" s="460">
        <v>137</v>
      </c>
      <c r="AC114" s="460">
        <v>59</v>
      </c>
      <c r="AD114" s="203">
        <f t="shared" si="289"/>
        <v>2534</v>
      </c>
      <c r="AE114" s="779">
        <f t="shared" si="290"/>
        <v>1220</v>
      </c>
      <c r="AF114" s="459">
        <v>0</v>
      </c>
      <c r="AG114" s="460">
        <v>0</v>
      </c>
      <c r="AH114" s="460">
        <v>0</v>
      </c>
      <c r="AI114" s="462">
        <v>0</v>
      </c>
      <c r="AJ114"/>
      <c r="AK114" s="438" t="s">
        <v>69</v>
      </c>
      <c r="AL114" s="459">
        <v>100</v>
      </c>
      <c r="AM114" s="460">
        <v>97</v>
      </c>
      <c r="AN114" s="460">
        <v>92</v>
      </c>
      <c r="AO114" s="460">
        <v>76</v>
      </c>
      <c r="AP114" s="460">
        <v>60</v>
      </c>
      <c r="AQ114" s="830">
        <f t="shared" si="291"/>
        <v>425</v>
      </c>
      <c r="AR114" s="460">
        <v>0</v>
      </c>
      <c r="AS114" s="462">
        <v>0</v>
      </c>
      <c r="AT114" s="862">
        <v>211</v>
      </c>
      <c r="AU114" s="459">
        <v>179</v>
      </c>
      <c r="AV114" s="460">
        <v>25</v>
      </c>
      <c r="AW114" s="833">
        <f t="shared" si="292"/>
        <v>204</v>
      </c>
      <c r="AX114" s="741">
        <v>0</v>
      </c>
      <c r="AY114" s="467">
        <v>92</v>
      </c>
      <c r="AZ114"/>
      <c r="BA114" s="438" t="s">
        <v>69</v>
      </c>
      <c r="BB114" s="431">
        <v>56</v>
      </c>
      <c r="BC114" s="426">
        <v>159</v>
      </c>
      <c r="BD114" s="426">
        <v>33</v>
      </c>
      <c r="BE114" s="426">
        <v>0</v>
      </c>
      <c r="BF114" s="318">
        <f t="shared" si="293"/>
        <v>248</v>
      </c>
      <c r="BG114" s="432">
        <v>88</v>
      </c>
      <c r="BH114" s="431">
        <v>0</v>
      </c>
      <c r="BI114" s="426">
        <v>0</v>
      </c>
      <c r="BJ114" s="426">
        <v>0</v>
      </c>
      <c r="BK114" s="269"/>
      <c r="BL114" s="429">
        <f>+'[1]fichier-6'!P67</f>
        <v>6</v>
      </c>
      <c r="BM114" s="299">
        <v>3</v>
      </c>
    </row>
    <row r="115" spans="1:65" s="124" customFormat="1" ht="13.5" customHeight="1">
      <c r="A115" s="469" t="s">
        <v>72</v>
      </c>
      <c r="B115" s="498">
        <v>3049</v>
      </c>
      <c r="C115" s="204">
        <v>1505</v>
      </c>
      <c r="D115" s="204">
        <v>1781</v>
      </c>
      <c r="E115" s="204">
        <v>918</v>
      </c>
      <c r="F115" s="204">
        <v>1233</v>
      </c>
      <c r="G115" s="204">
        <v>643</v>
      </c>
      <c r="H115" s="204">
        <v>610</v>
      </c>
      <c r="I115" s="204">
        <v>313</v>
      </c>
      <c r="J115" s="204">
        <v>364</v>
      </c>
      <c r="K115" s="204">
        <v>184</v>
      </c>
      <c r="L115" s="203">
        <f t="shared" si="287"/>
        <v>7037</v>
      </c>
      <c r="M115" s="779">
        <f t="shared" si="288"/>
        <v>3563</v>
      </c>
      <c r="N115" s="229">
        <v>0</v>
      </c>
      <c r="O115" s="131">
        <v>0</v>
      </c>
      <c r="P115" s="131">
        <v>0</v>
      </c>
      <c r="Q115" s="139">
        <v>0</v>
      </c>
      <c r="R115"/>
      <c r="S115" s="485" t="s">
        <v>72</v>
      </c>
      <c r="T115" s="459">
        <v>398</v>
      </c>
      <c r="U115" s="460">
        <v>201</v>
      </c>
      <c r="V115" s="460">
        <v>382</v>
      </c>
      <c r="W115" s="460">
        <v>184</v>
      </c>
      <c r="X115" s="460">
        <v>293</v>
      </c>
      <c r="Y115" s="460">
        <v>151</v>
      </c>
      <c r="Z115" s="460">
        <v>90</v>
      </c>
      <c r="AA115" s="460">
        <v>41</v>
      </c>
      <c r="AB115" s="460">
        <v>64</v>
      </c>
      <c r="AC115" s="460">
        <v>30</v>
      </c>
      <c r="AD115" s="203">
        <f t="shared" si="289"/>
        <v>1227</v>
      </c>
      <c r="AE115" s="779">
        <f t="shared" si="290"/>
        <v>607</v>
      </c>
      <c r="AF115" s="459">
        <v>0</v>
      </c>
      <c r="AG115" s="460">
        <v>0</v>
      </c>
      <c r="AH115" s="460">
        <v>0</v>
      </c>
      <c r="AI115" s="462">
        <v>0</v>
      </c>
      <c r="AJ115"/>
      <c r="AK115" s="438" t="s">
        <v>72</v>
      </c>
      <c r="AL115" s="459">
        <v>84</v>
      </c>
      <c r="AM115" s="460">
        <v>83</v>
      </c>
      <c r="AN115" s="460">
        <v>74</v>
      </c>
      <c r="AO115" s="460">
        <v>54</v>
      </c>
      <c r="AP115" s="460">
        <v>41</v>
      </c>
      <c r="AQ115" s="830">
        <f t="shared" si="291"/>
        <v>336</v>
      </c>
      <c r="AR115" s="460">
        <v>0</v>
      </c>
      <c r="AS115" s="462">
        <v>0</v>
      </c>
      <c r="AT115" s="862">
        <v>138</v>
      </c>
      <c r="AU115" s="459">
        <v>99</v>
      </c>
      <c r="AV115" s="460">
        <v>37</v>
      </c>
      <c r="AW115" s="833">
        <f t="shared" si="292"/>
        <v>136</v>
      </c>
      <c r="AX115" s="741">
        <v>0</v>
      </c>
      <c r="AY115" s="467">
        <v>80</v>
      </c>
      <c r="AZ115"/>
      <c r="BA115" s="438" t="s">
        <v>72</v>
      </c>
      <c r="BB115" s="431">
        <v>33</v>
      </c>
      <c r="BC115" s="426">
        <v>83</v>
      </c>
      <c r="BD115" s="426">
        <v>32</v>
      </c>
      <c r="BE115" s="426">
        <v>0</v>
      </c>
      <c r="BF115" s="318">
        <f t="shared" si="293"/>
        <v>148</v>
      </c>
      <c r="BG115" s="432">
        <v>64</v>
      </c>
      <c r="BH115" s="431">
        <v>0</v>
      </c>
      <c r="BI115" s="426">
        <v>0</v>
      </c>
      <c r="BJ115" s="426">
        <v>0</v>
      </c>
      <c r="BK115" s="269"/>
      <c r="BL115" s="429">
        <f>+'[1]fichier-6'!P68</f>
        <v>0</v>
      </c>
      <c r="BM115" s="299">
        <v>0</v>
      </c>
    </row>
    <row r="116" spans="1:65" s="124" customFormat="1" ht="11.25" customHeight="1">
      <c r="A116" s="488" t="s">
        <v>20</v>
      </c>
      <c r="B116" s="498"/>
      <c r="C116" s="204"/>
      <c r="D116" s="204"/>
      <c r="E116" s="204"/>
      <c r="F116" s="204"/>
      <c r="G116" s="204"/>
      <c r="H116" s="204"/>
      <c r="I116" s="204"/>
      <c r="J116" s="204"/>
      <c r="K116" s="204"/>
      <c r="L116" s="203"/>
      <c r="M116" s="779"/>
      <c r="N116" s="229"/>
      <c r="O116" s="131"/>
      <c r="P116" s="131"/>
      <c r="Q116" s="139"/>
      <c r="R116"/>
      <c r="S116" s="454" t="s">
        <v>20</v>
      </c>
      <c r="T116" s="459"/>
      <c r="U116" s="460"/>
      <c r="V116" s="460"/>
      <c r="W116" s="460"/>
      <c r="X116" s="460"/>
      <c r="Y116" s="460"/>
      <c r="Z116" s="460"/>
      <c r="AA116" s="460"/>
      <c r="AB116" s="460"/>
      <c r="AC116" s="460"/>
      <c r="AD116" s="203"/>
      <c r="AE116" s="779"/>
      <c r="AF116" s="459"/>
      <c r="AG116" s="460"/>
      <c r="AH116" s="460"/>
      <c r="AI116" s="462"/>
      <c r="AJ116"/>
      <c r="AK116" s="437" t="s">
        <v>20</v>
      </c>
      <c r="AL116" s="470"/>
      <c r="AM116" s="436"/>
      <c r="AN116" s="436"/>
      <c r="AO116" s="436"/>
      <c r="AP116" s="436"/>
      <c r="AQ116" s="830"/>
      <c r="AR116" s="461"/>
      <c r="AS116" s="463"/>
      <c r="AT116" s="863"/>
      <c r="AU116" s="470"/>
      <c r="AV116" s="436"/>
      <c r="AW116" s="833"/>
      <c r="AX116" s="742"/>
      <c r="AY116" s="471"/>
      <c r="AZ116"/>
      <c r="BA116" s="437" t="s">
        <v>20</v>
      </c>
      <c r="BB116" s="431"/>
      <c r="BC116" s="426"/>
      <c r="BD116" s="426"/>
      <c r="BE116" s="426"/>
      <c r="BF116" s="318"/>
      <c r="BG116" s="432"/>
      <c r="BH116" s="431"/>
      <c r="BI116" s="426"/>
      <c r="BJ116" s="426"/>
      <c r="BK116" s="269"/>
      <c r="BL116" s="428"/>
      <c r="BM116" s="130"/>
    </row>
    <row r="117" spans="1:65" s="124" customFormat="1" ht="13.5" customHeight="1">
      <c r="A117" s="469" t="s">
        <v>21</v>
      </c>
      <c r="B117" s="498">
        <v>6666</v>
      </c>
      <c r="C117" s="204">
        <v>3243</v>
      </c>
      <c r="D117" s="204">
        <v>4977</v>
      </c>
      <c r="E117" s="204">
        <v>2438</v>
      </c>
      <c r="F117" s="204">
        <v>4352</v>
      </c>
      <c r="G117" s="204">
        <v>2121</v>
      </c>
      <c r="H117" s="204">
        <v>2921</v>
      </c>
      <c r="I117" s="204">
        <v>1437</v>
      </c>
      <c r="J117" s="204">
        <v>1711</v>
      </c>
      <c r="K117" s="204">
        <v>827</v>
      </c>
      <c r="L117" s="203">
        <f t="shared" si="287"/>
        <v>20627</v>
      </c>
      <c r="M117" s="779">
        <f t="shared" si="288"/>
        <v>10066</v>
      </c>
      <c r="N117" s="229">
        <v>0</v>
      </c>
      <c r="O117" s="131">
        <v>0</v>
      </c>
      <c r="P117" s="131">
        <v>0</v>
      </c>
      <c r="Q117" s="139">
        <v>0</v>
      </c>
      <c r="R117"/>
      <c r="S117" s="485" t="s">
        <v>21</v>
      </c>
      <c r="T117" s="459">
        <v>1487</v>
      </c>
      <c r="U117" s="460">
        <v>679</v>
      </c>
      <c r="V117" s="460">
        <v>1144</v>
      </c>
      <c r="W117" s="460">
        <v>519</v>
      </c>
      <c r="X117" s="460">
        <v>1038</v>
      </c>
      <c r="Y117" s="460">
        <v>482</v>
      </c>
      <c r="Z117" s="460">
        <v>576</v>
      </c>
      <c r="AA117" s="460">
        <v>267</v>
      </c>
      <c r="AB117" s="460">
        <v>155</v>
      </c>
      <c r="AC117" s="460">
        <v>72</v>
      </c>
      <c r="AD117" s="203">
        <f t="shared" ref="AD117:AD118" si="294">+T117+V117+X117+Z117+AB117</f>
        <v>4400</v>
      </c>
      <c r="AE117" s="779">
        <f t="shared" ref="AE117:AE118" si="295">+U117+W117+Y117+AA117+AC117</f>
        <v>2019</v>
      </c>
      <c r="AF117" s="459">
        <v>0</v>
      </c>
      <c r="AG117" s="460">
        <v>0</v>
      </c>
      <c r="AH117" s="460">
        <v>0</v>
      </c>
      <c r="AI117" s="462">
        <v>0</v>
      </c>
      <c r="AJ117"/>
      <c r="AK117" s="438" t="s">
        <v>21</v>
      </c>
      <c r="AL117" s="459">
        <v>211</v>
      </c>
      <c r="AM117" s="460">
        <v>205</v>
      </c>
      <c r="AN117" s="460">
        <v>197</v>
      </c>
      <c r="AO117" s="460">
        <v>165</v>
      </c>
      <c r="AP117" s="460">
        <v>137</v>
      </c>
      <c r="AQ117" s="830">
        <f t="shared" si="291"/>
        <v>915</v>
      </c>
      <c r="AR117" s="460">
        <v>0</v>
      </c>
      <c r="AS117" s="462">
        <v>0</v>
      </c>
      <c r="AT117" s="862">
        <v>507</v>
      </c>
      <c r="AU117" s="459">
        <v>428</v>
      </c>
      <c r="AV117" s="460">
        <v>56</v>
      </c>
      <c r="AW117" s="833">
        <f t="shared" si="292"/>
        <v>484</v>
      </c>
      <c r="AX117" s="741">
        <v>0</v>
      </c>
      <c r="AY117" s="467">
        <v>196</v>
      </c>
      <c r="AZ117"/>
      <c r="BA117" s="438" t="s">
        <v>21</v>
      </c>
      <c r="BB117" s="431">
        <v>76</v>
      </c>
      <c r="BC117" s="426">
        <v>272</v>
      </c>
      <c r="BD117" s="426">
        <v>160</v>
      </c>
      <c r="BE117" s="426">
        <v>2</v>
      </c>
      <c r="BF117" s="318">
        <f t="shared" si="293"/>
        <v>510</v>
      </c>
      <c r="BG117" s="432">
        <v>240</v>
      </c>
      <c r="BH117" s="431">
        <v>0</v>
      </c>
      <c r="BI117" s="426">
        <v>0</v>
      </c>
      <c r="BJ117" s="426">
        <v>0</v>
      </c>
      <c r="BK117" s="269"/>
      <c r="BL117" s="429">
        <f>+'[1]fichier-6'!P69</f>
        <v>6</v>
      </c>
      <c r="BM117" s="299">
        <v>2</v>
      </c>
    </row>
    <row r="118" spans="1:65" s="124" customFormat="1" ht="13.5" customHeight="1">
      <c r="A118" s="469" t="s">
        <v>24</v>
      </c>
      <c r="B118" s="498">
        <v>15902</v>
      </c>
      <c r="C118" s="204">
        <v>7695</v>
      </c>
      <c r="D118" s="204">
        <v>12336</v>
      </c>
      <c r="E118" s="204">
        <v>6022</v>
      </c>
      <c r="F118" s="204">
        <v>10901</v>
      </c>
      <c r="G118" s="204">
        <v>5343</v>
      </c>
      <c r="H118" s="204">
        <v>8375</v>
      </c>
      <c r="I118" s="204">
        <v>4100</v>
      </c>
      <c r="J118" s="204">
        <v>5553</v>
      </c>
      <c r="K118" s="204">
        <v>2808</v>
      </c>
      <c r="L118" s="203">
        <f t="shared" si="287"/>
        <v>53067</v>
      </c>
      <c r="M118" s="779">
        <f t="shared" si="288"/>
        <v>25968</v>
      </c>
      <c r="N118" s="229">
        <v>0</v>
      </c>
      <c r="O118" s="131">
        <v>0</v>
      </c>
      <c r="P118" s="131">
        <v>0</v>
      </c>
      <c r="Q118" s="139">
        <v>0</v>
      </c>
      <c r="R118"/>
      <c r="S118" s="485" t="s">
        <v>24</v>
      </c>
      <c r="T118" s="459">
        <v>3663</v>
      </c>
      <c r="U118" s="460">
        <v>1686</v>
      </c>
      <c r="V118" s="460">
        <v>2621</v>
      </c>
      <c r="W118" s="460">
        <v>1223</v>
      </c>
      <c r="X118" s="460">
        <v>2346</v>
      </c>
      <c r="Y118" s="460">
        <v>1044</v>
      </c>
      <c r="Z118" s="460">
        <v>1677</v>
      </c>
      <c r="AA118" s="460">
        <v>788</v>
      </c>
      <c r="AB118" s="460">
        <v>377</v>
      </c>
      <c r="AC118" s="460">
        <v>184</v>
      </c>
      <c r="AD118" s="203">
        <f t="shared" si="294"/>
        <v>10684</v>
      </c>
      <c r="AE118" s="779">
        <f t="shared" si="295"/>
        <v>4925</v>
      </c>
      <c r="AF118" s="459">
        <v>0</v>
      </c>
      <c r="AG118" s="460">
        <v>0</v>
      </c>
      <c r="AH118" s="460">
        <v>0</v>
      </c>
      <c r="AI118" s="462">
        <v>0</v>
      </c>
      <c r="AJ118"/>
      <c r="AK118" s="438" t="s">
        <v>24</v>
      </c>
      <c r="AL118" s="459">
        <v>360</v>
      </c>
      <c r="AM118" s="460">
        <v>332</v>
      </c>
      <c r="AN118" s="460">
        <v>331</v>
      </c>
      <c r="AO118" s="460">
        <v>311</v>
      </c>
      <c r="AP118" s="460">
        <v>285</v>
      </c>
      <c r="AQ118" s="830">
        <f t="shared" si="291"/>
        <v>1619</v>
      </c>
      <c r="AR118" s="460">
        <v>0</v>
      </c>
      <c r="AS118" s="462">
        <v>0</v>
      </c>
      <c r="AT118" s="862">
        <v>987</v>
      </c>
      <c r="AU118" s="459">
        <v>896</v>
      </c>
      <c r="AV118" s="460">
        <v>68</v>
      </c>
      <c r="AW118" s="833">
        <f t="shared" si="292"/>
        <v>964</v>
      </c>
      <c r="AX118" s="741">
        <v>0</v>
      </c>
      <c r="AY118" s="467">
        <v>297</v>
      </c>
      <c r="AZ118"/>
      <c r="BA118" s="438" t="s">
        <v>24</v>
      </c>
      <c r="BB118" s="431">
        <v>228</v>
      </c>
      <c r="BC118" s="426">
        <v>655</v>
      </c>
      <c r="BD118" s="426">
        <v>234</v>
      </c>
      <c r="BE118" s="426">
        <v>0</v>
      </c>
      <c r="BF118" s="318">
        <f t="shared" si="293"/>
        <v>1117</v>
      </c>
      <c r="BG118" s="432">
        <v>623</v>
      </c>
      <c r="BH118" s="431">
        <v>0</v>
      </c>
      <c r="BI118" s="426">
        <v>0</v>
      </c>
      <c r="BJ118" s="426">
        <v>0</v>
      </c>
      <c r="BK118" s="269"/>
      <c r="BL118" s="429">
        <f>+'[1]fichier-6'!P70</f>
        <v>8</v>
      </c>
      <c r="BM118" s="299">
        <v>7</v>
      </c>
    </row>
    <row r="119" spans="1:65" s="124" customFormat="1" ht="10.5" customHeight="1">
      <c r="A119" s="488" t="s">
        <v>26</v>
      </c>
      <c r="B119" s="498"/>
      <c r="C119" s="204"/>
      <c r="D119" s="204"/>
      <c r="E119" s="204"/>
      <c r="F119" s="204"/>
      <c r="G119" s="204"/>
      <c r="H119" s="204"/>
      <c r="I119" s="204"/>
      <c r="J119" s="204"/>
      <c r="K119" s="204"/>
      <c r="L119" s="203"/>
      <c r="M119" s="779"/>
      <c r="N119" s="229"/>
      <c r="O119" s="131"/>
      <c r="P119" s="131"/>
      <c r="Q119" s="139"/>
      <c r="R119"/>
      <c r="S119" s="454" t="s">
        <v>26</v>
      </c>
      <c r="T119" s="470"/>
      <c r="U119" s="436"/>
      <c r="V119" s="436"/>
      <c r="W119" s="436"/>
      <c r="X119" s="436"/>
      <c r="Y119" s="436"/>
      <c r="Z119" s="436"/>
      <c r="AA119" s="436"/>
      <c r="AB119" s="436"/>
      <c r="AC119" s="436"/>
      <c r="AD119" s="203"/>
      <c r="AE119" s="779"/>
      <c r="AF119" s="459"/>
      <c r="AG119" s="460"/>
      <c r="AH119" s="460"/>
      <c r="AI119" s="462"/>
      <c r="AJ119"/>
      <c r="AK119" s="437" t="s">
        <v>26</v>
      </c>
      <c r="AL119" s="470"/>
      <c r="AM119" s="436"/>
      <c r="AN119" s="436"/>
      <c r="AO119" s="436"/>
      <c r="AP119" s="436"/>
      <c r="AQ119" s="830"/>
      <c r="AR119" s="461"/>
      <c r="AS119" s="463"/>
      <c r="AT119" s="863"/>
      <c r="AU119" s="470"/>
      <c r="AV119" s="436"/>
      <c r="AW119" s="833"/>
      <c r="AX119" s="742"/>
      <c r="AY119" s="471"/>
      <c r="AZ119"/>
      <c r="BA119" s="437" t="s">
        <v>26</v>
      </c>
      <c r="BB119" s="431"/>
      <c r="BC119" s="426"/>
      <c r="BD119" s="426"/>
      <c r="BE119" s="426"/>
      <c r="BF119" s="318"/>
      <c r="BG119" s="432"/>
      <c r="BH119" s="431"/>
      <c r="BI119" s="426"/>
      <c r="BJ119" s="426"/>
      <c r="BK119" s="269"/>
      <c r="BL119" s="428"/>
      <c r="BM119" s="130"/>
    </row>
    <row r="120" spans="1:65" s="124" customFormat="1" ht="13.5" customHeight="1">
      <c r="A120" s="469" t="s">
        <v>28</v>
      </c>
      <c r="B120" s="498">
        <v>8976</v>
      </c>
      <c r="C120" s="204">
        <v>4247</v>
      </c>
      <c r="D120" s="204">
        <v>6734</v>
      </c>
      <c r="E120" s="204">
        <v>3295</v>
      </c>
      <c r="F120" s="204">
        <v>6126</v>
      </c>
      <c r="G120" s="204">
        <v>3024</v>
      </c>
      <c r="H120" s="204">
        <v>4588</v>
      </c>
      <c r="I120" s="204">
        <v>2286</v>
      </c>
      <c r="J120" s="204">
        <v>3998</v>
      </c>
      <c r="K120" s="204">
        <v>2108</v>
      </c>
      <c r="L120" s="203">
        <f t="shared" si="287"/>
        <v>30422</v>
      </c>
      <c r="M120" s="779">
        <f t="shared" si="288"/>
        <v>14960</v>
      </c>
      <c r="N120" s="229">
        <v>0</v>
      </c>
      <c r="O120" s="131">
        <v>0</v>
      </c>
      <c r="P120" s="131">
        <v>0</v>
      </c>
      <c r="Q120" s="139">
        <v>0</v>
      </c>
      <c r="R120"/>
      <c r="S120" s="485" t="s">
        <v>28</v>
      </c>
      <c r="T120" s="459">
        <v>1777</v>
      </c>
      <c r="U120" s="460">
        <v>790</v>
      </c>
      <c r="V120" s="460">
        <v>1701</v>
      </c>
      <c r="W120" s="460">
        <v>741</v>
      </c>
      <c r="X120" s="460">
        <v>1518</v>
      </c>
      <c r="Y120" s="460">
        <v>701</v>
      </c>
      <c r="Z120" s="460">
        <v>931</v>
      </c>
      <c r="AA120" s="460">
        <v>448</v>
      </c>
      <c r="AB120" s="460">
        <v>1178</v>
      </c>
      <c r="AC120" s="460">
        <v>631</v>
      </c>
      <c r="AD120" s="203">
        <f t="shared" ref="AD120:AD124" si="296">+T120+V120+X120+Z120+AB120</f>
        <v>7105</v>
      </c>
      <c r="AE120" s="779">
        <f t="shared" ref="AE120:AE124" si="297">+U120+W120+Y120+AA120+AC120</f>
        <v>3311</v>
      </c>
      <c r="AF120" s="459">
        <v>0</v>
      </c>
      <c r="AG120" s="460">
        <v>0</v>
      </c>
      <c r="AH120" s="460">
        <v>0</v>
      </c>
      <c r="AI120" s="462">
        <v>0</v>
      </c>
      <c r="AJ120"/>
      <c r="AK120" s="438" t="s">
        <v>28</v>
      </c>
      <c r="AL120" s="459">
        <v>223</v>
      </c>
      <c r="AM120" s="460">
        <v>222</v>
      </c>
      <c r="AN120" s="460">
        <v>211</v>
      </c>
      <c r="AO120" s="460">
        <v>180</v>
      </c>
      <c r="AP120" s="460">
        <v>147</v>
      </c>
      <c r="AQ120" s="830">
        <f t="shared" si="291"/>
        <v>983</v>
      </c>
      <c r="AR120" s="460">
        <v>0</v>
      </c>
      <c r="AS120" s="462">
        <v>0</v>
      </c>
      <c r="AT120" s="862">
        <v>701</v>
      </c>
      <c r="AU120" s="459">
        <v>561</v>
      </c>
      <c r="AV120" s="460">
        <v>83</v>
      </c>
      <c r="AW120" s="833">
        <f t="shared" si="292"/>
        <v>644</v>
      </c>
      <c r="AX120" s="741">
        <v>0</v>
      </c>
      <c r="AY120" s="467">
        <v>207</v>
      </c>
      <c r="AZ120"/>
      <c r="BA120" s="438" t="s">
        <v>28</v>
      </c>
      <c r="BB120" s="431">
        <v>176</v>
      </c>
      <c r="BC120" s="426">
        <v>304</v>
      </c>
      <c r="BD120" s="426">
        <v>169</v>
      </c>
      <c r="BE120" s="426">
        <v>0</v>
      </c>
      <c r="BF120" s="318">
        <f t="shared" si="293"/>
        <v>649</v>
      </c>
      <c r="BG120" s="432">
        <v>304</v>
      </c>
      <c r="BH120" s="431">
        <v>0</v>
      </c>
      <c r="BI120" s="426">
        <v>0</v>
      </c>
      <c r="BJ120" s="426">
        <v>0</v>
      </c>
      <c r="BK120" s="269"/>
      <c r="BL120" s="429">
        <f>+'[1]fichier-6'!P71</f>
        <v>17</v>
      </c>
      <c r="BM120" s="299">
        <v>12</v>
      </c>
    </row>
    <row r="121" spans="1:65" s="124" customFormat="1" ht="13.5" customHeight="1">
      <c r="A121" s="469" t="s">
        <v>29</v>
      </c>
      <c r="B121" s="498">
        <v>10605</v>
      </c>
      <c r="C121" s="204">
        <v>5258</v>
      </c>
      <c r="D121" s="204">
        <v>7827</v>
      </c>
      <c r="E121" s="204">
        <v>3919</v>
      </c>
      <c r="F121" s="204">
        <v>6992</v>
      </c>
      <c r="G121" s="204">
        <v>3538</v>
      </c>
      <c r="H121" s="204">
        <v>5194</v>
      </c>
      <c r="I121" s="204">
        <v>2752</v>
      </c>
      <c r="J121" s="204">
        <v>3761</v>
      </c>
      <c r="K121" s="204">
        <v>2031</v>
      </c>
      <c r="L121" s="203">
        <f t="shared" si="287"/>
        <v>34379</v>
      </c>
      <c r="M121" s="779">
        <f t="shared" si="288"/>
        <v>17498</v>
      </c>
      <c r="N121" s="229">
        <v>0</v>
      </c>
      <c r="O121" s="131">
        <v>0</v>
      </c>
      <c r="P121" s="131">
        <v>0</v>
      </c>
      <c r="Q121" s="139">
        <v>0</v>
      </c>
      <c r="R121"/>
      <c r="S121" s="485" t="s">
        <v>29</v>
      </c>
      <c r="T121" s="459">
        <v>2523</v>
      </c>
      <c r="U121" s="460">
        <v>1186</v>
      </c>
      <c r="V121" s="460">
        <v>2035</v>
      </c>
      <c r="W121" s="460">
        <v>957</v>
      </c>
      <c r="X121" s="460">
        <v>1778</v>
      </c>
      <c r="Y121" s="460">
        <v>852</v>
      </c>
      <c r="Z121" s="460">
        <v>974</v>
      </c>
      <c r="AA121" s="460">
        <v>496</v>
      </c>
      <c r="AB121" s="460">
        <v>337</v>
      </c>
      <c r="AC121" s="460">
        <v>187</v>
      </c>
      <c r="AD121" s="203">
        <f t="shared" si="296"/>
        <v>7647</v>
      </c>
      <c r="AE121" s="779">
        <f t="shared" si="297"/>
        <v>3678</v>
      </c>
      <c r="AF121" s="459">
        <v>0</v>
      </c>
      <c r="AG121" s="460">
        <v>0</v>
      </c>
      <c r="AH121" s="460">
        <v>0</v>
      </c>
      <c r="AI121" s="462">
        <v>0</v>
      </c>
      <c r="AJ121"/>
      <c r="AK121" s="438" t="s">
        <v>29</v>
      </c>
      <c r="AL121" s="459">
        <v>237</v>
      </c>
      <c r="AM121" s="460">
        <v>230</v>
      </c>
      <c r="AN121" s="460">
        <v>227</v>
      </c>
      <c r="AO121" s="460">
        <v>206</v>
      </c>
      <c r="AP121" s="460">
        <v>178</v>
      </c>
      <c r="AQ121" s="830">
        <f t="shared" si="291"/>
        <v>1078</v>
      </c>
      <c r="AR121" s="460">
        <v>0</v>
      </c>
      <c r="AS121" s="462">
        <v>0</v>
      </c>
      <c r="AT121" s="862">
        <v>654</v>
      </c>
      <c r="AU121" s="459">
        <v>493</v>
      </c>
      <c r="AV121" s="460">
        <v>141</v>
      </c>
      <c r="AW121" s="833">
        <f t="shared" si="292"/>
        <v>634</v>
      </c>
      <c r="AX121" s="741">
        <v>0</v>
      </c>
      <c r="AY121" s="467">
        <v>208</v>
      </c>
      <c r="AZ121"/>
      <c r="BA121" s="438" t="s">
        <v>29</v>
      </c>
      <c r="BB121" s="431">
        <v>164</v>
      </c>
      <c r="BC121" s="426">
        <v>424</v>
      </c>
      <c r="BD121" s="426">
        <v>146</v>
      </c>
      <c r="BE121" s="426">
        <v>2</v>
      </c>
      <c r="BF121" s="318">
        <f t="shared" si="293"/>
        <v>736</v>
      </c>
      <c r="BG121" s="432">
        <v>332</v>
      </c>
      <c r="BH121" s="431">
        <v>0</v>
      </c>
      <c r="BI121" s="426">
        <v>0</v>
      </c>
      <c r="BJ121" s="426">
        <v>0</v>
      </c>
      <c r="BK121" s="269"/>
      <c r="BL121" s="429">
        <f>+'[1]fichier-6'!P72</f>
        <v>15</v>
      </c>
      <c r="BM121" s="299">
        <v>9</v>
      </c>
    </row>
    <row r="122" spans="1:65" s="124" customFormat="1" ht="13.5" customHeight="1">
      <c r="A122" s="469" t="s">
        <v>319</v>
      </c>
      <c r="B122" s="498">
        <v>1311</v>
      </c>
      <c r="C122" s="204">
        <v>611</v>
      </c>
      <c r="D122" s="204">
        <v>1237</v>
      </c>
      <c r="E122" s="204">
        <v>613</v>
      </c>
      <c r="F122" s="204">
        <v>1303</v>
      </c>
      <c r="G122" s="204">
        <v>663</v>
      </c>
      <c r="H122" s="204">
        <v>1128</v>
      </c>
      <c r="I122" s="204">
        <v>581</v>
      </c>
      <c r="J122" s="204">
        <v>924</v>
      </c>
      <c r="K122" s="204">
        <v>514</v>
      </c>
      <c r="L122" s="203">
        <f t="shared" si="287"/>
        <v>5903</v>
      </c>
      <c r="M122" s="779">
        <f t="shared" si="288"/>
        <v>2982</v>
      </c>
      <c r="N122" s="229">
        <v>0</v>
      </c>
      <c r="O122" s="131">
        <v>0</v>
      </c>
      <c r="P122" s="131">
        <v>0</v>
      </c>
      <c r="Q122" s="139">
        <v>0</v>
      </c>
      <c r="R122"/>
      <c r="S122" s="485" t="s">
        <v>319</v>
      </c>
      <c r="T122" s="459">
        <v>314</v>
      </c>
      <c r="U122" s="460">
        <v>140</v>
      </c>
      <c r="V122" s="460">
        <v>301</v>
      </c>
      <c r="W122" s="460">
        <v>142</v>
      </c>
      <c r="X122" s="460">
        <v>289</v>
      </c>
      <c r="Y122" s="460">
        <v>134</v>
      </c>
      <c r="Z122" s="460">
        <v>209</v>
      </c>
      <c r="AA122" s="460">
        <v>101</v>
      </c>
      <c r="AB122" s="460">
        <v>59</v>
      </c>
      <c r="AC122" s="460">
        <v>24</v>
      </c>
      <c r="AD122" s="203">
        <f t="shared" si="296"/>
        <v>1172</v>
      </c>
      <c r="AE122" s="779">
        <f t="shared" si="297"/>
        <v>541</v>
      </c>
      <c r="AF122" s="459">
        <v>0</v>
      </c>
      <c r="AG122" s="460">
        <v>0</v>
      </c>
      <c r="AH122" s="460">
        <v>0</v>
      </c>
      <c r="AI122" s="462">
        <v>0</v>
      </c>
      <c r="AJ122"/>
      <c r="AK122" s="438" t="s">
        <v>319</v>
      </c>
      <c r="AL122" s="459">
        <v>25</v>
      </c>
      <c r="AM122" s="460">
        <v>22</v>
      </c>
      <c r="AN122" s="460">
        <v>24</v>
      </c>
      <c r="AO122" s="460">
        <v>23</v>
      </c>
      <c r="AP122" s="460">
        <v>22</v>
      </c>
      <c r="AQ122" s="830">
        <f t="shared" si="291"/>
        <v>116</v>
      </c>
      <c r="AR122" s="460">
        <v>0</v>
      </c>
      <c r="AS122" s="462">
        <v>0</v>
      </c>
      <c r="AT122" s="862">
        <v>159</v>
      </c>
      <c r="AU122" s="459">
        <v>114</v>
      </c>
      <c r="AV122" s="460">
        <v>2</v>
      </c>
      <c r="AW122" s="833">
        <f t="shared" si="292"/>
        <v>116</v>
      </c>
      <c r="AX122" s="741">
        <v>0</v>
      </c>
      <c r="AY122" s="467">
        <v>16</v>
      </c>
      <c r="AZ122"/>
      <c r="BA122" s="438" t="s">
        <v>319</v>
      </c>
      <c r="BB122" s="431">
        <v>45</v>
      </c>
      <c r="BC122" s="426">
        <v>45</v>
      </c>
      <c r="BD122" s="426">
        <v>25</v>
      </c>
      <c r="BE122" s="426">
        <v>3</v>
      </c>
      <c r="BF122" s="318">
        <f t="shared" si="293"/>
        <v>118</v>
      </c>
      <c r="BG122" s="432">
        <v>97</v>
      </c>
      <c r="BH122" s="431">
        <v>0</v>
      </c>
      <c r="BI122" s="426">
        <v>0</v>
      </c>
      <c r="BJ122" s="426">
        <v>0</v>
      </c>
      <c r="BK122" s="269"/>
      <c r="BL122" s="429">
        <f>+'[1]fichier-6'!P73</f>
        <v>23</v>
      </c>
      <c r="BM122" s="299">
        <v>17</v>
      </c>
    </row>
    <row r="123" spans="1:65" s="124" customFormat="1" ht="13.5" customHeight="1">
      <c r="A123" s="469" t="s">
        <v>27</v>
      </c>
      <c r="B123" s="498">
        <v>6528</v>
      </c>
      <c r="C123" s="204">
        <v>3214</v>
      </c>
      <c r="D123" s="204">
        <v>4242</v>
      </c>
      <c r="E123" s="204">
        <v>2061</v>
      </c>
      <c r="F123" s="204">
        <v>3981</v>
      </c>
      <c r="G123" s="204">
        <v>1987</v>
      </c>
      <c r="H123" s="204">
        <v>2714</v>
      </c>
      <c r="I123" s="204">
        <v>1430</v>
      </c>
      <c r="J123" s="204">
        <v>1749</v>
      </c>
      <c r="K123" s="204">
        <v>975</v>
      </c>
      <c r="L123" s="203">
        <f t="shared" si="287"/>
        <v>19214</v>
      </c>
      <c r="M123" s="779">
        <f t="shared" si="288"/>
        <v>9667</v>
      </c>
      <c r="N123" s="229">
        <v>0</v>
      </c>
      <c r="O123" s="131">
        <v>0</v>
      </c>
      <c r="P123" s="131">
        <v>0</v>
      </c>
      <c r="Q123" s="139">
        <v>0</v>
      </c>
      <c r="R123"/>
      <c r="S123" s="485" t="s">
        <v>27</v>
      </c>
      <c r="T123" s="459">
        <v>1639</v>
      </c>
      <c r="U123" s="460">
        <v>763</v>
      </c>
      <c r="V123" s="460">
        <v>1132</v>
      </c>
      <c r="W123" s="460">
        <v>500</v>
      </c>
      <c r="X123" s="460">
        <v>1151</v>
      </c>
      <c r="Y123" s="460">
        <v>536</v>
      </c>
      <c r="Z123" s="460">
        <v>572</v>
      </c>
      <c r="AA123" s="460">
        <v>278</v>
      </c>
      <c r="AB123" s="460">
        <v>248</v>
      </c>
      <c r="AC123" s="460">
        <v>126</v>
      </c>
      <c r="AD123" s="203">
        <f t="shared" si="296"/>
        <v>4742</v>
      </c>
      <c r="AE123" s="779">
        <f t="shared" si="297"/>
        <v>2203</v>
      </c>
      <c r="AF123" s="459">
        <v>0</v>
      </c>
      <c r="AG123" s="460">
        <v>0</v>
      </c>
      <c r="AH123" s="460">
        <v>0</v>
      </c>
      <c r="AI123" s="462">
        <v>0</v>
      </c>
      <c r="AJ123"/>
      <c r="AK123" s="438" t="s">
        <v>27</v>
      </c>
      <c r="AL123" s="459">
        <v>182</v>
      </c>
      <c r="AM123" s="460">
        <v>181</v>
      </c>
      <c r="AN123" s="460">
        <v>173</v>
      </c>
      <c r="AO123" s="460">
        <v>159</v>
      </c>
      <c r="AP123" s="460">
        <v>138</v>
      </c>
      <c r="AQ123" s="830">
        <f t="shared" si="291"/>
        <v>833</v>
      </c>
      <c r="AR123" s="460">
        <v>0</v>
      </c>
      <c r="AS123" s="462">
        <v>0</v>
      </c>
      <c r="AT123" s="862">
        <v>493</v>
      </c>
      <c r="AU123" s="459">
        <v>399</v>
      </c>
      <c r="AV123" s="460">
        <v>64</v>
      </c>
      <c r="AW123" s="833">
        <f t="shared" si="292"/>
        <v>463</v>
      </c>
      <c r="AX123" s="741">
        <v>0</v>
      </c>
      <c r="AY123" s="467">
        <v>174</v>
      </c>
      <c r="AZ123"/>
      <c r="BA123" s="438" t="s">
        <v>27</v>
      </c>
      <c r="BB123" s="431">
        <v>135</v>
      </c>
      <c r="BC123" s="426">
        <v>199</v>
      </c>
      <c r="BD123" s="426">
        <v>94</v>
      </c>
      <c r="BE123" s="426">
        <v>0</v>
      </c>
      <c r="BF123" s="318">
        <f t="shared" si="293"/>
        <v>428</v>
      </c>
      <c r="BG123" s="432">
        <v>189</v>
      </c>
      <c r="BH123" s="431">
        <v>0</v>
      </c>
      <c r="BI123" s="426">
        <v>0</v>
      </c>
      <c r="BJ123" s="426">
        <v>0</v>
      </c>
      <c r="BK123" s="269"/>
      <c r="BL123" s="429">
        <f>+'[1]fichier-6'!P74</f>
        <v>19</v>
      </c>
      <c r="BM123" s="299">
        <v>5</v>
      </c>
    </row>
    <row r="124" spans="1:65" s="124" customFormat="1" ht="13.5" customHeight="1">
      <c r="A124" s="469" t="s">
        <v>33</v>
      </c>
      <c r="B124" s="498">
        <v>2263</v>
      </c>
      <c r="C124" s="204">
        <v>1118</v>
      </c>
      <c r="D124" s="204">
        <v>2119</v>
      </c>
      <c r="E124" s="204">
        <v>1000</v>
      </c>
      <c r="F124" s="204">
        <v>2119</v>
      </c>
      <c r="G124" s="204">
        <v>1061</v>
      </c>
      <c r="H124" s="204">
        <v>1825</v>
      </c>
      <c r="I124" s="204">
        <v>978</v>
      </c>
      <c r="J124" s="204">
        <v>1527</v>
      </c>
      <c r="K124" s="204">
        <v>795</v>
      </c>
      <c r="L124" s="203">
        <f t="shared" si="287"/>
        <v>9853</v>
      </c>
      <c r="M124" s="779">
        <f t="shared" si="288"/>
        <v>4952</v>
      </c>
      <c r="N124" s="229">
        <v>1115</v>
      </c>
      <c r="O124" s="131">
        <v>591</v>
      </c>
      <c r="P124" s="131">
        <v>1095</v>
      </c>
      <c r="Q124" s="139">
        <v>573</v>
      </c>
      <c r="R124"/>
      <c r="S124" s="485" t="s">
        <v>33</v>
      </c>
      <c r="T124" s="459">
        <v>515</v>
      </c>
      <c r="U124" s="460">
        <v>235</v>
      </c>
      <c r="V124" s="460">
        <v>473</v>
      </c>
      <c r="W124" s="460">
        <v>177</v>
      </c>
      <c r="X124" s="460">
        <v>426</v>
      </c>
      <c r="Y124" s="460">
        <v>192</v>
      </c>
      <c r="Z124" s="460">
        <v>351</v>
      </c>
      <c r="AA124" s="460">
        <v>181</v>
      </c>
      <c r="AB124" s="460">
        <v>211</v>
      </c>
      <c r="AC124" s="460">
        <v>106</v>
      </c>
      <c r="AD124" s="203">
        <f t="shared" si="296"/>
        <v>1976</v>
      </c>
      <c r="AE124" s="779">
        <f t="shared" si="297"/>
        <v>891</v>
      </c>
      <c r="AF124" s="459">
        <v>189</v>
      </c>
      <c r="AG124" s="460">
        <v>88</v>
      </c>
      <c r="AH124" s="460">
        <v>116</v>
      </c>
      <c r="AI124" s="462">
        <v>62</v>
      </c>
      <c r="AJ124"/>
      <c r="AK124" s="438" t="s">
        <v>33</v>
      </c>
      <c r="AL124" s="459">
        <v>54</v>
      </c>
      <c r="AM124" s="460">
        <v>53</v>
      </c>
      <c r="AN124" s="460">
        <v>51</v>
      </c>
      <c r="AO124" s="460">
        <v>50</v>
      </c>
      <c r="AP124" s="460">
        <v>51</v>
      </c>
      <c r="AQ124" s="830">
        <f t="shared" si="291"/>
        <v>259</v>
      </c>
      <c r="AR124" s="460">
        <v>18</v>
      </c>
      <c r="AS124" s="462">
        <v>18</v>
      </c>
      <c r="AT124" s="862">
        <v>249</v>
      </c>
      <c r="AU124" s="459">
        <v>195</v>
      </c>
      <c r="AV124" s="460">
        <v>9</v>
      </c>
      <c r="AW124" s="833">
        <f t="shared" si="292"/>
        <v>204</v>
      </c>
      <c r="AX124" s="741">
        <v>34</v>
      </c>
      <c r="AY124" s="467">
        <v>43</v>
      </c>
      <c r="AZ124"/>
      <c r="BA124" s="438" t="s">
        <v>33</v>
      </c>
      <c r="BB124" s="431">
        <v>120</v>
      </c>
      <c r="BC124" s="426">
        <v>85</v>
      </c>
      <c r="BD124" s="426">
        <v>66</v>
      </c>
      <c r="BE124" s="426">
        <v>0</v>
      </c>
      <c r="BF124" s="318">
        <f t="shared" si="293"/>
        <v>271</v>
      </c>
      <c r="BG124" s="432">
        <v>155</v>
      </c>
      <c r="BH124" s="431">
        <v>48</v>
      </c>
      <c r="BI124" s="426">
        <v>1</v>
      </c>
      <c r="BJ124" s="426">
        <v>0</v>
      </c>
      <c r="BK124" s="269">
        <f>SUM(BH124:BJ124)</f>
        <v>49</v>
      </c>
      <c r="BL124" s="429">
        <f>+'[1]fichier-6'!P75</f>
        <v>19</v>
      </c>
      <c r="BM124" s="299">
        <v>9</v>
      </c>
    </row>
    <row r="125" spans="1:65" s="124" customFormat="1" ht="11.25" customHeight="1">
      <c r="A125" s="488" t="s">
        <v>36</v>
      </c>
      <c r="B125" s="498"/>
      <c r="C125" s="204"/>
      <c r="D125" s="204"/>
      <c r="E125" s="204"/>
      <c r="F125" s="204"/>
      <c r="G125" s="204"/>
      <c r="H125" s="204"/>
      <c r="I125" s="204"/>
      <c r="J125" s="204"/>
      <c r="K125" s="204"/>
      <c r="L125" s="203"/>
      <c r="M125" s="779"/>
      <c r="N125" s="229"/>
      <c r="O125" s="131"/>
      <c r="P125" s="131"/>
      <c r="Q125" s="139"/>
      <c r="R125"/>
      <c r="S125" s="488" t="s">
        <v>36</v>
      </c>
      <c r="T125" s="470"/>
      <c r="U125" s="436"/>
      <c r="V125" s="436"/>
      <c r="W125" s="436"/>
      <c r="X125" s="436"/>
      <c r="Y125" s="436"/>
      <c r="Z125" s="436"/>
      <c r="AA125" s="436"/>
      <c r="AB125" s="436"/>
      <c r="AC125" s="436"/>
      <c r="AD125" s="203"/>
      <c r="AE125" s="779"/>
      <c r="AF125" s="459"/>
      <c r="AG125" s="460"/>
      <c r="AH125" s="460"/>
      <c r="AI125" s="462"/>
      <c r="AJ125"/>
      <c r="AK125" s="437" t="s">
        <v>36</v>
      </c>
      <c r="AL125" s="472"/>
      <c r="AM125" s="473"/>
      <c r="AN125" s="473"/>
      <c r="AO125" s="473"/>
      <c r="AP125" s="473"/>
      <c r="AQ125" s="830"/>
      <c r="AR125" s="474"/>
      <c r="AS125" s="475"/>
      <c r="AT125" s="559"/>
      <c r="AU125" s="472"/>
      <c r="AV125" s="473"/>
      <c r="AW125" s="833"/>
      <c r="AX125" s="744"/>
      <c r="AY125" s="477"/>
      <c r="AZ125"/>
      <c r="BA125" s="437" t="s">
        <v>36</v>
      </c>
      <c r="BB125" s="431"/>
      <c r="BC125" s="426"/>
      <c r="BD125" s="426"/>
      <c r="BE125" s="426"/>
      <c r="BF125" s="318"/>
      <c r="BG125" s="432"/>
      <c r="BH125" s="431"/>
      <c r="BI125" s="426"/>
      <c r="BJ125" s="426"/>
      <c r="BK125" s="269"/>
      <c r="BL125" s="428"/>
      <c r="BM125" s="130"/>
    </row>
    <row r="126" spans="1:65" s="124" customFormat="1" ht="13.5" customHeight="1">
      <c r="A126" s="469" t="s">
        <v>9</v>
      </c>
      <c r="B126" s="498">
        <v>13958</v>
      </c>
      <c r="C126" s="204">
        <v>6678</v>
      </c>
      <c r="D126" s="204">
        <v>11890</v>
      </c>
      <c r="E126" s="204">
        <v>5634</v>
      </c>
      <c r="F126" s="204">
        <v>10648</v>
      </c>
      <c r="G126" s="204">
        <v>5279</v>
      </c>
      <c r="H126" s="204">
        <v>8031</v>
      </c>
      <c r="I126" s="204">
        <v>4186</v>
      </c>
      <c r="J126" s="204">
        <v>5081</v>
      </c>
      <c r="K126" s="204">
        <v>2815</v>
      </c>
      <c r="L126" s="203">
        <f t="shared" si="287"/>
        <v>49608</v>
      </c>
      <c r="M126" s="779">
        <f t="shared" si="288"/>
        <v>24592</v>
      </c>
      <c r="N126" s="229">
        <v>4768</v>
      </c>
      <c r="O126" s="131">
        <v>2617</v>
      </c>
      <c r="P126" s="131">
        <v>3622</v>
      </c>
      <c r="Q126" s="139">
        <v>1945</v>
      </c>
      <c r="R126"/>
      <c r="S126" s="469" t="s">
        <v>9</v>
      </c>
      <c r="T126" s="459">
        <v>3244</v>
      </c>
      <c r="U126" s="460">
        <v>1417</v>
      </c>
      <c r="V126" s="460">
        <v>3607</v>
      </c>
      <c r="W126" s="460">
        <v>1504</v>
      </c>
      <c r="X126" s="460">
        <v>3429</v>
      </c>
      <c r="Y126" s="460">
        <v>1548</v>
      </c>
      <c r="Z126" s="460">
        <v>1785</v>
      </c>
      <c r="AA126" s="460">
        <v>878</v>
      </c>
      <c r="AB126" s="460">
        <v>552</v>
      </c>
      <c r="AC126" s="460">
        <v>291</v>
      </c>
      <c r="AD126" s="203">
        <f t="shared" ref="AD126:AD132" si="298">+T126+V126+X126+Z126+AB126</f>
        <v>12617</v>
      </c>
      <c r="AE126" s="779">
        <f t="shared" ref="AE126:AE132" si="299">+U126+W126+Y126+AA126+AC126</f>
        <v>5638</v>
      </c>
      <c r="AF126" s="459">
        <v>713</v>
      </c>
      <c r="AG126" s="460">
        <v>376</v>
      </c>
      <c r="AH126" s="460">
        <v>521</v>
      </c>
      <c r="AI126" s="462">
        <v>250</v>
      </c>
      <c r="AJ126"/>
      <c r="AK126" s="469" t="s">
        <v>9</v>
      </c>
      <c r="AL126" s="459">
        <v>340</v>
      </c>
      <c r="AM126" s="460">
        <v>336</v>
      </c>
      <c r="AN126" s="460">
        <v>327</v>
      </c>
      <c r="AO126" s="460">
        <v>304</v>
      </c>
      <c r="AP126" s="460">
        <v>272</v>
      </c>
      <c r="AQ126" s="830">
        <f t="shared" si="291"/>
        <v>1579</v>
      </c>
      <c r="AR126" s="460">
        <v>79</v>
      </c>
      <c r="AS126" s="462">
        <v>68</v>
      </c>
      <c r="AT126" s="862">
        <v>1391</v>
      </c>
      <c r="AU126" s="459">
        <v>1121</v>
      </c>
      <c r="AV126" s="460">
        <v>122</v>
      </c>
      <c r="AW126" s="833">
        <f t="shared" si="292"/>
        <v>1243</v>
      </c>
      <c r="AX126" s="741">
        <v>152</v>
      </c>
      <c r="AY126" s="467">
        <v>291</v>
      </c>
      <c r="AZ126"/>
      <c r="BA126" s="469" t="s">
        <v>9</v>
      </c>
      <c r="BB126" s="431">
        <v>299</v>
      </c>
      <c r="BC126" s="426">
        <v>515</v>
      </c>
      <c r="BD126" s="426">
        <v>626</v>
      </c>
      <c r="BE126" s="426">
        <v>1</v>
      </c>
      <c r="BF126" s="318">
        <f t="shared" si="293"/>
        <v>1441</v>
      </c>
      <c r="BG126" s="432">
        <v>878</v>
      </c>
      <c r="BH126" s="431">
        <v>144</v>
      </c>
      <c r="BI126" s="426">
        <v>1</v>
      </c>
      <c r="BJ126" s="426">
        <v>120</v>
      </c>
      <c r="BK126" s="269">
        <f>SUM(BH126:BJ126)</f>
        <v>265</v>
      </c>
      <c r="BL126" s="429">
        <f>+'[1]fichier-6'!P76</f>
        <v>38</v>
      </c>
      <c r="BM126" s="299">
        <v>24</v>
      </c>
    </row>
    <row r="127" spans="1:65" s="124" customFormat="1" ht="13.5" customHeight="1">
      <c r="A127" s="469" t="s">
        <v>41</v>
      </c>
      <c r="B127" s="498">
        <v>12284</v>
      </c>
      <c r="C127" s="204">
        <v>5905</v>
      </c>
      <c r="D127" s="204">
        <v>10173</v>
      </c>
      <c r="E127" s="204">
        <v>5011</v>
      </c>
      <c r="F127" s="204">
        <v>8521</v>
      </c>
      <c r="G127" s="204">
        <v>4340</v>
      </c>
      <c r="H127" s="204">
        <v>5620</v>
      </c>
      <c r="I127" s="204">
        <v>2913</v>
      </c>
      <c r="J127" s="204">
        <v>3264</v>
      </c>
      <c r="K127" s="204">
        <v>1749</v>
      </c>
      <c r="L127" s="203">
        <f t="shared" si="287"/>
        <v>39862</v>
      </c>
      <c r="M127" s="779">
        <f t="shared" si="288"/>
        <v>19918</v>
      </c>
      <c r="N127" s="229">
        <v>0</v>
      </c>
      <c r="O127" s="131">
        <v>0</v>
      </c>
      <c r="P127" s="131">
        <v>0</v>
      </c>
      <c r="Q127" s="139">
        <v>0</v>
      </c>
      <c r="R127"/>
      <c r="S127" s="469" t="s">
        <v>41</v>
      </c>
      <c r="T127" s="459">
        <v>3445</v>
      </c>
      <c r="U127" s="460">
        <v>1571</v>
      </c>
      <c r="V127" s="460">
        <v>3299</v>
      </c>
      <c r="W127" s="460">
        <v>1502</v>
      </c>
      <c r="X127" s="460">
        <v>2596</v>
      </c>
      <c r="Y127" s="460">
        <v>1252</v>
      </c>
      <c r="Z127" s="460">
        <v>1372</v>
      </c>
      <c r="AA127" s="460">
        <v>689</v>
      </c>
      <c r="AB127" s="460">
        <v>407</v>
      </c>
      <c r="AC127" s="460">
        <v>230</v>
      </c>
      <c r="AD127" s="203">
        <f t="shared" si="298"/>
        <v>11119</v>
      </c>
      <c r="AE127" s="779">
        <f t="shared" si="299"/>
        <v>5244</v>
      </c>
      <c r="AF127" s="459">
        <v>0</v>
      </c>
      <c r="AG127" s="460">
        <v>0</v>
      </c>
      <c r="AH127" s="460">
        <v>0</v>
      </c>
      <c r="AI127" s="462">
        <v>0</v>
      </c>
      <c r="AJ127"/>
      <c r="AK127" s="469" t="s">
        <v>41</v>
      </c>
      <c r="AL127" s="459">
        <v>232</v>
      </c>
      <c r="AM127" s="460">
        <v>227</v>
      </c>
      <c r="AN127" s="460">
        <v>218</v>
      </c>
      <c r="AO127" s="460">
        <v>182</v>
      </c>
      <c r="AP127" s="460">
        <v>152</v>
      </c>
      <c r="AQ127" s="830">
        <f t="shared" si="291"/>
        <v>1011</v>
      </c>
      <c r="AR127" s="460">
        <v>0</v>
      </c>
      <c r="AS127" s="462">
        <v>0</v>
      </c>
      <c r="AT127" s="862">
        <v>848</v>
      </c>
      <c r="AU127" s="459">
        <v>731</v>
      </c>
      <c r="AV127" s="460">
        <v>84</v>
      </c>
      <c r="AW127" s="833">
        <f t="shared" si="292"/>
        <v>815</v>
      </c>
      <c r="AX127" s="741">
        <v>0</v>
      </c>
      <c r="AY127" s="467">
        <v>191</v>
      </c>
      <c r="AZ127"/>
      <c r="BA127" s="469" t="s">
        <v>41</v>
      </c>
      <c r="BB127" s="431">
        <v>259</v>
      </c>
      <c r="BC127" s="426">
        <v>357</v>
      </c>
      <c r="BD127" s="426">
        <v>213</v>
      </c>
      <c r="BE127" s="426">
        <v>0</v>
      </c>
      <c r="BF127" s="318">
        <f t="shared" si="293"/>
        <v>829</v>
      </c>
      <c r="BG127" s="432">
        <v>508</v>
      </c>
      <c r="BH127" s="431">
        <v>0</v>
      </c>
      <c r="BI127" s="426">
        <v>0</v>
      </c>
      <c r="BJ127" s="426">
        <v>0</v>
      </c>
      <c r="BK127" s="269"/>
      <c r="BL127" s="429">
        <f>+'[1]fichier-6'!P77</f>
        <v>20</v>
      </c>
      <c r="BM127" s="299">
        <v>14</v>
      </c>
    </row>
    <row r="128" spans="1:65" s="124" customFormat="1" ht="13.5" customHeight="1">
      <c r="A128" s="469" t="s">
        <v>37</v>
      </c>
      <c r="B128" s="498">
        <v>3732</v>
      </c>
      <c r="C128" s="204">
        <v>1732</v>
      </c>
      <c r="D128" s="204">
        <v>3682</v>
      </c>
      <c r="E128" s="204">
        <v>1742</v>
      </c>
      <c r="F128" s="204">
        <v>3565</v>
      </c>
      <c r="G128" s="204">
        <v>1695</v>
      </c>
      <c r="H128" s="204">
        <v>3062</v>
      </c>
      <c r="I128" s="204">
        <v>1520</v>
      </c>
      <c r="J128" s="204">
        <v>3273</v>
      </c>
      <c r="K128" s="204">
        <v>1715</v>
      </c>
      <c r="L128" s="203">
        <f t="shared" si="287"/>
        <v>17314</v>
      </c>
      <c r="M128" s="779">
        <f t="shared" si="288"/>
        <v>8404</v>
      </c>
      <c r="N128" s="229">
        <v>0</v>
      </c>
      <c r="O128" s="131">
        <v>0</v>
      </c>
      <c r="P128" s="131">
        <v>0</v>
      </c>
      <c r="Q128" s="139">
        <v>0</v>
      </c>
      <c r="R128"/>
      <c r="S128" s="469" t="s">
        <v>37</v>
      </c>
      <c r="T128" s="459">
        <v>511</v>
      </c>
      <c r="U128" s="460">
        <v>217</v>
      </c>
      <c r="V128" s="460">
        <v>816</v>
      </c>
      <c r="W128" s="460">
        <v>327</v>
      </c>
      <c r="X128" s="460">
        <v>772</v>
      </c>
      <c r="Y128" s="460">
        <v>353</v>
      </c>
      <c r="Z128" s="460">
        <v>353</v>
      </c>
      <c r="AA128" s="460">
        <v>161</v>
      </c>
      <c r="AB128" s="460">
        <v>948</v>
      </c>
      <c r="AC128" s="460">
        <v>516</v>
      </c>
      <c r="AD128" s="203">
        <f t="shared" si="298"/>
        <v>3400</v>
      </c>
      <c r="AE128" s="779">
        <f t="shared" si="299"/>
        <v>1574</v>
      </c>
      <c r="AF128" s="459">
        <v>0</v>
      </c>
      <c r="AG128" s="460">
        <v>0</v>
      </c>
      <c r="AH128" s="460">
        <v>0</v>
      </c>
      <c r="AI128" s="462">
        <v>0</v>
      </c>
      <c r="AJ128"/>
      <c r="AK128" s="469" t="s">
        <v>37</v>
      </c>
      <c r="AL128" s="459">
        <v>70</v>
      </c>
      <c r="AM128" s="460">
        <v>70</v>
      </c>
      <c r="AN128" s="460">
        <v>70</v>
      </c>
      <c r="AO128" s="460">
        <v>59</v>
      </c>
      <c r="AP128" s="460">
        <v>64</v>
      </c>
      <c r="AQ128" s="830">
        <f t="shared" si="291"/>
        <v>333</v>
      </c>
      <c r="AR128" s="460">
        <v>0</v>
      </c>
      <c r="AS128" s="462">
        <v>0</v>
      </c>
      <c r="AT128" s="862">
        <v>253</v>
      </c>
      <c r="AU128" s="459">
        <v>224</v>
      </c>
      <c r="AV128" s="460">
        <v>11</v>
      </c>
      <c r="AW128" s="833">
        <f t="shared" si="292"/>
        <v>235</v>
      </c>
      <c r="AX128" s="741">
        <v>0</v>
      </c>
      <c r="AY128" s="467">
        <v>29</v>
      </c>
      <c r="AZ128"/>
      <c r="BA128" s="469" t="s">
        <v>37</v>
      </c>
      <c r="BB128" s="431">
        <v>244</v>
      </c>
      <c r="BC128" s="426">
        <v>60</v>
      </c>
      <c r="BD128" s="426">
        <v>49</v>
      </c>
      <c r="BE128" s="426">
        <v>0</v>
      </c>
      <c r="BF128" s="318">
        <f t="shared" si="293"/>
        <v>353</v>
      </c>
      <c r="BG128" s="432">
        <v>312</v>
      </c>
      <c r="BH128" s="431">
        <v>0</v>
      </c>
      <c r="BI128" s="426">
        <v>0</v>
      </c>
      <c r="BJ128" s="426">
        <v>0</v>
      </c>
      <c r="BK128" s="269"/>
      <c r="BL128" s="429">
        <f>+'[1]fichier-6'!P78</f>
        <v>97</v>
      </c>
      <c r="BM128" s="299">
        <v>84</v>
      </c>
    </row>
    <row r="129" spans="1:65" s="124" customFormat="1" ht="13.5" customHeight="1">
      <c r="A129" s="469" t="s">
        <v>48</v>
      </c>
      <c r="B129" s="498">
        <v>6766</v>
      </c>
      <c r="C129" s="204">
        <v>3230</v>
      </c>
      <c r="D129" s="204">
        <v>4587</v>
      </c>
      <c r="E129" s="204">
        <v>2254</v>
      </c>
      <c r="F129" s="204">
        <v>3439</v>
      </c>
      <c r="G129" s="204">
        <v>1812</v>
      </c>
      <c r="H129" s="204">
        <v>1891</v>
      </c>
      <c r="I129" s="204">
        <v>999</v>
      </c>
      <c r="J129" s="204">
        <v>1226</v>
      </c>
      <c r="K129" s="204">
        <v>641</v>
      </c>
      <c r="L129" s="203">
        <f t="shared" si="287"/>
        <v>17909</v>
      </c>
      <c r="M129" s="779">
        <f t="shared" si="288"/>
        <v>8936</v>
      </c>
      <c r="N129" s="229">
        <v>0</v>
      </c>
      <c r="O129" s="131">
        <v>0</v>
      </c>
      <c r="P129" s="131">
        <v>0</v>
      </c>
      <c r="Q129" s="139">
        <v>0</v>
      </c>
      <c r="R129"/>
      <c r="S129" s="469" t="s">
        <v>48</v>
      </c>
      <c r="T129" s="459">
        <v>477</v>
      </c>
      <c r="U129" s="460">
        <v>220</v>
      </c>
      <c r="V129" s="460">
        <v>1107</v>
      </c>
      <c r="W129" s="460">
        <v>523</v>
      </c>
      <c r="X129" s="460">
        <v>891</v>
      </c>
      <c r="Y129" s="460">
        <v>459</v>
      </c>
      <c r="Z129" s="460">
        <v>199</v>
      </c>
      <c r="AA129" s="460">
        <v>105</v>
      </c>
      <c r="AB129" s="460">
        <v>208</v>
      </c>
      <c r="AC129" s="460">
        <v>108</v>
      </c>
      <c r="AD129" s="203">
        <f t="shared" si="298"/>
        <v>2882</v>
      </c>
      <c r="AE129" s="779">
        <f t="shared" si="299"/>
        <v>1415</v>
      </c>
      <c r="AF129" s="459">
        <v>0</v>
      </c>
      <c r="AG129" s="460">
        <v>0</v>
      </c>
      <c r="AH129" s="460">
        <v>0</v>
      </c>
      <c r="AI129" s="462">
        <v>0</v>
      </c>
      <c r="AJ129"/>
      <c r="AK129" s="469" t="s">
        <v>48</v>
      </c>
      <c r="AL129" s="459">
        <v>151</v>
      </c>
      <c r="AM129" s="460">
        <v>146</v>
      </c>
      <c r="AN129" s="460">
        <v>139</v>
      </c>
      <c r="AO129" s="460">
        <v>116</v>
      </c>
      <c r="AP129" s="460">
        <v>99</v>
      </c>
      <c r="AQ129" s="830">
        <f t="shared" si="291"/>
        <v>651</v>
      </c>
      <c r="AR129" s="460">
        <v>0</v>
      </c>
      <c r="AS129" s="462">
        <v>0</v>
      </c>
      <c r="AT129" s="862">
        <v>386</v>
      </c>
      <c r="AU129" s="459">
        <v>346</v>
      </c>
      <c r="AV129" s="460">
        <v>35</v>
      </c>
      <c r="AW129" s="833">
        <f t="shared" si="292"/>
        <v>381</v>
      </c>
      <c r="AX129" s="741">
        <v>0</v>
      </c>
      <c r="AY129" s="467">
        <v>131</v>
      </c>
      <c r="AZ129"/>
      <c r="BA129" s="469" t="s">
        <v>48</v>
      </c>
      <c r="BB129" s="431">
        <v>83</v>
      </c>
      <c r="BC129" s="426">
        <v>222</v>
      </c>
      <c r="BD129" s="426">
        <v>103</v>
      </c>
      <c r="BE129" s="426">
        <v>0</v>
      </c>
      <c r="BF129" s="318">
        <f t="shared" si="293"/>
        <v>408</v>
      </c>
      <c r="BG129" s="432">
        <v>184</v>
      </c>
      <c r="BH129" s="431">
        <v>0</v>
      </c>
      <c r="BI129" s="426">
        <v>0</v>
      </c>
      <c r="BJ129" s="426">
        <v>0</v>
      </c>
      <c r="BK129" s="269"/>
      <c r="BL129" s="429">
        <f>+'[1]fichier-6'!P79</f>
        <v>4</v>
      </c>
      <c r="BM129" s="299">
        <v>2</v>
      </c>
    </row>
    <row r="130" spans="1:65" s="124" customFormat="1" ht="13.5" customHeight="1">
      <c r="A130" s="469" t="s">
        <v>54</v>
      </c>
      <c r="B130" s="498">
        <v>6720</v>
      </c>
      <c r="C130" s="204">
        <v>3246</v>
      </c>
      <c r="D130" s="204">
        <v>5756</v>
      </c>
      <c r="E130" s="204">
        <v>2746</v>
      </c>
      <c r="F130" s="204">
        <v>4831</v>
      </c>
      <c r="G130" s="204">
        <v>2344</v>
      </c>
      <c r="H130" s="204">
        <v>3339</v>
      </c>
      <c r="I130" s="204">
        <v>1733</v>
      </c>
      <c r="J130" s="204">
        <v>2166</v>
      </c>
      <c r="K130" s="204">
        <v>1132</v>
      </c>
      <c r="L130" s="203">
        <f t="shared" si="287"/>
        <v>22812</v>
      </c>
      <c r="M130" s="779">
        <f t="shared" si="288"/>
        <v>11201</v>
      </c>
      <c r="N130" s="229">
        <v>0</v>
      </c>
      <c r="O130" s="131">
        <v>0</v>
      </c>
      <c r="P130" s="131">
        <v>0</v>
      </c>
      <c r="Q130" s="139">
        <v>0</v>
      </c>
      <c r="R130"/>
      <c r="S130" s="469" t="s">
        <v>54</v>
      </c>
      <c r="T130" s="459">
        <v>587</v>
      </c>
      <c r="U130" s="460">
        <v>271</v>
      </c>
      <c r="V130" s="460">
        <v>1539</v>
      </c>
      <c r="W130" s="460">
        <v>663</v>
      </c>
      <c r="X130" s="460">
        <v>1308</v>
      </c>
      <c r="Y130" s="460">
        <v>618</v>
      </c>
      <c r="Z130" s="460">
        <v>225</v>
      </c>
      <c r="AA130" s="460">
        <v>113</v>
      </c>
      <c r="AB130" s="460">
        <v>275</v>
      </c>
      <c r="AC130" s="460">
        <v>132</v>
      </c>
      <c r="AD130" s="203">
        <f t="shared" si="298"/>
        <v>3934</v>
      </c>
      <c r="AE130" s="779">
        <f t="shared" si="299"/>
        <v>1797</v>
      </c>
      <c r="AF130" s="459">
        <v>0</v>
      </c>
      <c r="AG130" s="460">
        <v>0</v>
      </c>
      <c r="AH130" s="460">
        <v>0</v>
      </c>
      <c r="AI130" s="462">
        <v>0</v>
      </c>
      <c r="AJ130"/>
      <c r="AK130" s="469" t="s">
        <v>54</v>
      </c>
      <c r="AL130" s="459">
        <v>144</v>
      </c>
      <c r="AM130" s="460">
        <v>141</v>
      </c>
      <c r="AN130" s="460">
        <v>130</v>
      </c>
      <c r="AO130" s="460">
        <v>116</v>
      </c>
      <c r="AP130" s="460">
        <v>111</v>
      </c>
      <c r="AQ130" s="830">
        <f t="shared" si="291"/>
        <v>642</v>
      </c>
      <c r="AR130" s="460">
        <v>0</v>
      </c>
      <c r="AS130" s="462">
        <v>0</v>
      </c>
      <c r="AT130" s="862">
        <v>556</v>
      </c>
      <c r="AU130" s="459">
        <v>478</v>
      </c>
      <c r="AV130" s="460">
        <v>40</v>
      </c>
      <c r="AW130" s="833">
        <f t="shared" si="292"/>
        <v>518</v>
      </c>
      <c r="AX130" s="741">
        <v>0</v>
      </c>
      <c r="AY130" s="467">
        <v>120</v>
      </c>
      <c r="AZ130"/>
      <c r="BA130" s="469" t="s">
        <v>54</v>
      </c>
      <c r="BB130" s="431">
        <v>144</v>
      </c>
      <c r="BC130" s="426">
        <v>223</v>
      </c>
      <c r="BD130" s="426">
        <v>163</v>
      </c>
      <c r="BE130" s="426">
        <v>0</v>
      </c>
      <c r="BF130" s="318">
        <f t="shared" si="293"/>
        <v>530</v>
      </c>
      <c r="BG130" s="432">
        <v>313</v>
      </c>
      <c r="BH130" s="431">
        <v>0</v>
      </c>
      <c r="BI130" s="426">
        <v>0</v>
      </c>
      <c r="BJ130" s="426">
        <v>0</v>
      </c>
      <c r="BK130" s="269"/>
      <c r="BL130" s="429">
        <f>+'[1]fichier-6'!P80</f>
        <v>24</v>
      </c>
      <c r="BM130" s="299">
        <v>12</v>
      </c>
    </row>
    <row r="131" spans="1:65" s="124" customFormat="1" ht="13.5" customHeight="1">
      <c r="A131" s="469" t="s">
        <v>320</v>
      </c>
      <c r="B131" s="498">
        <v>5624</v>
      </c>
      <c r="C131" s="204">
        <v>2593</v>
      </c>
      <c r="D131" s="204">
        <v>6452</v>
      </c>
      <c r="E131" s="204">
        <v>3058</v>
      </c>
      <c r="F131" s="204">
        <v>5879</v>
      </c>
      <c r="G131" s="204">
        <v>2915</v>
      </c>
      <c r="H131" s="204">
        <v>4190</v>
      </c>
      <c r="I131" s="204">
        <v>2160</v>
      </c>
      <c r="J131" s="204">
        <v>2929</v>
      </c>
      <c r="K131" s="204">
        <v>1569</v>
      </c>
      <c r="L131" s="203">
        <f t="shared" si="287"/>
        <v>25074</v>
      </c>
      <c r="M131" s="779">
        <f t="shared" si="288"/>
        <v>12295</v>
      </c>
      <c r="N131" s="229">
        <v>0</v>
      </c>
      <c r="O131" s="131">
        <v>0</v>
      </c>
      <c r="P131" s="131">
        <v>0</v>
      </c>
      <c r="Q131" s="139">
        <v>0</v>
      </c>
      <c r="R131"/>
      <c r="S131" s="469" t="s">
        <v>320</v>
      </c>
      <c r="T131" s="459">
        <v>1208</v>
      </c>
      <c r="U131" s="460">
        <v>533</v>
      </c>
      <c r="V131" s="460">
        <v>1850</v>
      </c>
      <c r="W131" s="460">
        <v>771</v>
      </c>
      <c r="X131" s="460">
        <v>1637</v>
      </c>
      <c r="Y131" s="460">
        <v>724</v>
      </c>
      <c r="Z131" s="460">
        <v>938</v>
      </c>
      <c r="AA131" s="460">
        <v>414</v>
      </c>
      <c r="AB131" s="460">
        <v>449</v>
      </c>
      <c r="AC131" s="460">
        <v>232</v>
      </c>
      <c r="AD131" s="203">
        <f t="shared" si="298"/>
        <v>6082</v>
      </c>
      <c r="AE131" s="779">
        <f t="shared" si="299"/>
        <v>2674</v>
      </c>
      <c r="AF131" s="459">
        <v>0</v>
      </c>
      <c r="AG131" s="460">
        <v>0</v>
      </c>
      <c r="AH131" s="460">
        <v>0</v>
      </c>
      <c r="AI131" s="462">
        <v>0</v>
      </c>
      <c r="AJ131"/>
      <c r="AK131" s="469" t="s">
        <v>320</v>
      </c>
      <c r="AL131" s="459">
        <v>125</v>
      </c>
      <c r="AM131" s="460">
        <v>142</v>
      </c>
      <c r="AN131" s="460">
        <v>140</v>
      </c>
      <c r="AO131" s="460">
        <v>116</v>
      </c>
      <c r="AP131" s="460">
        <v>105</v>
      </c>
      <c r="AQ131" s="830">
        <f t="shared" si="291"/>
        <v>628</v>
      </c>
      <c r="AR131" s="460">
        <v>0</v>
      </c>
      <c r="AS131" s="462">
        <v>0</v>
      </c>
      <c r="AT131" s="862">
        <v>516</v>
      </c>
      <c r="AU131" s="459">
        <v>463</v>
      </c>
      <c r="AV131" s="460">
        <v>36</v>
      </c>
      <c r="AW131" s="833">
        <f t="shared" si="292"/>
        <v>499</v>
      </c>
      <c r="AX131" s="741">
        <v>0</v>
      </c>
      <c r="AY131" s="467">
        <v>102</v>
      </c>
      <c r="AZ131"/>
      <c r="BA131" s="469" t="s">
        <v>320</v>
      </c>
      <c r="BB131" s="431">
        <v>195</v>
      </c>
      <c r="BC131" s="426">
        <v>199</v>
      </c>
      <c r="BD131" s="426">
        <v>146</v>
      </c>
      <c r="BE131" s="426">
        <v>2</v>
      </c>
      <c r="BF131" s="318">
        <f t="shared" si="293"/>
        <v>542</v>
      </c>
      <c r="BG131" s="432">
        <v>352</v>
      </c>
      <c r="BH131" s="431">
        <v>0</v>
      </c>
      <c r="BI131" s="426">
        <v>0</v>
      </c>
      <c r="BJ131" s="426">
        <v>0</v>
      </c>
      <c r="BK131" s="269"/>
      <c r="BL131" s="429">
        <f>+'[1]fichier-6'!P81</f>
        <v>9</v>
      </c>
      <c r="BM131" s="299">
        <v>6</v>
      </c>
    </row>
    <row r="132" spans="1:65" s="124" customFormat="1" ht="13.5" customHeight="1">
      <c r="A132" s="469" t="s">
        <v>55</v>
      </c>
      <c r="B132" s="498">
        <v>11014</v>
      </c>
      <c r="C132" s="204">
        <v>5252</v>
      </c>
      <c r="D132" s="204">
        <v>8504</v>
      </c>
      <c r="E132" s="204">
        <v>4058</v>
      </c>
      <c r="F132" s="204">
        <v>7555</v>
      </c>
      <c r="G132" s="204">
        <v>3777</v>
      </c>
      <c r="H132" s="204">
        <v>5435</v>
      </c>
      <c r="I132" s="204">
        <v>2820</v>
      </c>
      <c r="J132" s="204">
        <v>3860</v>
      </c>
      <c r="K132" s="204">
        <v>2088</v>
      </c>
      <c r="L132" s="203">
        <f t="shared" si="287"/>
        <v>36368</v>
      </c>
      <c r="M132" s="779">
        <f t="shared" si="288"/>
        <v>17995</v>
      </c>
      <c r="N132" s="229">
        <v>0</v>
      </c>
      <c r="O132" s="131">
        <v>0</v>
      </c>
      <c r="P132" s="131">
        <v>0</v>
      </c>
      <c r="Q132" s="139">
        <v>0</v>
      </c>
      <c r="R132"/>
      <c r="S132" s="469" t="s">
        <v>55</v>
      </c>
      <c r="T132" s="459">
        <v>2365</v>
      </c>
      <c r="U132" s="460">
        <v>1003</v>
      </c>
      <c r="V132" s="460">
        <v>2602</v>
      </c>
      <c r="W132" s="460">
        <v>1113</v>
      </c>
      <c r="X132" s="460">
        <v>2343</v>
      </c>
      <c r="Y132" s="460">
        <v>1061</v>
      </c>
      <c r="Z132" s="460">
        <v>966</v>
      </c>
      <c r="AA132" s="460">
        <v>450</v>
      </c>
      <c r="AB132" s="460">
        <v>581</v>
      </c>
      <c r="AC132" s="460">
        <v>298</v>
      </c>
      <c r="AD132" s="203">
        <f t="shared" si="298"/>
        <v>8857</v>
      </c>
      <c r="AE132" s="779">
        <f t="shared" si="299"/>
        <v>3925</v>
      </c>
      <c r="AF132" s="459">
        <v>0</v>
      </c>
      <c r="AG132" s="460">
        <v>0</v>
      </c>
      <c r="AH132" s="460">
        <v>0</v>
      </c>
      <c r="AI132" s="462">
        <v>0</v>
      </c>
      <c r="AJ132"/>
      <c r="AK132" s="469" t="s">
        <v>55</v>
      </c>
      <c r="AL132" s="459">
        <v>221</v>
      </c>
      <c r="AM132" s="460">
        <v>208</v>
      </c>
      <c r="AN132" s="460">
        <v>206</v>
      </c>
      <c r="AO132" s="460">
        <v>186</v>
      </c>
      <c r="AP132" s="460">
        <v>167</v>
      </c>
      <c r="AQ132" s="830">
        <f t="shared" si="291"/>
        <v>988</v>
      </c>
      <c r="AR132" s="460">
        <v>0</v>
      </c>
      <c r="AS132" s="462">
        <v>0</v>
      </c>
      <c r="AT132" s="862">
        <v>868</v>
      </c>
      <c r="AU132" s="459">
        <v>785</v>
      </c>
      <c r="AV132" s="460">
        <v>42</v>
      </c>
      <c r="AW132" s="833">
        <f t="shared" si="292"/>
        <v>827</v>
      </c>
      <c r="AX132" s="741">
        <v>0</v>
      </c>
      <c r="AY132" s="467">
        <v>182</v>
      </c>
      <c r="AZ132"/>
      <c r="BA132" s="469" t="s">
        <v>55</v>
      </c>
      <c r="BB132" s="431">
        <v>240</v>
      </c>
      <c r="BC132" s="426">
        <v>340</v>
      </c>
      <c r="BD132" s="426">
        <v>234</v>
      </c>
      <c r="BE132" s="426">
        <v>0</v>
      </c>
      <c r="BF132" s="318">
        <f t="shared" si="293"/>
        <v>814</v>
      </c>
      <c r="BG132" s="432">
        <v>486</v>
      </c>
      <c r="BH132" s="431">
        <v>0</v>
      </c>
      <c r="BI132" s="426">
        <v>0</v>
      </c>
      <c r="BJ132" s="426">
        <v>0</v>
      </c>
      <c r="BK132" s="269"/>
      <c r="BL132" s="429">
        <f>+'[1]fichier-6'!P82</f>
        <v>30</v>
      </c>
      <c r="BM132" s="299">
        <v>10</v>
      </c>
    </row>
    <row r="133" spans="1:65" s="124" customFormat="1" ht="10.5" customHeight="1">
      <c r="A133" s="488" t="s">
        <v>43</v>
      </c>
      <c r="B133" s="498"/>
      <c r="C133" s="204"/>
      <c r="D133" s="204"/>
      <c r="E133" s="204"/>
      <c r="F133" s="204"/>
      <c r="G133" s="204"/>
      <c r="H133" s="204"/>
      <c r="I133" s="204"/>
      <c r="J133" s="204"/>
      <c r="K133" s="204"/>
      <c r="L133" s="203"/>
      <c r="M133" s="779"/>
      <c r="N133" s="229"/>
      <c r="O133" s="131"/>
      <c r="P133" s="131"/>
      <c r="Q133" s="139"/>
      <c r="R133"/>
      <c r="S133" s="454" t="s">
        <v>43</v>
      </c>
      <c r="T133" s="459"/>
      <c r="U133" s="460"/>
      <c r="V133" s="460"/>
      <c r="W133" s="460"/>
      <c r="X133" s="460"/>
      <c r="Y133" s="460"/>
      <c r="Z133" s="460"/>
      <c r="AA133" s="460"/>
      <c r="AB133" s="460"/>
      <c r="AC133" s="460"/>
      <c r="AD133" s="203"/>
      <c r="AE133" s="779"/>
      <c r="AF133" s="459"/>
      <c r="AG133" s="460"/>
      <c r="AH133" s="460"/>
      <c r="AI133" s="462"/>
      <c r="AJ133"/>
      <c r="AK133" s="437" t="s">
        <v>43</v>
      </c>
      <c r="AL133" s="470"/>
      <c r="AM133" s="436"/>
      <c r="AN133" s="436"/>
      <c r="AO133" s="436"/>
      <c r="AP133" s="436"/>
      <c r="AQ133" s="830"/>
      <c r="AR133" s="461"/>
      <c r="AS133" s="463"/>
      <c r="AT133" s="863"/>
      <c r="AU133" s="470"/>
      <c r="AV133" s="436"/>
      <c r="AW133" s="833"/>
      <c r="AX133" s="742"/>
      <c r="AY133" s="471"/>
      <c r="AZ133"/>
      <c r="BA133" s="437" t="s">
        <v>43</v>
      </c>
      <c r="BB133" s="431"/>
      <c r="BC133" s="426"/>
      <c r="BD133" s="426"/>
      <c r="BE133" s="426"/>
      <c r="BF133" s="318"/>
      <c r="BG133" s="432"/>
      <c r="BH133" s="431"/>
      <c r="BI133" s="426"/>
      <c r="BJ133" s="426"/>
      <c r="BK133" s="269"/>
      <c r="BL133" s="428"/>
      <c r="BM133" s="130"/>
    </row>
    <row r="134" spans="1:65" s="124" customFormat="1" ht="13.5" customHeight="1">
      <c r="A134" s="469" t="s">
        <v>45</v>
      </c>
      <c r="B134" s="498">
        <v>3722</v>
      </c>
      <c r="C134" s="204">
        <v>1809</v>
      </c>
      <c r="D134" s="204">
        <v>1946</v>
      </c>
      <c r="E134" s="204">
        <v>899</v>
      </c>
      <c r="F134" s="204">
        <v>1263</v>
      </c>
      <c r="G134" s="204">
        <v>515</v>
      </c>
      <c r="H134" s="204">
        <v>617</v>
      </c>
      <c r="I134" s="204">
        <v>243</v>
      </c>
      <c r="J134" s="204">
        <v>372</v>
      </c>
      <c r="K134" s="204">
        <v>131</v>
      </c>
      <c r="L134" s="203">
        <f t="shared" si="287"/>
        <v>7920</v>
      </c>
      <c r="M134" s="779">
        <f t="shared" si="288"/>
        <v>3597</v>
      </c>
      <c r="N134" s="229">
        <v>0</v>
      </c>
      <c r="O134" s="131">
        <v>0</v>
      </c>
      <c r="P134" s="131">
        <v>0</v>
      </c>
      <c r="Q134" s="139">
        <v>0</v>
      </c>
      <c r="R134"/>
      <c r="S134" s="485" t="s">
        <v>45</v>
      </c>
      <c r="T134" s="459">
        <v>1733</v>
      </c>
      <c r="U134" s="460">
        <v>837</v>
      </c>
      <c r="V134" s="460">
        <v>727</v>
      </c>
      <c r="W134" s="460">
        <v>336</v>
      </c>
      <c r="X134" s="460">
        <v>415</v>
      </c>
      <c r="Y134" s="460">
        <v>170</v>
      </c>
      <c r="Z134" s="460">
        <v>158</v>
      </c>
      <c r="AA134" s="460">
        <v>45</v>
      </c>
      <c r="AB134" s="460">
        <v>101</v>
      </c>
      <c r="AC134" s="460">
        <v>37</v>
      </c>
      <c r="AD134" s="203">
        <f t="shared" ref="AD134:AD136" si="300">+T134+V134+X134+Z134+AB134</f>
        <v>3134</v>
      </c>
      <c r="AE134" s="779">
        <f t="shared" ref="AE134:AE136" si="301">+U134+W134+Y134+AA134+AC134</f>
        <v>1425</v>
      </c>
      <c r="AF134" s="459">
        <v>0</v>
      </c>
      <c r="AG134" s="460">
        <v>0</v>
      </c>
      <c r="AH134" s="460">
        <v>0</v>
      </c>
      <c r="AI134" s="462">
        <v>0</v>
      </c>
      <c r="AJ134"/>
      <c r="AK134" s="438" t="s">
        <v>45</v>
      </c>
      <c r="AL134" s="459">
        <v>93</v>
      </c>
      <c r="AM134" s="460">
        <v>90</v>
      </c>
      <c r="AN134" s="460">
        <v>72</v>
      </c>
      <c r="AO134" s="460">
        <v>45</v>
      </c>
      <c r="AP134" s="460">
        <v>29</v>
      </c>
      <c r="AQ134" s="830">
        <f t="shared" si="291"/>
        <v>329</v>
      </c>
      <c r="AR134" s="460">
        <v>0</v>
      </c>
      <c r="AS134" s="462">
        <v>0</v>
      </c>
      <c r="AT134" s="862">
        <v>189</v>
      </c>
      <c r="AU134" s="459">
        <v>156</v>
      </c>
      <c r="AV134" s="460">
        <v>21</v>
      </c>
      <c r="AW134" s="833">
        <f t="shared" si="292"/>
        <v>177</v>
      </c>
      <c r="AX134" s="741">
        <v>0</v>
      </c>
      <c r="AY134" s="467">
        <v>85</v>
      </c>
      <c r="AZ134"/>
      <c r="BA134" s="438" t="s">
        <v>45</v>
      </c>
      <c r="BB134" s="431">
        <v>57</v>
      </c>
      <c r="BC134" s="426">
        <v>86</v>
      </c>
      <c r="BD134" s="426">
        <v>36</v>
      </c>
      <c r="BE134" s="426">
        <v>0</v>
      </c>
      <c r="BF134" s="318">
        <f t="shared" si="293"/>
        <v>179</v>
      </c>
      <c r="BG134" s="432">
        <v>70</v>
      </c>
      <c r="BH134" s="431">
        <v>0</v>
      </c>
      <c r="BI134" s="426">
        <v>0</v>
      </c>
      <c r="BJ134" s="426">
        <v>0</v>
      </c>
      <c r="BK134" s="269"/>
      <c r="BL134" s="429">
        <f>+'[1]fichier-6'!P83</f>
        <v>0</v>
      </c>
      <c r="BM134" s="299">
        <v>0</v>
      </c>
    </row>
    <row r="135" spans="1:65" s="124" customFormat="1" ht="13.5" customHeight="1">
      <c r="A135" s="469" t="s">
        <v>47</v>
      </c>
      <c r="B135" s="498">
        <v>13678</v>
      </c>
      <c r="C135" s="204">
        <v>6673</v>
      </c>
      <c r="D135" s="204">
        <v>7605</v>
      </c>
      <c r="E135" s="204">
        <v>3762</v>
      </c>
      <c r="F135" s="204">
        <v>5695</v>
      </c>
      <c r="G135" s="204">
        <v>2740</v>
      </c>
      <c r="H135" s="204">
        <v>3410</v>
      </c>
      <c r="I135" s="204">
        <v>1693</v>
      </c>
      <c r="J135" s="204">
        <v>1839</v>
      </c>
      <c r="K135" s="204">
        <v>897</v>
      </c>
      <c r="L135" s="203">
        <f t="shared" si="287"/>
        <v>32227</v>
      </c>
      <c r="M135" s="779">
        <f t="shared" si="288"/>
        <v>15765</v>
      </c>
      <c r="N135" s="229">
        <v>0</v>
      </c>
      <c r="O135" s="131">
        <v>0</v>
      </c>
      <c r="P135" s="131">
        <v>0</v>
      </c>
      <c r="Q135" s="139">
        <v>0</v>
      </c>
      <c r="R135"/>
      <c r="S135" s="485" t="s">
        <v>47</v>
      </c>
      <c r="T135" s="459">
        <v>3881</v>
      </c>
      <c r="U135" s="460">
        <v>1832</v>
      </c>
      <c r="V135" s="460">
        <v>1924</v>
      </c>
      <c r="W135" s="460">
        <v>927</v>
      </c>
      <c r="X135" s="460">
        <v>1551</v>
      </c>
      <c r="Y135" s="460">
        <v>740</v>
      </c>
      <c r="Z135" s="460">
        <v>808</v>
      </c>
      <c r="AA135" s="460">
        <v>364</v>
      </c>
      <c r="AB135" s="460">
        <v>267</v>
      </c>
      <c r="AC135" s="460">
        <v>129</v>
      </c>
      <c r="AD135" s="203">
        <f t="shared" si="300"/>
        <v>8431</v>
      </c>
      <c r="AE135" s="779">
        <f t="shared" si="301"/>
        <v>3992</v>
      </c>
      <c r="AF135" s="459">
        <v>0</v>
      </c>
      <c r="AG135" s="460">
        <v>0</v>
      </c>
      <c r="AH135" s="460">
        <v>0</v>
      </c>
      <c r="AI135" s="462">
        <v>0</v>
      </c>
      <c r="AJ135"/>
      <c r="AK135" s="438" t="s">
        <v>47</v>
      </c>
      <c r="AL135" s="459">
        <v>321</v>
      </c>
      <c r="AM135" s="460">
        <v>287</v>
      </c>
      <c r="AN135" s="460">
        <v>260</v>
      </c>
      <c r="AO135" s="460">
        <v>166</v>
      </c>
      <c r="AP135" s="460">
        <v>120</v>
      </c>
      <c r="AQ135" s="830">
        <f t="shared" si="291"/>
        <v>1154</v>
      </c>
      <c r="AR135" s="460">
        <v>0</v>
      </c>
      <c r="AS135" s="462">
        <v>0</v>
      </c>
      <c r="AT135" s="862">
        <v>673</v>
      </c>
      <c r="AU135" s="459">
        <v>549</v>
      </c>
      <c r="AV135" s="460">
        <v>89</v>
      </c>
      <c r="AW135" s="833">
        <f t="shared" si="292"/>
        <v>638</v>
      </c>
      <c r="AX135" s="741">
        <v>0</v>
      </c>
      <c r="AY135" s="467">
        <v>288</v>
      </c>
      <c r="AZ135"/>
      <c r="BA135" s="438" t="s">
        <v>47</v>
      </c>
      <c r="BB135" s="431">
        <v>212</v>
      </c>
      <c r="BC135" s="426">
        <v>268</v>
      </c>
      <c r="BD135" s="426">
        <v>207</v>
      </c>
      <c r="BE135" s="426">
        <v>1</v>
      </c>
      <c r="BF135" s="318">
        <f t="shared" si="293"/>
        <v>688</v>
      </c>
      <c r="BG135" s="432">
        <v>410</v>
      </c>
      <c r="BH135" s="431">
        <v>0</v>
      </c>
      <c r="BI135" s="426">
        <v>0</v>
      </c>
      <c r="BJ135" s="426">
        <v>0</v>
      </c>
      <c r="BK135" s="269"/>
      <c r="BL135" s="429">
        <f>+'[1]fichier-6'!P84</f>
        <v>16</v>
      </c>
      <c r="BM135" s="299">
        <v>14</v>
      </c>
    </row>
    <row r="136" spans="1:65" s="124" customFormat="1" ht="13.5" customHeight="1">
      <c r="A136" s="469" t="s">
        <v>50</v>
      </c>
      <c r="B136" s="498">
        <v>3935</v>
      </c>
      <c r="C136" s="204">
        <v>1948</v>
      </c>
      <c r="D136" s="204">
        <v>2887</v>
      </c>
      <c r="E136" s="204">
        <v>1412</v>
      </c>
      <c r="F136" s="204">
        <v>2049</v>
      </c>
      <c r="G136" s="204">
        <v>1012</v>
      </c>
      <c r="H136" s="204">
        <v>1004</v>
      </c>
      <c r="I136" s="204">
        <v>454</v>
      </c>
      <c r="J136" s="204">
        <v>728</v>
      </c>
      <c r="K136" s="204">
        <v>317</v>
      </c>
      <c r="L136" s="203">
        <f t="shared" si="287"/>
        <v>10603</v>
      </c>
      <c r="M136" s="779">
        <f t="shared" si="288"/>
        <v>5143</v>
      </c>
      <c r="N136" s="229">
        <v>0</v>
      </c>
      <c r="O136" s="131">
        <v>0</v>
      </c>
      <c r="P136" s="131">
        <v>0</v>
      </c>
      <c r="Q136" s="139">
        <v>0</v>
      </c>
      <c r="R136"/>
      <c r="S136" s="485" t="s">
        <v>50</v>
      </c>
      <c r="T136" s="459">
        <v>241</v>
      </c>
      <c r="U136" s="460">
        <v>124</v>
      </c>
      <c r="V136" s="460">
        <v>680</v>
      </c>
      <c r="W136" s="460">
        <v>338</v>
      </c>
      <c r="X136" s="460">
        <v>531</v>
      </c>
      <c r="Y136" s="460">
        <v>261</v>
      </c>
      <c r="Z136" s="460">
        <v>79</v>
      </c>
      <c r="AA136" s="460">
        <v>34</v>
      </c>
      <c r="AB136" s="460">
        <v>167</v>
      </c>
      <c r="AC136" s="460">
        <v>64</v>
      </c>
      <c r="AD136" s="203">
        <f t="shared" si="300"/>
        <v>1698</v>
      </c>
      <c r="AE136" s="779">
        <f t="shared" si="301"/>
        <v>821</v>
      </c>
      <c r="AF136" s="459">
        <v>0</v>
      </c>
      <c r="AG136" s="460">
        <v>0</v>
      </c>
      <c r="AH136" s="460">
        <v>0</v>
      </c>
      <c r="AI136" s="462">
        <v>0</v>
      </c>
      <c r="AJ136"/>
      <c r="AK136" s="438" t="s">
        <v>50</v>
      </c>
      <c r="AL136" s="459">
        <v>137</v>
      </c>
      <c r="AM136" s="460">
        <v>135</v>
      </c>
      <c r="AN136" s="460">
        <v>127</v>
      </c>
      <c r="AO136" s="460">
        <v>96</v>
      </c>
      <c r="AP136" s="460">
        <v>67</v>
      </c>
      <c r="AQ136" s="830">
        <f t="shared" si="291"/>
        <v>562</v>
      </c>
      <c r="AR136" s="460">
        <v>0</v>
      </c>
      <c r="AS136" s="462">
        <v>0</v>
      </c>
      <c r="AT136" s="862">
        <v>260</v>
      </c>
      <c r="AU136" s="459">
        <v>225</v>
      </c>
      <c r="AV136" s="460">
        <v>31</v>
      </c>
      <c r="AW136" s="833">
        <f t="shared" si="292"/>
        <v>256</v>
      </c>
      <c r="AX136" s="741">
        <v>0</v>
      </c>
      <c r="AY136" s="467">
        <v>132</v>
      </c>
      <c r="AZ136"/>
      <c r="BA136" s="438" t="s">
        <v>50</v>
      </c>
      <c r="BB136" s="431">
        <v>63</v>
      </c>
      <c r="BC136" s="426">
        <v>134</v>
      </c>
      <c r="BD136" s="426">
        <v>77</v>
      </c>
      <c r="BE136" s="426">
        <v>0</v>
      </c>
      <c r="BF136" s="318">
        <f t="shared" si="293"/>
        <v>274</v>
      </c>
      <c r="BG136" s="432">
        <v>140</v>
      </c>
      <c r="BH136" s="431">
        <v>0</v>
      </c>
      <c r="BI136" s="426">
        <v>0</v>
      </c>
      <c r="BJ136" s="426">
        <v>0</v>
      </c>
      <c r="BK136" s="269"/>
      <c r="BL136" s="429">
        <f>+'[1]fichier-6'!P85</f>
        <v>0</v>
      </c>
      <c r="BM136" s="299">
        <v>0</v>
      </c>
    </row>
    <row r="137" spans="1:65" s="124" customFormat="1" ht="10.5" customHeight="1">
      <c r="A137" s="488" t="s">
        <v>16</v>
      </c>
      <c r="B137" s="498"/>
      <c r="C137" s="204"/>
      <c r="D137" s="204"/>
      <c r="E137" s="204"/>
      <c r="F137" s="204"/>
      <c r="G137" s="204"/>
      <c r="H137" s="204"/>
      <c r="I137" s="204"/>
      <c r="J137" s="204"/>
      <c r="K137" s="204"/>
      <c r="L137" s="203"/>
      <c r="M137" s="779"/>
      <c r="N137" s="229"/>
      <c r="O137" s="131"/>
      <c r="P137" s="131"/>
      <c r="Q137" s="139"/>
      <c r="R137"/>
      <c r="S137" s="454" t="s">
        <v>16</v>
      </c>
      <c r="T137" s="459"/>
      <c r="U137" s="460"/>
      <c r="V137" s="460"/>
      <c r="W137" s="460"/>
      <c r="X137" s="460"/>
      <c r="Y137" s="460"/>
      <c r="Z137" s="460"/>
      <c r="AA137" s="460"/>
      <c r="AB137" s="460"/>
      <c r="AC137" s="460"/>
      <c r="AD137" s="203"/>
      <c r="AE137" s="779"/>
      <c r="AF137" s="459"/>
      <c r="AG137" s="460"/>
      <c r="AH137" s="460"/>
      <c r="AI137" s="462"/>
      <c r="AJ137"/>
      <c r="AK137" s="437" t="s">
        <v>16</v>
      </c>
      <c r="AL137" s="470"/>
      <c r="AM137" s="436"/>
      <c r="AN137" s="436"/>
      <c r="AO137" s="436"/>
      <c r="AP137" s="436"/>
      <c r="AQ137" s="830"/>
      <c r="AR137" s="461"/>
      <c r="AS137" s="463"/>
      <c r="AT137" s="863"/>
      <c r="AU137" s="470"/>
      <c r="AV137" s="436"/>
      <c r="AW137" s="833"/>
      <c r="AX137" s="742"/>
      <c r="AY137" s="471"/>
      <c r="AZ137"/>
      <c r="BA137" s="437" t="s">
        <v>16</v>
      </c>
      <c r="BB137" s="431"/>
      <c r="BC137" s="426"/>
      <c r="BD137" s="426"/>
      <c r="BE137" s="426"/>
      <c r="BF137" s="318"/>
      <c r="BG137" s="432"/>
      <c r="BH137" s="431"/>
      <c r="BI137" s="426"/>
      <c r="BJ137" s="426"/>
      <c r="BK137" s="269"/>
      <c r="BL137" s="428"/>
      <c r="BM137" s="130"/>
    </row>
    <row r="138" spans="1:65" s="124" customFormat="1" ht="13.5" customHeight="1">
      <c r="A138" s="469" t="s">
        <v>321</v>
      </c>
      <c r="B138" s="498">
        <v>10840</v>
      </c>
      <c r="C138" s="204">
        <v>5144</v>
      </c>
      <c r="D138" s="204">
        <v>10079</v>
      </c>
      <c r="E138" s="204">
        <v>4765</v>
      </c>
      <c r="F138" s="204">
        <v>9594</v>
      </c>
      <c r="G138" s="204">
        <v>4704</v>
      </c>
      <c r="H138" s="204">
        <v>7720</v>
      </c>
      <c r="I138" s="204">
        <v>3772</v>
      </c>
      <c r="J138" s="204">
        <v>5315</v>
      </c>
      <c r="K138" s="204">
        <v>2802</v>
      </c>
      <c r="L138" s="203">
        <f t="shared" si="287"/>
        <v>43548</v>
      </c>
      <c r="M138" s="779">
        <f t="shared" si="288"/>
        <v>21187</v>
      </c>
      <c r="N138" s="229">
        <v>0</v>
      </c>
      <c r="O138" s="131">
        <v>0</v>
      </c>
      <c r="P138" s="131">
        <v>0</v>
      </c>
      <c r="Q138" s="139">
        <v>0</v>
      </c>
      <c r="R138"/>
      <c r="S138" s="485" t="s">
        <v>321</v>
      </c>
      <c r="T138" s="459">
        <v>2730</v>
      </c>
      <c r="U138" s="460">
        <v>1195</v>
      </c>
      <c r="V138" s="460">
        <v>2593</v>
      </c>
      <c r="W138" s="460">
        <v>1069</v>
      </c>
      <c r="X138" s="460">
        <v>2485</v>
      </c>
      <c r="Y138" s="460">
        <v>1077</v>
      </c>
      <c r="Z138" s="460">
        <v>1702</v>
      </c>
      <c r="AA138" s="460">
        <v>738</v>
      </c>
      <c r="AB138" s="460">
        <v>728</v>
      </c>
      <c r="AC138" s="460">
        <v>382</v>
      </c>
      <c r="AD138" s="203">
        <f t="shared" ref="AD138:AD140" si="302">+T138+V138+X138+Z138+AB138</f>
        <v>10238</v>
      </c>
      <c r="AE138" s="779">
        <f t="shared" ref="AE138:AE140" si="303">+U138+W138+Y138+AA138+AC138</f>
        <v>4461</v>
      </c>
      <c r="AF138" s="459">
        <v>0</v>
      </c>
      <c r="AG138" s="460">
        <v>0</v>
      </c>
      <c r="AH138" s="460">
        <v>0</v>
      </c>
      <c r="AI138" s="462">
        <v>0</v>
      </c>
      <c r="AJ138"/>
      <c r="AK138" s="438" t="s">
        <v>321</v>
      </c>
      <c r="AL138" s="459">
        <v>281</v>
      </c>
      <c r="AM138" s="460">
        <v>280</v>
      </c>
      <c r="AN138" s="460">
        <v>285</v>
      </c>
      <c r="AO138" s="460">
        <v>277</v>
      </c>
      <c r="AP138" s="460">
        <v>269</v>
      </c>
      <c r="AQ138" s="830">
        <f t="shared" si="291"/>
        <v>1392</v>
      </c>
      <c r="AR138" s="460">
        <v>0</v>
      </c>
      <c r="AS138" s="462">
        <v>0</v>
      </c>
      <c r="AT138" s="862">
        <v>970</v>
      </c>
      <c r="AU138" s="459">
        <v>864</v>
      </c>
      <c r="AV138" s="460">
        <v>83</v>
      </c>
      <c r="AW138" s="833">
        <f t="shared" si="292"/>
        <v>947</v>
      </c>
      <c r="AX138" s="741">
        <v>0</v>
      </c>
      <c r="AY138" s="467">
        <v>251</v>
      </c>
      <c r="AZ138"/>
      <c r="BA138" s="438" t="s">
        <v>321</v>
      </c>
      <c r="BB138" s="431">
        <v>304</v>
      </c>
      <c r="BC138" s="426">
        <v>468</v>
      </c>
      <c r="BD138" s="426">
        <v>274</v>
      </c>
      <c r="BE138" s="426">
        <v>1</v>
      </c>
      <c r="BF138" s="318">
        <f t="shared" si="293"/>
        <v>1047</v>
      </c>
      <c r="BG138" s="432">
        <v>695</v>
      </c>
      <c r="BH138" s="431">
        <v>0</v>
      </c>
      <c r="BI138" s="426">
        <v>0</v>
      </c>
      <c r="BJ138" s="426">
        <v>0</v>
      </c>
      <c r="BK138" s="269"/>
      <c r="BL138" s="429">
        <f>+'[1]fichier-6'!P86</f>
        <v>13</v>
      </c>
      <c r="BM138" s="299">
        <v>7</v>
      </c>
    </row>
    <row r="139" spans="1:65" s="124" customFormat="1" ht="13.5" customHeight="1">
      <c r="A139" s="469" t="s">
        <v>23</v>
      </c>
      <c r="B139" s="498">
        <v>9726</v>
      </c>
      <c r="C139" s="204">
        <v>4604</v>
      </c>
      <c r="D139" s="204">
        <v>8030</v>
      </c>
      <c r="E139" s="204">
        <v>3859</v>
      </c>
      <c r="F139" s="204">
        <v>7169</v>
      </c>
      <c r="G139" s="204">
        <v>3425</v>
      </c>
      <c r="H139" s="204">
        <v>5515</v>
      </c>
      <c r="I139" s="204">
        <v>2709</v>
      </c>
      <c r="J139" s="204">
        <v>3723</v>
      </c>
      <c r="K139" s="204">
        <v>1917</v>
      </c>
      <c r="L139" s="203">
        <f t="shared" si="287"/>
        <v>34163</v>
      </c>
      <c r="M139" s="779">
        <f t="shared" si="288"/>
        <v>16514</v>
      </c>
      <c r="N139" s="229">
        <v>0</v>
      </c>
      <c r="O139" s="131">
        <v>0</v>
      </c>
      <c r="P139" s="131">
        <v>0</v>
      </c>
      <c r="Q139" s="139">
        <v>0</v>
      </c>
      <c r="R139"/>
      <c r="S139" s="485" t="s">
        <v>23</v>
      </c>
      <c r="T139" s="459">
        <v>2514</v>
      </c>
      <c r="U139" s="460">
        <v>1112</v>
      </c>
      <c r="V139" s="460">
        <v>1865</v>
      </c>
      <c r="W139" s="460">
        <v>834</v>
      </c>
      <c r="X139" s="460">
        <v>1698</v>
      </c>
      <c r="Y139" s="460">
        <v>733</v>
      </c>
      <c r="Z139" s="460">
        <v>1225</v>
      </c>
      <c r="AA139" s="460">
        <v>547</v>
      </c>
      <c r="AB139" s="460">
        <v>366</v>
      </c>
      <c r="AC139" s="460">
        <v>174</v>
      </c>
      <c r="AD139" s="203">
        <f t="shared" si="302"/>
        <v>7668</v>
      </c>
      <c r="AE139" s="779">
        <f t="shared" si="303"/>
        <v>3400</v>
      </c>
      <c r="AF139" s="459">
        <v>0</v>
      </c>
      <c r="AG139" s="460">
        <v>0</v>
      </c>
      <c r="AH139" s="460">
        <v>0</v>
      </c>
      <c r="AI139" s="462">
        <v>0</v>
      </c>
      <c r="AJ139"/>
      <c r="AK139" s="438" t="s">
        <v>23</v>
      </c>
      <c r="AL139" s="459">
        <v>211</v>
      </c>
      <c r="AM139" s="460">
        <v>206</v>
      </c>
      <c r="AN139" s="460">
        <v>198</v>
      </c>
      <c r="AO139" s="460">
        <v>191</v>
      </c>
      <c r="AP139" s="460">
        <v>183</v>
      </c>
      <c r="AQ139" s="830">
        <f t="shared" si="291"/>
        <v>989</v>
      </c>
      <c r="AR139" s="460">
        <v>0</v>
      </c>
      <c r="AS139" s="462">
        <v>0</v>
      </c>
      <c r="AT139" s="862">
        <v>681</v>
      </c>
      <c r="AU139" s="459">
        <v>601</v>
      </c>
      <c r="AV139" s="460">
        <v>53</v>
      </c>
      <c r="AW139" s="833">
        <f t="shared" si="292"/>
        <v>654</v>
      </c>
      <c r="AX139" s="741">
        <v>0</v>
      </c>
      <c r="AY139" s="467">
        <v>178</v>
      </c>
      <c r="AZ139"/>
      <c r="BA139" s="438" t="s">
        <v>23</v>
      </c>
      <c r="BB139" s="431">
        <v>189</v>
      </c>
      <c r="BC139" s="426">
        <v>389</v>
      </c>
      <c r="BD139" s="426">
        <v>181</v>
      </c>
      <c r="BE139" s="426">
        <v>2</v>
      </c>
      <c r="BF139" s="318">
        <f t="shared" si="293"/>
        <v>761</v>
      </c>
      <c r="BG139" s="432">
        <v>474</v>
      </c>
      <c r="BH139" s="431">
        <v>0</v>
      </c>
      <c r="BI139" s="426">
        <v>0</v>
      </c>
      <c r="BJ139" s="426">
        <v>0</v>
      </c>
      <c r="BK139" s="269"/>
      <c r="BL139" s="429">
        <f>+'[1]fichier-6'!P87</f>
        <v>17</v>
      </c>
      <c r="BM139" s="299">
        <v>11</v>
      </c>
    </row>
    <row r="140" spans="1:65" s="124" customFormat="1" ht="13.5" customHeight="1">
      <c r="A140" s="469" t="s">
        <v>12</v>
      </c>
      <c r="B140" s="498">
        <v>8467</v>
      </c>
      <c r="C140" s="204">
        <v>3988</v>
      </c>
      <c r="D140" s="204">
        <v>7510</v>
      </c>
      <c r="E140" s="204">
        <v>3616</v>
      </c>
      <c r="F140" s="204">
        <v>6716</v>
      </c>
      <c r="G140" s="204">
        <v>3288</v>
      </c>
      <c r="H140" s="204">
        <v>5028</v>
      </c>
      <c r="I140" s="204">
        <v>2506</v>
      </c>
      <c r="J140" s="204">
        <v>3675</v>
      </c>
      <c r="K140" s="204">
        <v>1841</v>
      </c>
      <c r="L140" s="203">
        <f t="shared" si="287"/>
        <v>31396</v>
      </c>
      <c r="M140" s="779">
        <f t="shared" si="288"/>
        <v>15239</v>
      </c>
      <c r="N140" s="229">
        <v>0</v>
      </c>
      <c r="O140" s="131">
        <v>0</v>
      </c>
      <c r="P140" s="131">
        <v>0</v>
      </c>
      <c r="Q140" s="139">
        <v>0</v>
      </c>
      <c r="R140"/>
      <c r="S140" s="485" t="s">
        <v>12</v>
      </c>
      <c r="T140" s="459">
        <v>1628</v>
      </c>
      <c r="U140" s="460">
        <v>690</v>
      </c>
      <c r="V140" s="460">
        <v>1627</v>
      </c>
      <c r="W140" s="460">
        <v>708</v>
      </c>
      <c r="X140" s="460">
        <v>1643</v>
      </c>
      <c r="Y140" s="460">
        <v>708</v>
      </c>
      <c r="Z140" s="460">
        <v>963</v>
      </c>
      <c r="AA140" s="460">
        <v>420</v>
      </c>
      <c r="AB140" s="460">
        <v>374</v>
      </c>
      <c r="AC140" s="460">
        <v>192</v>
      </c>
      <c r="AD140" s="203">
        <f t="shared" si="302"/>
        <v>6235</v>
      </c>
      <c r="AE140" s="779">
        <f t="shared" si="303"/>
        <v>2718</v>
      </c>
      <c r="AF140" s="459">
        <v>0</v>
      </c>
      <c r="AG140" s="460">
        <v>0</v>
      </c>
      <c r="AH140" s="460">
        <v>0</v>
      </c>
      <c r="AI140" s="462">
        <v>0</v>
      </c>
      <c r="AJ140"/>
      <c r="AK140" s="438" t="s">
        <v>12</v>
      </c>
      <c r="AL140" s="459">
        <v>202</v>
      </c>
      <c r="AM140" s="460">
        <v>200</v>
      </c>
      <c r="AN140" s="460">
        <v>197</v>
      </c>
      <c r="AO140" s="460">
        <v>186</v>
      </c>
      <c r="AP140" s="460">
        <v>179</v>
      </c>
      <c r="AQ140" s="830">
        <f t="shared" si="291"/>
        <v>964</v>
      </c>
      <c r="AR140" s="460">
        <v>0</v>
      </c>
      <c r="AS140" s="462">
        <v>0</v>
      </c>
      <c r="AT140" s="862">
        <v>727</v>
      </c>
      <c r="AU140" s="459">
        <v>612</v>
      </c>
      <c r="AV140" s="460">
        <v>41</v>
      </c>
      <c r="AW140" s="833">
        <f t="shared" si="292"/>
        <v>653</v>
      </c>
      <c r="AX140" s="741">
        <v>0</v>
      </c>
      <c r="AY140" s="467">
        <v>169</v>
      </c>
      <c r="AZ140"/>
      <c r="BA140" s="438" t="s">
        <v>12</v>
      </c>
      <c r="BB140" s="431">
        <v>164</v>
      </c>
      <c r="BC140" s="426">
        <v>438</v>
      </c>
      <c r="BD140" s="426">
        <v>141</v>
      </c>
      <c r="BE140" s="426">
        <v>1</v>
      </c>
      <c r="BF140" s="318">
        <f t="shared" si="293"/>
        <v>744</v>
      </c>
      <c r="BG140" s="432">
        <v>436</v>
      </c>
      <c r="BH140" s="431">
        <v>0</v>
      </c>
      <c r="BI140" s="426">
        <v>0</v>
      </c>
      <c r="BJ140" s="426">
        <v>0</v>
      </c>
      <c r="BK140" s="269"/>
      <c r="BL140" s="429">
        <f>+'[1]fichier-6'!P88</f>
        <v>11</v>
      </c>
      <c r="BM140" s="299">
        <v>4</v>
      </c>
    </row>
    <row r="141" spans="1:65" s="124" customFormat="1" ht="11.25" customHeight="1">
      <c r="A141" s="488" t="s">
        <v>60</v>
      </c>
      <c r="B141" s="498"/>
      <c r="C141" s="204"/>
      <c r="D141" s="204"/>
      <c r="E141" s="204"/>
      <c r="F141" s="204"/>
      <c r="G141" s="204"/>
      <c r="H141" s="204"/>
      <c r="I141" s="204"/>
      <c r="J141" s="204"/>
      <c r="K141" s="204"/>
      <c r="L141" s="203"/>
      <c r="M141" s="779"/>
      <c r="N141" s="229"/>
      <c r="O141" s="131"/>
      <c r="P141" s="131"/>
      <c r="Q141" s="139"/>
      <c r="R141"/>
      <c r="S141" s="454" t="s">
        <v>60</v>
      </c>
      <c r="T141" s="459"/>
      <c r="U141" s="460"/>
      <c r="V141" s="460"/>
      <c r="W141" s="460"/>
      <c r="X141" s="460"/>
      <c r="Y141" s="460"/>
      <c r="Z141" s="460"/>
      <c r="AA141" s="460"/>
      <c r="AB141" s="460"/>
      <c r="AC141" s="460"/>
      <c r="AD141" s="203"/>
      <c r="AE141" s="779"/>
      <c r="AF141" s="459"/>
      <c r="AG141" s="460"/>
      <c r="AH141" s="460"/>
      <c r="AI141" s="462"/>
      <c r="AJ141"/>
      <c r="AK141" s="437" t="s">
        <v>60</v>
      </c>
      <c r="AL141" s="470"/>
      <c r="AM141" s="436"/>
      <c r="AN141" s="436"/>
      <c r="AO141" s="436"/>
      <c r="AP141" s="436"/>
      <c r="AQ141" s="830"/>
      <c r="AR141" s="461"/>
      <c r="AS141" s="463"/>
      <c r="AT141" s="863"/>
      <c r="AU141" s="470"/>
      <c r="AV141" s="436"/>
      <c r="AW141" s="833"/>
      <c r="AX141" s="742"/>
      <c r="AY141" s="471"/>
      <c r="AZ141"/>
      <c r="BA141" s="437" t="s">
        <v>60</v>
      </c>
      <c r="BB141" s="431"/>
      <c r="BC141" s="426"/>
      <c r="BD141" s="426"/>
      <c r="BE141" s="426"/>
      <c r="BF141" s="318"/>
      <c r="BG141" s="432"/>
      <c r="BH141" s="431"/>
      <c r="BI141" s="426"/>
      <c r="BJ141" s="426"/>
      <c r="BK141" s="269"/>
      <c r="BL141" s="428"/>
      <c r="BM141" s="130"/>
    </row>
    <row r="142" spans="1:65" s="124" customFormat="1" ht="13.5" customHeight="1">
      <c r="A142" s="469" t="s">
        <v>49</v>
      </c>
      <c r="B142" s="498">
        <v>2193</v>
      </c>
      <c r="C142" s="204">
        <v>1085</v>
      </c>
      <c r="D142" s="204">
        <v>1348</v>
      </c>
      <c r="E142" s="204">
        <v>631</v>
      </c>
      <c r="F142" s="204">
        <v>758</v>
      </c>
      <c r="G142" s="204">
        <v>336</v>
      </c>
      <c r="H142" s="204">
        <v>407</v>
      </c>
      <c r="I142" s="204">
        <v>199</v>
      </c>
      <c r="J142" s="204">
        <v>219</v>
      </c>
      <c r="K142" s="204">
        <v>109</v>
      </c>
      <c r="L142" s="203">
        <f t="shared" si="287"/>
        <v>4925</v>
      </c>
      <c r="M142" s="779">
        <f t="shared" si="288"/>
        <v>2360</v>
      </c>
      <c r="N142" s="229">
        <v>0</v>
      </c>
      <c r="O142" s="131">
        <v>0</v>
      </c>
      <c r="P142" s="131">
        <v>0</v>
      </c>
      <c r="Q142" s="139">
        <v>0</v>
      </c>
      <c r="R142"/>
      <c r="S142" s="485" t="s">
        <v>49</v>
      </c>
      <c r="T142" s="459">
        <v>0</v>
      </c>
      <c r="U142" s="460">
        <v>0</v>
      </c>
      <c r="V142" s="460">
        <v>242</v>
      </c>
      <c r="W142" s="460">
        <v>113</v>
      </c>
      <c r="X142" s="460">
        <v>143</v>
      </c>
      <c r="Y142" s="460">
        <v>57</v>
      </c>
      <c r="Z142" s="460">
        <v>2</v>
      </c>
      <c r="AA142" s="460">
        <v>0</v>
      </c>
      <c r="AB142" s="460">
        <v>22</v>
      </c>
      <c r="AC142" s="460">
        <v>5</v>
      </c>
      <c r="AD142" s="203">
        <f t="shared" ref="AD142:AD146" si="304">+T142+V142+X142+Z142+AB142</f>
        <v>409</v>
      </c>
      <c r="AE142" s="779">
        <f t="shared" ref="AE142:AE146" si="305">+U142+W142+Y142+AA142+AC142</f>
        <v>175</v>
      </c>
      <c r="AF142" s="459">
        <v>0</v>
      </c>
      <c r="AG142" s="460">
        <v>0</v>
      </c>
      <c r="AH142" s="460">
        <v>0</v>
      </c>
      <c r="AI142" s="462">
        <v>0</v>
      </c>
      <c r="AJ142"/>
      <c r="AK142" s="438" t="s">
        <v>49</v>
      </c>
      <c r="AL142" s="459">
        <v>51</v>
      </c>
      <c r="AM142" s="460">
        <v>48</v>
      </c>
      <c r="AN142" s="460">
        <v>46</v>
      </c>
      <c r="AO142" s="460">
        <v>34</v>
      </c>
      <c r="AP142" s="460">
        <v>20</v>
      </c>
      <c r="AQ142" s="830">
        <f t="shared" si="291"/>
        <v>199</v>
      </c>
      <c r="AR142" s="460">
        <v>0</v>
      </c>
      <c r="AS142" s="462">
        <v>0</v>
      </c>
      <c r="AT142" s="862">
        <v>77</v>
      </c>
      <c r="AU142" s="459">
        <v>47</v>
      </c>
      <c r="AV142" s="460">
        <v>30</v>
      </c>
      <c r="AW142" s="833">
        <f t="shared" si="292"/>
        <v>77</v>
      </c>
      <c r="AX142" s="741">
        <v>0</v>
      </c>
      <c r="AY142" s="467">
        <v>49</v>
      </c>
      <c r="AZ142"/>
      <c r="BA142" s="438" t="s">
        <v>49</v>
      </c>
      <c r="BB142" s="431">
        <v>26</v>
      </c>
      <c r="BC142" s="426">
        <v>53</v>
      </c>
      <c r="BD142" s="426">
        <v>16</v>
      </c>
      <c r="BE142" s="426">
        <v>0</v>
      </c>
      <c r="BF142" s="318">
        <f t="shared" si="293"/>
        <v>95</v>
      </c>
      <c r="BG142" s="432">
        <v>41</v>
      </c>
      <c r="BH142" s="431">
        <v>0</v>
      </c>
      <c r="BI142" s="426">
        <v>0</v>
      </c>
      <c r="BJ142" s="426">
        <v>0</v>
      </c>
      <c r="BK142" s="269"/>
      <c r="BL142" s="429">
        <f>+'[1]fichier-6'!P89</f>
        <v>1</v>
      </c>
      <c r="BM142" s="299">
        <v>1</v>
      </c>
    </row>
    <row r="143" spans="1:65" ht="13.5" customHeight="1">
      <c r="A143" s="469" t="s">
        <v>63</v>
      </c>
      <c r="B143" s="498">
        <v>3787</v>
      </c>
      <c r="C143" s="204">
        <v>1950</v>
      </c>
      <c r="D143" s="204">
        <v>1743</v>
      </c>
      <c r="E143" s="204">
        <v>873</v>
      </c>
      <c r="F143" s="204">
        <v>1214</v>
      </c>
      <c r="G143" s="204">
        <v>604</v>
      </c>
      <c r="H143" s="204">
        <v>660</v>
      </c>
      <c r="I143" s="204">
        <v>295</v>
      </c>
      <c r="J143" s="204">
        <v>435</v>
      </c>
      <c r="K143" s="204">
        <v>224</v>
      </c>
      <c r="L143" s="203">
        <f t="shared" si="287"/>
        <v>7839</v>
      </c>
      <c r="M143" s="779">
        <f t="shared" si="288"/>
        <v>3946</v>
      </c>
      <c r="N143" s="229">
        <v>0</v>
      </c>
      <c r="O143" s="131">
        <v>0</v>
      </c>
      <c r="P143" s="131">
        <v>0</v>
      </c>
      <c r="Q143" s="139">
        <v>0</v>
      </c>
      <c r="S143" s="485" t="s">
        <v>63</v>
      </c>
      <c r="T143" s="459">
        <v>994</v>
      </c>
      <c r="U143" s="460">
        <v>469</v>
      </c>
      <c r="V143" s="460">
        <v>415</v>
      </c>
      <c r="W143" s="460">
        <v>225</v>
      </c>
      <c r="X143" s="460">
        <v>299</v>
      </c>
      <c r="Y143" s="460">
        <v>171</v>
      </c>
      <c r="Z143" s="460">
        <v>98</v>
      </c>
      <c r="AA143" s="460">
        <v>50</v>
      </c>
      <c r="AB143" s="460">
        <v>57</v>
      </c>
      <c r="AC143" s="460">
        <v>30</v>
      </c>
      <c r="AD143" s="203">
        <f t="shared" si="304"/>
        <v>1863</v>
      </c>
      <c r="AE143" s="779">
        <f t="shared" si="305"/>
        <v>945</v>
      </c>
      <c r="AF143" s="459">
        <v>0</v>
      </c>
      <c r="AG143" s="460">
        <v>0</v>
      </c>
      <c r="AH143" s="460">
        <v>0</v>
      </c>
      <c r="AI143" s="462">
        <v>0</v>
      </c>
      <c r="AK143" s="438" t="s">
        <v>63</v>
      </c>
      <c r="AL143" s="459">
        <v>60</v>
      </c>
      <c r="AM143" s="460">
        <v>52</v>
      </c>
      <c r="AN143" s="460">
        <v>44</v>
      </c>
      <c r="AO143" s="460">
        <v>29</v>
      </c>
      <c r="AP143" s="460">
        <v>23</v>
      </c>
      <c r="AQ143" s="830">
        <f t="shared" si="291"/>
        <v>208</v>
      </c>
      <c r="AR143" s="460">
        <v>0</v>
      </c>
      <c r="AS143" s="462">
        <v>0</v>
      </c>
      <c r="AT143" s="862">
        <v>106</v>
      </c>
      <c r="AU143" s="459">
        <v>74</v>
      </c>
      <c r="AV143" s="460">
        <v>30</v>
      </c>
      <c r="AW143" s="833">
        <f t="shared" si="292"/>
        <v>104</v>
      </c>
      <c r="AX143" s="741">
        <v>0</v>
      </c>
      <c r="AY143" s="467">
        <v>48</v>
      </c>
      <c r="BA143" s="438" t="s">
        <v>63</v>
      </c>
      <c r="BB143" s="431">
        <v>21</v>
      </c>
      <c r="BC143" s="426">
        <v>70</v>
      </c>
      <c r="BD143" s="426">
        <v>39</v>
      </c>
      <c r="BE143" s="426">
        <v>0</v>
      </c>
      <c r="BF143" s="318">
        <f t="shared" si="293"/>
        <v>130</v>
      </c>
      <c r="BG143" s="432">
        <v>48</v>
      </c>
      <c r="BH143" s="431">
        <v>0</v>
      </c>
      <c r="BI143" s="426">
        <v>0</v>
      </c>
      <c r="BJ143" s="426">
        <v>0</v>
      </c>
      <c r="BK143" s="269"/>
      <c r="BL143" s="429">
        <f>+'[1]fichier-6'!P90</f>
        <v>6</v>
      </c>
      <c r="BM143" s="299">
        <v>4</v>
      </c>
    </row>
    <row r="144" spans="1:65" ht="13.5" customHeight="1">
      <c r="A144" s="469" t="s">
        <v>65</v>
      </c>
      <c r="B144" s="498">
        <v>3599</v>
      </c>
      <c r="C144" s="204">
        <v>1811</v>
      </c>
      <c r="D144" s="204">
        <v>1894</v>
      </c>
      <c r="E144" s="204">
        <v>956</v>
      </c>
      <c r="F144" s="204">
        <v>1097</v>
      </c>
      <c r="G144" s="204">
        <v>551</v>
      </c>
      <c r="H144" s="204">
        <v>660</v>
      </c>
      <c r="I144" s="204">
        <v>329</v>
      </c>
      <c r="J144" s="204">
        <v>376</v>
      </c>
      <c r="K144" s="204">
        <v>178</v>
      </c>
      <c r="L144" s="203">
        <f t="shared" si="287"/>
        <v>7626</v>
      </c>
      <c r="M144" s="779">
        <f t="shared" si="288"/>
        <v>3825</v>
      </c>
      <c r="N144" s="229">
        <v>0</v>
      </c>
      <c r="O144" s="131">
        <v>0</v>
      </c>
      <c r="P144" s="131">
        <v>0</v>
      </c>
      <c r="Q144" s="139">
        <v>0</v>
      </c>
      <c r="S144" s="485" t="s">
        <v>65</v>
      </c>
      <c r="T144" s="459">
        <v>971</v>
      </c>
      <c r="U144" s="460">
        <v>502</v>
      </c>
      <c r="V144" s="460">
        <v>353</v>
      </c>
      <c r="W144" s="460">
        <v>169</v>
      </c>
      <c r="X144" s="460">
        <v>277</v>
      </c>
      <c r="Y144" s="460">
        <v>150</v>
      </c>
      <c r="Z144" s="460">
        <v>54</v>
      </c>
      <c r="AA144" s="460">
        <v>31</v>
      </c>
      <c r="AB144" s="460">
        <v>41</v>
      </c>
      <c r="AC144" s="460">
        <v>17</v>
      </c>
      <c r="AD144" s="203">
        <f t="shared" si="304"/>
        <v>1696</v>
      </c>
      <c r="AE144" s="779">
        <f t="shared" si="305"/>
        <v>869</v>
      </c>
      <c r="AF144" s="459">
        <v>0</v>
      </c>
      <c r="AG144" s="460">
        <v>0</v>
      </c>
      <c r="AH144" s="460">
        <v>0</v>
      </c>
      <c r="AI144" s="462">
        <v>0</v>
      </c>
      <c r="AK144" s="438" t="s">
        <v>65</v>
      </c>
      <c r="AL144" s="459">
        <v>80</v>
      </c>
      <c r="AM144" s="460">
        <v>70</v>
      </c>
      <c r="AN144" s="460">
        <v>57</v>
      </c>
      <c r="AO144" s="460">
        <v>45</v>
      </c>
      <c r="AP144" s="460">
        <v>27</v>
      </c>
      <c r="AQ144" s="830">
        <f t="shared" si="291"/>
        <v>279</v>
      </c>
      <c r="AR144" s="460">
        <v>0</v>
      </c>
      <c r="AS144" s="462">
        <v>0</v>
      </c>
      <c r="AT144" s="862">
        <v>133</v>
      </c>
      <c r="AU144" s="459">
        <v>109</v>
      </c>
      <c r="AV144" s="460">
        <v>22</v>
      </c>
      <c r="AW144" s="833">
        <f t="shared" si="292"/>
        <v>131</v>
      </c>
      <c r="AX144" s="741">
        <v>0</v>
      </c>
      <c r="AY144" s="467">
        <v>74</v>
      </c>
      <c r="BA144" s="438" t="s">
        <v>65</v>
      </c>
      <c r="BB144" s="431">
        <v>30</v>
      </c>
      <c r="BC144" s="426">
        <v>61</v>
      </c>
      <c r="BD144" s="426">
        <v>49</v>
      </c>
      <c r="BE144" s="426">
        <v>0</v>
      </c>
      <c r="BF144" s="318">
        <f t="shared" si="293"/>
        <v>140</v>
      </c>
      <c r="BG144" s="432">
        <v>58</v>
      </c>
      <c r="BH144" s="431">
        <v>0</v>
      </c>
      <c r="BI144" s="426">
        <v>0</v>
      </c>
      <c r="BJ144" s="426">
        <v>0</v>
      </c>
      <c r="BK144" s="269"/>
      <c r="BL144" s="429">
        <f>+'[1]fichier-6'!P91</f>
        <v>5</v>
      </c>
      <c r="BM144" s="299">
        <v>3</v>
      </c>
    </row>
    <row r="145" spans="1:65" ht="13.5" customHeight="1">
      <c r="A145" s="469" t="s">
        <v>322</v>
      </c>
      <c r="B145" s="498">
        <v>5849</v>
      </c>
      <c r="C145" s="204">
        <v>2885</v>
      </c>
      <c r="D145" s="204">
        <v>3086</v>
      </c>
      <c r="E145" s="204">
        <v>1536</v>
      </c>
      <c r="F145" s="204">
        <v>2269</v>
      </c>
      <c r="G145" s="204">
        <v>1156</v>
      </c>
      <c r="H145" s="204">
        <v>1269</v>
      </c>
      <c r="I145" s="204">
        <v>640</v>
      </c>
      <c r="J145" s="204">
        <v>888</v>
      </c>
      <c r="K145" s="204">
        <v>448</v>
      </c>
      <c r="L145" s="203">
        <f t="shared" si="287"/>
        <v>13361</v>
      </c>
      <c r="M145" s="779">
        <f t="shared" si="288"/>
        <v>6665</v>
      </c>
      <c r="N145" s="229">
        <v>0</v>
      </c>
      <c r="O145" s="131">
        <v>0</v>
      </c>
      <c r="P145" s="131">
        <v>0</v>
      </c>
      <c r="Q145" s="139">
        <v>0</v>
      </c>
      <c r="S145" s="485" t="s">
        <v>322</v>
      </c>
      <c r="T145" s="459">
        <v>1190</v>
      </c>
      <c r="U145" s="460">
        <v>549</v>
      </c>
      <c r="V145" s="460">
        <v>773</v>
      </c>
      <c r="W145" s="460">
        <v>386</v>
      </c>
      <c r="X145" s="460">
        <v>537</v>
      </c>
      <c r="Y145" s="460">
        <v>270</v>
      </c>
      <c r="Z145" s="460">
        <v>265</v>
      </c>
      <c r="AA145" s="460">
        <v>146</v>
      </c>
      <c r="AB145" s="460">
        <v>84</v>
      </c>
      <c r="AC145" s="460">
        <v>48</v>
      </c>
      <c r="AD145" s="203">
        <f t="shared" si="304"/>
        <v>2849</v>
      </c>
      <c r="AE145" s="779">
        <f t="shared" si="305"/>
        <v>1399</v>
      </c>
      <c r="AF145" s="459">
        <v>0</v>
      </c>
      <c r="AG145" s="460">
        <v>0</v>
      </c>
      <c r="AH145" s="460">
        <v>0</v>
      </c>
      <c r="AI145" s="462">
        <v>0</v>
      </c>
      <c r="AK145" s="438" t="s">
        <v>322</v>
      </c>
      <c r="AL145" s="459">
        <v>105</v>
      </c>
      <c r="AM145" s="460">
        <v>103</v>
      </c>
      <c r="AN145" s="460">
        <v>88</v>
      </c>
      <c r="AO145" s="460">
        <v>69</v>
      </c>
      <c r="AP145" s="460">
        <v>54</v>
      </c>
      <c r="AQ145" s="830">
        <f t="shared" si="291"/>
        <v>419</v>
      </c>
      <c r="AR145" s="460">
        <v>0</v>
      </c>
      <c r="AS145" s="462">
        <v>0</v>
      </c>
      <c r="AT145" s="862">
        <v>220</v>
      </c>
      <c r="AU145" s="459">
        <v>175</v>
      </c>
      <c r="AV145" s="460">
        <v>40</v>
      </c>
      <c r="AW145" s="833">
        <f t="shared" si="292"/>
        <v>215</v>
      </c>
      <c r="AX145" s="741">
        <v>0</v>
      </c>
      <c r="AY145" s="467">
        <v>91</v>
      </c>
      <c r="BA145" s="438" t="s">
        <v>322</v>
      </c>
      <c r="BB145" s="431">
        <v>66</v>
      </c>
      <c r="BC145" s="426">
        <v>133</v>
      </c>
      <c r="BD145" s="426">
        <v>38</v>
      </c>
      <c r="BE145" s="738">
        <v>0</v>
      </c>
      <c r="BF145" s="318">
        <f t="shared" si="293"/>
        <v>237</v>
      </c>
      <c r="BG145" s="432">
        <v>113</v>
      </c>
      <c r="BH145" s="431">
        <v>0</v>
      </c>
      <c r="BI145" s="426">
        <v>0</v>
      </c>
      <c r="BJ145" s="426">
        <v>0</v>
      </c>
      <c r="BK145" s="269"/>
      <c r="BL145" s="429">
        <f>+'[1]fichier-6'!P92</f>
        <v>8</v>
      </c>
      <c r="BM145" s="299">
        <v>6</v>
      </c>
    </row>
    <row r="146" spans="1:65" ht="13.5" customHeight="1" thickBot="1">
      <c r="A146" s="491" t="s">
        <v>70</v>
      </c>
      <c r="B146" s="499">
        <v>1980</v>
      </c>
      <c r="C146" s="255">
        <v>960</v>
      </c>
      <c r="D146" s="255">
        <v>871</v>
      </c>
      <c r="E146" s="255">
        <v>436</v>
      </c>
      <c r="F146" s="255">
        <v>523</v>
      </c>
      <c r="G146" s="255">
        <v>252</v>
      </c>
      <c r="H146" s="255">
        <v>237</v>
      </c>
      <c r="I146" s="255">
        <v>122</v>
      </c>
      <c r="J146" s="255">
        <v>124</v>
      </c>
      <c r="K146" s="255">
        <v>52</v>
      </c>
      <c r="L146" s="187">
        <f t="shared" si="287"/>
        <v>3735</v>
      </c>
      <c r="M146" s="188">
        <f t="shared" si="288"/>
        <v>1822</v>
      </c>
      <c r="N146" s="497">
        <v>0</v>
      </c>
      <c r="O146" s="293">
        <v>0</v>
      </c>
      <c r="P146" s="293">
        <v>0</v>
      </c>
      <c r="Q146" s="294">
        <v>0</v>
      </c>
      <c r="S146" s="458" t="s">
        <v>70</v>
      </c>
      <c r="T146" s="464">
        <v>438</v>
      </c>
      <c r="U146" s="465">
        <v>199</v>
      </c>
      <c r="V146" s="465">
        <v>167</v>
      </c>
      <c r="W146" s="465">
        <v>73</v>
      </c>
      <c r="X146" s="465">
        <v>102</v>
      </c>
      <c r="Y146" s="465">
        <v>50</v>
      </c>
      <c r="Z146" s="465">
        <v>32</v>
      </c>
      <c r="AA146" s="465">
        <v>17</v>
      </c>
      <c r="AB146" s="465">
        <v>9</v>
      </c>
      <c r="AC146" s="465">
        <v>7</v>
      </c>
      <c r="AD146" s="187">
        <f t="shared" si="304"/>
        <v>748</v>
      </c>
      <c r="AE146" s="188">
        <f t="shared" si="305"/>
        <v>346</v>
      </c>
      <c r="AF146" s="464">
        <v>0</v>
      </c>
      <c r="AG146" s="465">
        <v>0</v>
      </c>
      <c r="AH146" s="465">
        <v>0</v>
      </c>
      <c r="AI146" s="466">
        <v>0</v>
      </c>
      <c r="AK146" s="439" t="s">
        <v>70</v>
      </c>
      <c r="AL146" s="464">
        <v>48</v>
      </c>
      <c r="AM146" s="465">
        <v>39</v>
      </c>
      <c r="AN146" s="465">
        <v>33</v>
      </c>
      <c r="AO146" s="465">
        <v>22</v>
      </c>
      <c r="AP146" s="465">
        <v>15</v>
      </c>
      <c r="AQ146" s="831">
        <f t="shared" si="291"/>
        <v>157</v>
      </c>
      <c r="AR146" s="465">
        <v>0</v>
      </c>
      <c r="AS146" s="466">
        <v>0</v>
      </c>
      <c r="AT146" s="864">
        <v>67</v>
      </c>
      <c r="AU146" s="464">
        <v>39</v>
      </c>
      <c r="AV146" s="465">
        <v>22</v>
      </c>
      <c r="AW146" s="834">
        <f t="shared" si="292"/>
        <v>61</v>
      </c>
      <c r="AX146" s="743">
        <v>0</v>
      </c>
      <c r="AY146" s="468">
        <v>44</v>
      </c>
      <c r="BA146" s="439" t="s">
        <v>70</v>
      </c>
      <c r="BB146" s="433">
        <v>24</v>
      </c>
      <c r="BC146" s="427">
        <v>45</v>
      </c>
      <c r="BD146" s="427">
        <v>6</v>
      </c>
      <c r="BE146" s="427">
        <v>0</v>
      </c>
      <c r="BF146" s="451">
        <f t="shared" si="293"/>
        <v>75</v>
      </c>
      <c r="BG146" s="434">
        <v>26</v>
      </c>
      <c r="BH146" s="433">
        <v>0</v>
      </c>
      <c r="BI146" s="427">
        <v>0</v>
      </c>
      <c r="BJ146" s="427">
        <v>0</v>
      </c>
      <c r="BK146" s="836"/>
      <c r="BL146" s="430">
        <f>+'[1]fichier-6'!P93</f>
        <v>2</v>
      </c>
      <c r="BM146" s="300">
        <v>0</v>
      </c>
    </row>
    <row r="147" spans="1:65" s="122" customFormat="1" ht="18" customHeight="1">
      <c r="A147" s="1071" t="s">
        <v>267</v>
      </c>
      <c r="B147" s="1071"/>
      <c r="C147" s="1071"/>
      <c r="D147" s="1071"/>
      <c r="E147" s="1071"/>
      <c r="F147" s="1071"/>
      <c r="G147" s="1071"/>
      <c r="H147" s="1071"/>
      <c r="I147" s="1071"/>
      <c r="J147" s="1071"/>
      <c r="K147" s="1071"/>
      <c r="L147" s="1071"/>
      <c r="M147" s="1071"/>
      <c r="N147" s="1071"/>
      <c r="O147" s="1071"/>
      <c r="P147" s="1071"/>
      <c r="Q147" s="1071"/>
      <c r="R147"/>
      <c r="S147" s="1071" t="s">
        <v>294</v>
      </c>
      <c r="T147" s="1071"/>
      <c r="U147" s="1071"/>
      <c r="V147" s="1071"/>
      <c r="W147" s="1071"/>
      <c r="X147" s="1071"/>
      <c r="Y147" s="1071"/>
      <c r="Z147" s="1071"/>
      <c r="AA147" s="1071"/>
      <c r="AB147" s="1071"/>
      <c r="AC147" s="1071"/>
      <c r="AD147" s="1071"/>
      <c r="AE147" s="1071"/>
      <c r="AF147" s="1071"/>
      <c r="AG147" s="1071"/>
      <c r="AH147" s="1071"/>
      <c r="AI147" s="1071"/>
      <c r="AJ147"/>
      <c r="AK147" s="1018" t="s">
        <v>527</v>
      </c>
      <c r="AL147" s="1018"/>
      <c r="AM147" s="1018"/>
      <c r="AN147" s="1018"/>
      <c r="AO147" s="1018"/>
      <c r="AP147" s="1018"/>
      <c r="AQ147" s="1018"/>
      <c r="AR147" s="1018"/>
      <c r="AS147" s="1018"/>
      <c r="AT147" s="1018"/>
      <c r="AU147" s="1018"/>
      <c r="AV147" s="1018"/>
      <c r="AW147" s="1018"/>
      <c r="AX147" s="1018"/>
      <c r="AY147" s="1018"/>
      <c r="AZ147"/>
      <c r="BA147" s="1071" t="s">
        <v>269</v>
      </c>
      <c r="BB147" s="1071"/>
      <c r="BC147" s="1071"/>
      <c r="BD147" s="1071"/>
      <c r="BE147" s="1071"/>
      <c r="BF147" s="1071"/>
      <c r="BG147" s="1071"/>
      <c r="BH147" s="1071"/>
      <c r="BI147" s="1071"/>
      <c r="BJ147" s="1071"/>
      <c r="BK147" s="1071"/>
      <c r="BL147" s="1071"/>
      <c r="BM147" s="1071"/>
    </row>
    <row r="148" spans="1:65" s="122" customFormat="1" ht="14.25" customHeight="1">
      <c r="A148" s="1070" t="s">
        <v>187</v>
      </c>
      <c r="B148" s="1070"/>
      <c r="C148" s="1070"/>
      <c r="D148" s="1070"/>
      <c r="E148" s="1070"/>
      <c r="F148" s="1070"/>
      <c r="G148" s="1070"/>
      <c r="H148" s="1070"/>
      <c r="I148" s="1070"/>
      <c r="J148" s="1070"/>
      <c r="K148" s="1070"/>
      <c r="L148" s="1070"/>
      <c r="M148" s="1070"/>
      <c r="N148" s="1070"/>
      <c r="O148" s="1070"/>
      <c r="P148" s="1070"/>
      <c r="Q148" s="1070"/>
      <c r="R148"/>
      <c r="S148" s="1070" t="s">
        <v>187</v>
      </c>
      <c r="T148" s="1070"/>
      <c r="U148" s="1070"/>
      <c r="V148" s="1070"/>
      <c r="W148" s="1070"/>
      <c r="X148" s="1070"/>
      <c r="Y148" s="1070"/>
      <c r="Z148" s="1070"/>
      <c r="AA148" s="1070"/>
      <c r="AB148" s="1070"/>
      <c r="AC148" s="1070"/>
      <c r="AD148" s="1070"/>
      <c r="AE148" s="1070"/>
      <c r="AF148" s="1070"/>
      <c r="AG148" s="1070"/>
      <c r="AH148" s="1070"/>
      <c r="AI148" s="1070"/>
      <c r="AJ148"/>
      <c r="AK148" s="101" t="s">
        <v>187</v>
      </c>
      <c r="AL148" s="2"/>
      <c r="AM148" s="2"/>
      <c r="AN148" s="2"/>
      <c r="AO148" s="2"/>
      <c r="AP148" s="2"/>
      <c r="AQ148" s="2"/>
      <c r="AR148" s="134"/>
      <c r="AS148" s="134"/>
      <c r="AT148" s="134"/>
      <c r="AU148" s="2"/>
      <c r="AV148" s="2"/>
      <c r="AW148" s="2"/>
      <c r="AX148" s="2"/>
      <c r="AY148" s="2"/>
      <c r="AZ148"/>
      <c r="BA148" s="1070" t="s">
        <v>187</v>
      </c>
      <c r="BB148" s="1070"/>
      <c r="BC148" s="1070"/>
      <c r="BD148" s="1070"/>
      <c r="BE148" s="1070"/>
      <c r="BF148" s="1070"/>
      <c r="BG148" s="1070"/>
      <c r="BH148" s="1070"/>
      <c r="BI148" s="1070"/>
      <c r="BJ148" s="1070"/>
      <c r="BK148" s="1070"/>
      <c r="BL148" s="1070"/>
      <c r="BM148" s="1070"/>
    </row>
    <row r="149" spans="1:65" ht="10.5" customHeight="1" thickBot="1">
      <c r="BL149" s="135"/>
      <c r="BM149" s="136"/>
    </row>
    <row r="150" spans="1:65" s="108" customFormat="1" ht="28.5" customHeight="1">
      <c r="A150" s="1067" t="s">
        <v>7</v>
      </c>
      <c r="B150" s="1069" t="s">
        <v>255</v>
      </c>
      <c r="C150" s="1063"/>
      <c r="D150" s="1062" t="s">
        <v>256</v>
      </c>
      <c r="E150" s="1063"/>
      <c r="F150" s="1062" t="s">
        <v>257</v>
      </c>
      <c r="G150" s="1063"/>
      <c r="H150" s="1062" t="s">
        <v>258</v>
      </c>
      <c r="I150" s="1063"/>
      <c r="J150" s="1062" t="s">
        <v>259</v>
      </c>
      <c r="K150" s="1063"/>
      <c r="L150" s="1064" t="s">
        <v>260</v>
      </c>
      <c r="M150" s="1055"/>
      <c r="N150" s="1066" t="s">
        <v>261</v>
      </c>
      <c r="O150" s="1024"/>
      <c r="P150" s="1023" t="s">
        <v>262</v>
      </c>
      <c r="Q150" s="1055"/>
      <c r="R150"/>
      <c r="S150" s="1081" t="s">
        <v>7</v>
      </c>
      <c r="T150" s="1069" t="s">
        <v>255</v>
      </c>
      <c r="U150" s="1063"/>
      <c r="V150" s="1062" t="s">
        <v>256</v>
      </c>
      <c r="W150" s="1063"/>
      <c r="X150" s="1062" t="s">
        <v>257</v>
      </c>
      <c r="Y150" s="1063"/>
      <c r="Z150" s="1062" t="s">
        <v>258</v>
      </c>
      <c r="AA150" s="1063"/>
      <c r="AB150" s="1062" t="s">
        <v>259</v>
      </c>
      <c r="AC150" s="1063"/>
      <c r="AD150" s="1064" t="s">
        <v>260</v>
      </c>
      <c r="AE150" s="1055"/>
      <c r="AF150" s="1028" t="s">
        <v>261</v>
      </c>
      <c r="AG150" s="1024"/>
      <c r="AH150" s="1064" t="s">
        <v>262</v>
      </c>
      <c r="AI150" s="1055"/>
      <c r="AJ150"/>
      <c r="AK150" s="1021" t="s">
        <v>7</v>
      </c>
      <c r="AL150" s="452" t="s">
        <v>96</v>
      </c>
      <c r="AM150" s="110"/>
      <c r="AN150" s="110"/>
      <c r="AO150" s="110"/>
      <c r="AP150" s="110"/>
      <c r="AQ150" s="110"/>
      <c r="AR150" s="111"/>
      <c r="AS150" s="453"/>
      <c r="AT150" s="1050" t="s">
        <v>504</v>
      </c>
      <c r="AU150" s="1052" t="s">
        <v>502</v>
      </c>
      <c r="AV150" s="1053"/>
      <c r="AW150" s="1054"/>
      <c r="AX150" s="1055" t="s">
        <v>505</v>
      </c>
      <c r="AY150" s="1076" t="s">
        <v>493</v>
      </c>
      <c r="AZ150"/>
      <c r="BA150" s="1028" t="s">
        <v>7</v>
      </c>
      <c r="BB150" s="1078" t="s">
        <v>496</v>
      </c>
      <c r="BC150" s="1079"/>
      <c r="BD150" s="1079"/>
      <c r="BE150" s="1079"/>
      <c r="BF150" s="1079"/>
      <c r="BG150" s="1080"/>
      <c r="BH150" s="1030" t="s">
        <v>494</v>
      </c>
      <c r="BI150" s="1031"/>
      <c r="BJ150" s="1031"/>
      <c r="BK150" s="1032"/>
      <c r="BL150" s="1049" t="s">
        <v>263</v>
      </c>
      <c r="BM150" s="1027"/>
    </row>
    <row r="151" spans="1:65" s="112" customFormat="1" ht="39" customHeight="1">
      <c r="A151" s="1068"/>
      <c r="B151" s="422" t="s">
        <v>99</v>
      </c>
      <c r="C151" s="318" t="s">
        <v>100</v>
      </c>
      <c r="D151" s="318" t="s">
        <v>99</v>
      </c>
      <c r="E151" s="318" t="s">
        <v>100</v>
      </c>
      <c r="F151" s="318" t="s">
        <v>99</v>
      </c>
      <c r="G151" s="318" t="s">
        <v>100</v>
      </c>
      <c r="H151" s="318" t="s">
        <v>99</v>
      </c>
      <c r="I151" s="318" t="s">
        <v>100</v>
      </c>
      <c r="J151" s="318" t="s">
        <v>99</v>
      </c>
      <c r="K151" s="318" t="s">
        <v>100</v>
      </c>
      <c r="L151" s="318" t="s">
        <v>99</v>
      </c>
      <c r="M151" s="269" t="s">
        <v>100</v>
      </c>
      <c r="N151" s="304" t="s">
        <v>99</v>
      </c>
      <c r="O151" s="4" t="s">
        <v>100</v>
      </c>
      <c r="P151" s="4" t="s">
        <v>99</v>
      </c>
      <c r="Q151" s="5" t="s">
        <v>100</v>
      </c>
      <c r="R151"/>
      <c r="S151" s="1082"/>
      <c r="T151" s="422" t="s">
        <v>99</v>
      </c>
      <c r="U151" s="318" t="s">
        <v>100</v>
      </c>
      <c r="V151" s="318" t="s">
        <v>99</v>
      </c>
      <c r="W151" s="318" t="s">
        <v>100</v>
      </c>
      <c r="X151" s="318" t="s">
        <v>99</v>
      </c>
      <c r="Y151" s="318" t="s">
        <v>100</v>
      </c>
      <c r="Z151" s="318" t="s">
        <v>99</v>
      </c>
      <c r="AA151" s="318" t="s">
        <v>100</v>
      </c>
      <c r="AB151" s="318" t="s">
        <v>99</v>
      </c>
      <c r="AC151" s="318" t="s">
        <v>100</v>
      </c>
      <c r="AD151" s="318" t="s">
        <v>99</v>
      </c>
      <c r="AE151" s="269" t="s">
        <v>100</v>
      </c>
      <c r="AF151" s="422" t="s">
        <v>99</v>
      </c>
      <c r="AG151" s="318" t="s">
        <v>100</v>
      </c>
      <c r="AH151" s="318" t="s">
        <v>99</v>
      </c>
      <c r="AI151" s="269" t="s">
        <v>100</v>
      </c>
      <c r="AJ151"/>
      <c r="AK151" s="1065"/>
      <c r="AL151" s="442" t="s">
        <v>255</v>
      </c>
      <c r="AM151" s="318" t="s">
        <v>256</v>
      </c>
      <c r="AN151" s="318" t="s">
        <v>257</v>
      </c>
      <c r="AO151" s="318" t="s">
        <v>258</v>
      </c>
      <c r="AP151" s="318" t="s">
        <v>259</v>
      </c>
      <c r="AQ151" s="318" t="s">
        <v>1</v>
      </c>
      <c r="AR151" s="631" t="s">
        <v>261</v>
      </c>
      <c r="AS151" s="746" t="s">
        <v>262</v>
      </c>
      <c r="AT151" s="1051"/>
      <c r="AU151" s="632" t="s">
        <v>475</v>
      </c>
      <c r="AV151" s="633" t="s">
        <v>474</v>
      </c>
      <c r="AW151" s="746" t="s">
        <v>1</v>
      </c>
      <c r="AX151" s="1056"/>
      <c r="AY151" s="1077"/>
      <c r="AZ151"/>
      <c r="BA151" s="1029"/>
      <c r="BB151" s="766" t="s">
        <v>103</v>
      </c>
      <c r="BC151" s="318" t="s">
        <v>104</v>
      </c>
      <c r="BD151" s="445" t="s">
        <v>105</v>
      </c>
      <c r="BE151" s="445" t="s">
        <v>106</v>
      </c>
      <c r="BF151" s="445" t="s">
        <v>1</v>
      </c>
      <c r="BG151" s="444" t="s">
        <v>346</v>
      </c>
      <c r="BH151" s="443" t="s">
        <v>495</v>
      </c>
      <c r="BI151" s="445" t="s">
        <v>104</v>
      </c>
      <c r="BJ151" s="445" t="s">
        <v>105</v>
      </c>
      <c r="BK151" s="444" t="s">
        <v>1</v>
      </c>
      <c r="BL151" s="443" t="s">
        <v>265</v>
      </c>
      <c r="BM151" s="444" t="s">
        <v>266</v>
      </c>
    </row>
    <row r="152" spans="1:65" ht="13.4" customHeight="1">
      <c r="A152" s="490" t="s">
        <v>77</v>
      </c>
      <c r="B152" s="494"/>
      <c r="C152" s="142"/>
      <c r="D152" s="142"/>
      <c r="E152" s="142"/>
      <c r="F152" s="142"/>
      <c r="G152" s="142"/>
      <c r="H152" s="142"/>
      <c r="I152" s="142"/>
      <c r="J152" s="142"/>
      <c r="K152" s="142"/>
      <c r="L152" s="143"/>
      <c r="M152" s="489"/>
      <c r="N152" s="402"/>
      <c r="O152" s="142"/>
      <c r="P152" s="142"/>
      <c r="Q152" s="144"/>
      <c r="S152" s="454" t="s">
        <v>77</v>
      </c>
      <c r="T152" s="478"/>
      <c r="U152" s="479"/>
      <c r="V152" s="479"/>
      <c r="W152" s="479"/>
      <c r="X152" s="479"/>
      <c r="Y152" s="479"/>
      <c r="Z152" s="479"/>
      <c r="AA152" s="479"/>
      <c r="AB152" s="479"/>
      <c r="AC152" s="479"/>
      <c r="AD152" s="143"/>
      <c r="AE152" s="489"/>
      <c r="AF152" s="478"/>
      <c r="AG152" s="479"/>
      <c r="AH152" s="479"/>
      <c r="AI152" s="480"/>
      <c r="AK152" s="437" t="s">
        <v>77</v>
      </c>
      <c r="AL152" s="470"/>
      <c r="AM152" s="436"/>
      <c r="AN152" s="436"/>
      <c r="AO152" s="436"/>
      <c r="AP152" s="436"/>
      <c r="AQ152" s="435"/>
      <c r="AR152" s="436"/>
      <c r="AS152" s="740"/>
      <c r="AT152" s="742"/>
      <c r="AU152" s="470"/>
      <c r="AV152" s="436"/>
      <c r="AW152" s="455"/>
      <c r="AX152" s="742"/>
      <c r="AY152" s="476"/>
      <c r="BA152" s="437" t="s">
        <v>77</v>
      </c>
      <c r="BB152" s="470"/>
      <c r="BC152" s="436"/>
      <c r="BD152" s="204"/>
      <c r="BE152" s="204"/>
      <c r="BF152" s="445"/>
      <c r="BG152" s="776"/>
      <c r="BH152" s="777"/>
      <c r="BI152" s="778"/>
      <c r="BJ152" s="778"/>
      <c r="BK152" s="444"/>
      <c r="BL152" s="428"/>
      <c r="BM152" s="767"/>
    </row>
    <row r="153" spans="1:65" ht="13.4" customHeight="1">
      <c r="A153" s="469" t="s">
        <v>323</v>
      </c>
      <c r="B153" s="478">
        <v>7937</v>
      </c>
      <c r="C153" s="479">
        <v>3976</v>
      </c>
      <c r="D153" s="479">
        <v>4602</v>
      </c>
      <c r="E153" s="479">
        <v>2325</v>
      </c>
      <c r="F153" s="479">
        <v>3449</v>
      </c>
      <c r="G153" s="479">
        <v>1711</v>
      </c>
      <c r="H153" s="479">
        <v>1895</v>
      </c>
      <c r="I153" s="479">
        <v>965</v>
      </c>
      <c r="J153" s="479">
        <v>1362</v>
      </c>
      <c r="K153" s="479">
        <v>667</v>
      </c>
      <c r="L153" s="203">
        <f t="shared" ref="L153:L185" si="306">+B153+D153+F153+H153+J153</f>
        <v>19245</v>
      </c>
      <c r="M153" s="779">
        <f t="shared" ref="M153:M185" si="307">+C153+E153+G153+I153+K153</f>
        <v>9644</v>
      </c>
      <c r="N153" s="492">
        <v>0</v>
      </c>
      <c r="O153" s="140">
        <v>0</v>
      </c>
      <c r="P153" s="140">
        <v>0</v>
      </c>
      <c r="Q153" s="141">
        <v>0</v>
      </c>
      <c r="S153" s="485" t="s">
        <v>323</v>
      </c>
      <c r="T153" s="459">
        <v>1377</v>
      </c>
      <c r="U153" s="460">
        <v>661</v>
      </c>
      <c r="V153" s="460">
        <v>1107</v>
      </c>
      <c r="W153" s="460">
        <v>546</v>
      </c>
      <c r="X153" s="460">
        <v>891</v>
      </c>
      <c r="Y153" s="460">
        <v>458</v>
      </c>
      <c r="Z153" s="460">
        <v>313</v>
      </c>
      <c r="AA153" s="460">
        <v>143</v>
      </c>
      <c r="AB153" s="460">
        <v>174</v>
      </c>
      <c r="AC153" s="460">
        <v>91</v>
      </c>
      <c r="AD153" s="203">
        <f t="shared" ref="AD153:AD157" si="308">+T153+V153+X153+Z153+AB153</f>
        <v>3862</v>
      </c>
      <c r="AE153" s="779">
        <f t="shared" ref="AE153:AE157" si="309">+U153+W153+Y153+AA153+AC153</f>
        <v>1899</v>
      </c>
      <c r="AF153" s="459">
        <v>0</v>
      </c>
      <c r="AG153" s="460">
        <v>0</v>
      </c>
      <c r="AH153" s="460">
        <v>0</v>
      </c>
      <c r="AI153" s="462">
        <v>0</v>
      </c>
      <c r="AK153" s="438" t="s">
        <v>323</v>
      </c>
      <c r="AL153" s="459">
        <v>164</v>
      </c>
      <c r="AM153" s="460">
        <v>146</v>
      </c>
      <c r="AN153" s="460">
        <v>136</v>
      </c>
      <c r="AO153" s="460">
        <v>97</v>
      </c>
      <c r="AP153" s="460">
        <v>76</v>
      </c>
      <c r="AQ153" s="830">
        <f t="shared" ref="AQ153:AQ184" si="310">SUM(AL153:AP153)</f>
        <v>619</v>
      </c>
      <c r="AR153" s="460">
        <v>0</v>
      </c>
      <c r="AS153" s="462">
        <v>0</v>
      </c>
      <c r="AT153" s="862">
        <v>275</v>
      </c>
      <c r="AU153" s="459">
        <v>211</v>
      </c>
      <c r="AV153" s="460">
        <v>61</v>
      </c>
      <c r="AW153" s="833">
        <f t="shared" ref="AW153:AW185" si="311">+AU153+AV153</f>
        <v>272</v>
      </c>
      <c r="AX153" s="741">
        <v>0</v>
      </c>
      <c r="AY153" s="467">
        <v>132</v>
      </c>
      <c r="BA153" s="438" t="s">
        <v>323</v>
      </c>
      <c r="BB153" s="431">
        <v>67</v>
      </c>
      <c r="BC153" s="426">
        <v>277</v>
      </c>
      <c r="BD153" s="426">
        <v>85</v>
      </c>
      <c r="BE153" s="426">
        <v>0</v>
      </c>
      <c r="BF153" s="318">
        <f t="shared" ref="BF153:BF185" si="312">+BB153+BC153+BD153+BE153</f>
        <v>429</v>
      </c>
      <c r="BG153" s="432">
        <v>200</v>
      </c>
      <c r="BH153" s="431">
        <v>0</v>
      </c>
      <c r="BI153" s="426">
        <v>0</v>
      </c>
      <c r="BJ153" s="426">
        <v>0</v>
      </c>
      <c r="BK153" s="269"/>
      <c r="BL153" s="429">
        <v>19</v>
      </c>
      <c r="BM153" s="432">
        <v>11</v>
      </c>
    </row>
    <row r="154" spans="1:65" ht="13.4" customHeight="1">
      <c r="A154" s="469" t="s">
        <v>324</v>
      </c>
      <c r="B154" s="478">
        <v>8128</v>
      </c>
      <c r="C154" s="479">
        <v>4095</v>
      </c>
      <c r="D154" s="479">
        <v>5247</v>
      </c>
      <c r="E154" s="479">
        <v>2671</v>
      </c>
      <c r="F154" s="479">
        <v>3610</v>
      </c>
      <c r="G154" s="479">
        <v>1839</v>
      </c>
      <c r="H154" s="479">
        <v>2113</v>
      </c>
      <c r="I154" s="479">
        <v>1060</v>
      </c>
      <c r="J154" s="479">
        <v>1381</v>
      </c>
      <c r="K154" s="479">
        <v>704</v>
      </c>
      <c r="L154" s="203">
        <f t="shared" si="306"/>
        <v>20479</v>
      </c>
      <c r="M154" s="779">
        <f t="shared" si="307"/>
        <v>10369</v>
      </c>
      <c r="N154" s="492">
        <v>0</v>
      </c>
      <c r="O154" s="140">
        <v>0</v>
      </c>
      <c r="P154" s="140">
        <v>0</v>
      </c>
      <c r="Q154" s="141">
        <v>0</v>
      </c>
      <c r="S154" s="485" t="s">
        <v>324</v>
      </c>
      <c r="T154" s="459">
        <v>2617</v>
      </c>
      <c r="U154" s="460">
        <v>1265</v>
      </c>
      <c r="V154" s="460">
        <v>1491</v>
      </c>
      <c r="W154" s="460">
        <v>772</v>
      </c>
      <c r="X154" s="460">
        <v>980</v>
      </c>
      <c r="Y154" s="460">
        <v>491</v>
      </c>
      <c r="Z154" s="460">
        <v>460</v>
      </c>
      <c r="AA154" s="460">
        <v>238</v>
      </c>
      <c r="AB154" s="460">
        <v>275</v>
      </c>
      <c r="AC154" s="460">
        <v>133</v>
      </c>
      <c r="AD154" s="203">
        <f t="shared" si="308"/>
        <v>5823</v>
      </c>
      <c r="AE154" s="779">
        <f t="shared" si="309"/>
        <v>2899</v>
      </c>
      <c r="AF154" s="459">
        <v>0</v>
      </c>
      <c r="AG154" s="460">
        <v>0</v>
      </c>
      <c r="AH154" s="460">
        <v>0</v>
      </c>
      <c r="AI154" s="462">
        <v>0</v>
      </c>
      <c r="AK154" s="438" t="s">
        <v>324</v>
      </c>
      <c r="AL154" s="459">
        <v>181</v>
      </c>
      <c r="AM154" s="460">
        <v>162</v>
      </c>
      <c r="AN154" s="460">
        <v>139</v>
      </c>
      <c r="AO154" s="460">
        <v>102</v>
      </c>
      <c r="AP154" s="460">
        <v>73</v>
      </c>
      <c r="AQ154" s="830">
        <f t="shared" si="310"/>
        <v>657</v>
      </c>
      <c r="AR154" s="460">
        <v>0</v>
      </c>
      <c r="AS154" s="462">
        <v>0</v>
      </c>
      <c r="AT154" s="862">
        <v>373</v>
      </c>
      <c r="AU154" s="459">
        <v>300</v>
      </c>
      <c r="AV154" s="460">
        <v>37</v>
      </c>
      <c r="AW154" s="833">
        <f t="shared" si="311"/>
        <v>337</v>
      </c>
      <c r="AX154" s="741">
        <v>0</v>
      </c>
      <c r="AY154" s="467">
        <v>145</v>
      </c>
      <c r="BA154" s="438" t="s">
        <v>324</v>
      </c>
      <c r="BB154" s="431">
        <v>92</v>
      </c>
      <c r="BC154" s="426">
        <v>269</v>
      </c>
      <c r="BD154" s="426">
        <v>109</v>
      </c>
      <c r="BE154" s="426">
        <v>0</v>
      </c>
      <c r="BF154" s="4">
        <f t="shared" si="312"/>
        <v>470</v>
      </c>
      <c r="BG154" s="432">
        <v>248</v>
      </c>
      <c r="BH154" s="431">
        <v>0</v>
      </c>
      <c r="BI154" s="426">
        <v>0</v>
      </c>
      <c r="BJ154" s="426">
        <v>0</v>
      </c>
      <c r="BK154" s="269"/>
      <c r="BL154" s="429">
        <v>29</v>
      </c>
      <c r="BM154" s="299">
        <v>13</v>
      </c>
    </row>
    <row r="155" spans="1:65" s="124" customFormat="1" ht="13.4" customHeight="1">
      <c r="A155" s="469" t="s">
        <v>79</v>
      </c>
      <c r="B155" s="478">
        <v>3672</v>
      </c>
      <c r="C155" s="479">
        <v>1916</v>
      </c>
      <c r="D155" s="479">
        <v>2037</v>
      </c>
      <c r="E155" s="479">
        <v>1102</v>
      </c>
      <c r="F155" s="479">
        <v>1220</v>
      </c>
      <c r="G155" s="479">
        <v>635</v>
      </c>
      <c r="H155" s="479">
        <v>618</v>
      </c>
      <c r="I155" s="479">
        <v>347</v>
      </c>
      <c r="J155" s="479">
        <v>381</v>
      </c>
      <c r="K155" s="479">
        <v>170</v>
      </c>
      <c r="L155" s="203">
        <f t="shared" si="306"/>
        <v>7928</v>
      </c>
      <c r="M155" s="779">
        <f t="shared" si="307"/>
        <v>4170</v>
      </c>
      <c r="N155" s="492">
        <v>0</v>
      </c>
      <c r="O155" s="140">
        <v>0</v>
      </c>
      <c r="P155" s="140">
        <v>0</v>
      </c>
      <c r="Q155" s="141">
        <v>0</v>
      </c>
      <c r="R155"/>
      <c r="S155" s="485" t="s">
        <v>79</v>
      </c>
      <c r="T155" s="459">
        <v>1012</v>
      </c>
      <c r="U155" s="460">
        <v>559</v>
      </c>
      <c r="V155" s="460">
        <v>338</v>
      </c>
      <c r="W155" s="460">
        <v>198</v>
      </c>
      <c r="X155" s="460">
        <v>236</v>
      </c>
      <c r="Y155" s="460">
        <v>134</v>
      </c>
      <c r="Z155" s="460">
        <v>89</v>
      </c>
      <c r="AA155" s="460">
        <v>50</v>
      </c>
      <c r="AB155" s="460">
        <v>4</v>
      </c>
      <c r="AC155" s="460">
        <v>1</v>
      </c>
      <c r="AD155" s="203">
        <f t="shared" si="308"/>
        <v>1679</v>
      </c>
      <c r="AE155" s="779">
        <f t="shared" si="309"/>
        <v>942</v>
      </c>
      <c r="AF155" s="459">
        <v>0</v>
      </c>
      <c r="AG155" s="460">
        <v>0</v>
      </c>
      <c r="AH155" s="460">
        <v>0</v>
      </c>
      <c r="AI155" s="462">
        <v>0</v>
      </c>
      <c r="AJ155"/>
      <c r="AK155" s="438" t="s">
        <v>79</v>
      </c>
      <c r="AL155" s="459">
        <v>69</v>
      </c>
      <c r="AM155" s="460">
        <v>65</v>
      </c>
      <c r="AN155" s="460">
        <v>56</v>
      </c>
      <c r="AO155" s="460">
        <v>37</v>
      </c>
      <c r="AP155" s="460">
        <v>31</v>
      </c>
      <c r="AQ155" s="830">
        <f t="shared" si="310"/>
        <v>258</v>
      </c>
      <c r="AR155" s="460">
        <v>0</v>
      </c>
      <c r="AS155" s="462">
        <v>0</v>
      </c>
      <c r="AT155" s="862">
        <v>128</v>
      </c>
      <c r="AU155" s="459">
        <v>97</v>
      </c>
      <c r="AV155" s="460">
        <v>28</v>
      </c>
      <c r="AW155" s="833">
        <f t="shared" si="311"/>
        <v>125</v>
      </c>
      <c r="AX155" s="741">
        <v>0</v>
      </c>
      <c r="AY155" s="467">
        <v>63</v>
      </c>
      <c r="AZ155"/>
      <c r="BA155" s="438" t="s">
        <v>79</v>
      </c>
      <c r="BB155" s="431">
        <v>46</v>
      </c>
      <c r="BC155" s="426">
        <v>75</v>
      </c>
      <c r="BD155" s="426">
        <v>16</v>
      </c>
      <c r="BE155" s="426">
        <v>2</v>
      </c>
      <c r="BF155" s="4">
        <f t="shared" si="312"/>
        <v>139</v>
      </c>
      <c r="BG155" s="432">
        <v>59</v>
      </c>
      <c r="BH155" s="431">
        <v>0</v>
      </c>
      <c r="BI155" s="426">
        <v>0</v>
      </c>
      <c r="BJ155" s="426">
        <v>0</v>
      </c>
      <c r="BK155" s="269"/>
      <c r="BL155" s="429">
        <v>6</v>
      </c>
      <c r="BM155" s="299">
        <v>4</v>
      </c>
    </row>
    <row r="156" spans="1:65" s="124" customFormat="1" ht="13.4" customHeight="1">
      <c r="A156" s="469" t="s">
        <v>80</v>
      </c>
      <c r="B156" s="478">
        <v>6287</v>
      </c>
      <c r="C156" s="479">
        <v>3212</v>
      </c>
      <c r="D156" s="479">
        <v>3791</v>
      </c>
      <c r="E156" s="479">
        <v>1907</v>
      </c>
      <c r="F156" s="479">
        <v>2785</v>
      </c>
      <c r="G156" s="479">
        <v>1467</v>
      </c>
      <c r="H156" s="479">
        <v>1619</v>
      </c>
      <c r="I156" s="479">
        <v>832</v>
      </c>
      <c r="J156" s="479">
        <v>994</v>
      </c>
      <c r="K156" s="479">
        <v>489</v>
      </c>
      <c r="L156" s="203">
        <f t="shared" si="306"/>
        <v>15476</v>
      </c>
      <c r="M156" s="779">
        <f t="shared" si="307"/>
        <v>7907</v>
      </c>
      <c r="N156" s="492">
        <v>0</v>
      </c>
      <c r="O156" s="140">
        <v>0</v>
      </c>
      <c r="P156" s="140">
        <v>0</v>
      </c>
      <c r="Q156" s="141">
        <v>0</v>
      </c>
      <c r="R156"/>
      <c r="S156" s="485" t="s">
        <v>80</v>
      </c>
      <c r="T156" s="459">
        <v>1338</v>
      </c>
      <c r="U156" s="460">
        <v>640</v>
      </c>
      <c r="V156" s="460">
        <v>882</v>
      </c>
      <c r="W156" s="460">
        <v>437</v>
      </c>
      <c r="X156" s="460">
        <v>571</v>
      </c>
      <c r="Y156" s="460">
        <v>272</v>
      </c>
      <c r="Z156" s="460">
        <v>220</v>
      </c>
      <c r="AA156" s="460">
        <v>101</v>
      </c>
      <c r="AB156" s="460">
        <v>129</v>
      </c>
      <c r="AC156" s="460">
        <v>59</v>
      </c>
      <c r="AD156" s="203">
        <f t="shared" si="308"/>
        <v>3140</v>
      </c>
      <c r="AE156" s="779">
        <f t="shared" si="309"/>
        <v>1509</v>
      </c>
      <c r="AF156" s="459">
        <v>0</v>
      </c>
      <c r="AG156" s="460">
        <v>0</v>
      </c>
      <c r="AH156" s="460">
        <v>0</v>
      </c>
      <c r="AI156" s="462">
        <v>0</v>
      </c>
      <c r="AJ156"/>
      <c r="AK156" s="438" t="s">
        <v>80</v>
      </c>
      <c r="AL156" s="459">
        <v>134</v>
      </c>
      <c r="AM156" s="460">
        <v>127</v>
      </c>
      <c r="AN156" s="460">
        <v>112</v>
      </c>
      <c r="AO156" s="460">
        <v>81</v>
      </c>
      <c r="AP156" s="460">
        <v>63</v>
      </c>
      <c r="AQ156" s="830">
        <f t="shared" si="310"/>
        <v>517</v>
      </c>
      <c r="AR156" s="460">
        <v>0</v>
      </c>
      <c r="AS156" s="462">
        <v>0</v>
      </c>
      <c r="AT156" s="862">
        <v>255</v>
      </c>
      <c r="AU156" s="459">
        <v>221</v>
      </c>
      <c r="AV156" s="460">
        <v>25</v>
      </c>
      <c r="AW156" s="833">
        <f t="shared" si="311"/>
        <v>246</v>
      </c>
      <c r="AX156" s="741">
        <v>0</v>
      </c>
      <c r="AY156" s="467">
        <v>113</v>
      </c>
      <c r="AZ156"/>
      <c r="BA156" s="438" t="s">
        <v>80</v>
      </c>
      <c r="BB156" s="431">
        <v>101</v>
      </c>
      <c r="BC156" s="426">
        <v>169</v>
      </c>
      <c r="BD156" s="426">
        <v>56</v>
      </c>
      <c r="BE156" s="426">
        <v>1</v>
      </c>
      <c r="BF156" s="4">
        <f t="shared" si="312"/>
        <v>327</v>
      </c>
      <c r="BG156" s="432">
        <v>168</v>
      </c>
      <c r="BH156" s="431">
        <v>0</v>
      </c>
      <c r="BI156" s="426">
        <v>0</v>
      </c>
      <c r="BJ156" s="426">
        <v>0</v>
      </c>
      <c r="BK156" s="269"/>
      <c r="BL156" s="429">
        <v>3</v>
      </c>
      <c r="BM156" s="299">
        <v>2</v>
      </c>
    </row>
    <row r="157" spans="1:65" s="124" customFormat="1" ht="13.4" customHeight="1">
      <c r="A157" s="469" t="s">
        <v>81</v>
      </c>
      <c r="B157" s="478">
        <v>5850</v>
      </c>
      <c r="C157" s="479">
        <v>2863</v>
      </c>
      <c r="D157" s="479">
        <v>4424</v>
      </c>
      <c r="E157" s="479">
        <v>2323</v>
      </c>
      <c r="F157" s="479">
        <v>3269</v>
      </c>
      <c r="G157" s="479">
        <v>1685</v>
      </c>
      <c r="H157" s="479">
        <v>2264</v>
      </c>
      <c r="I157" s="479">
        <v>1266</v>
      </c>
      <c r="J157" s="479">
        <v>1763</v>
      </c>
      <c r="K157" s="479">
        <v>933</v>
      </c>
      <c r="L157" s="203">
        <f t="shared" si="306"/>
        <v>17570</v>
      </c>
      <c r="M157" s="779">
        <f t="shared" si="307"/>
        <v>9070</v>
      </c>
      <c r="N157" s="492">
        <v>0</v>
      </c>
      <c r="O157" s="140">
        <v>0</v>
      </c>
      <c r="P157" s="140">
        <v>0</v>
      </c>
      <c r="Q157" s="141">
        <v>0</v>
      </c>
      <c r="R157"/>
      <c r="S157" s="485" t="s">
        <v>81</v>
      </c>
      <c r="T157" s="459">
        <v>519</v>
      </c>
      <c r="U157" s="460">
        <v>242</v>
      </c>
      <c r="V157" s="460">
        <v>873</v>
      </c>
      <c r="W157" s="460">
        <v>434</v>
      </c>
      <c r="X157" s="460">
        <v>781</v>
      </c>
      <c r="Y157" s="460">
        <v>385</v>
      </c>
      <c r="Z157" s="460">
        <v>227</v>
      </c>
      <c r="AA157" s="460">
        <v>111</v>
      </c>
      <c r="AB157" s="460">
        <v>328</v>
      </c>
      <c r="AC157" s="460">
        <v>198</v>
      </c>
      <c r="AD157" s="203">
        <f t="shared" si="308"/>
        <v>2728</v>
      </c>
      <c r="AE157" s="779">
        <f t="shared" si="309"/>
        <v>1370</v>
      </c>
      <c r="AF157" s="459">
        <v>0</v>
      </c>
      <c r="AG157" s="460">
        <v>0</v>
      </c>
      <c r="AH157" s="460">
        <v>0</v>
      </c>
      <c r="AI157" s="462">
        <v>0</v>
      </c>
      <c r="AJ157"/>
      <c r="AK157" s="438" t="s">
        <v>81</v>
      </c>
      <c r="AL157" s="459">
        <v>144</v>
      </c>
      <c r="AM157" s="460">
        <v>130</v>
      </c>
      <c r="AN157" s="460">
        <v>114</v>
      </c>
      <c r="AO157" s="460">
        <v>84</v>
      </c>
      <c r="AP157" s="460">
        <v>69</v>
      </c>
      <c r="AQ157" s="830">
        <f t="shared" si="310"/>
        <v>541</v>
      </c>
      <c r="AR157" s="460">
        <v>0</v>
      </c>
      <c r="AS157" s="462">
        <v>0</v>
      </c>
      <c r="AT157" s="862">
        <v>368</v>
      </c>
      <c r="AU157" s="459">
        <v>308</v>
      </c>
      <c r="AV157" s="460">
        <v>43</v>
      </c>
      <c r="AW157" s="833">
        <f t="shared" si="311"/>
        <v>351</v>
      </c>
      <c r="AX157" s="741">
        <v>0</v>
      </c>
      <c r="AY157" s="467">
        <v>112</v>
      </c>
      <c r="AZ157"/>
      <c r="BA157" s="438" t="s">
        <v>81</v>
      </c>
      <c r="BB157" s="431">
        <v>135</v>
      </c>
      <c r="BC157" s="426">
        <v>165</v>
      </c>
      <c r="BD157" s="426">
        <v>118</v>
      </c>
      <c r="BE157" s="426">
        <v>0</v>
      </c>
      <c r="BF157" s="4">
        <f t="shared" si="312"/>
        <v>418</v>
      </c>
      <c r="BG157" s="432">
        <v>280</v>
      </c>
      <c r="BH157" s="431">
        <v>0</v>
      </c>
      <c r="BI157" s="426">
        <v>0</v>
      </c>
      <c r="BJ157" s="426">
        <v>0</v>
      </c>
      <c r="BK157" s="269"/>
      <c r="BL157" s="429">
        <v>51</v>
      </c>
      <c r="BM157" s="299">
        <v>41</v>
      </c>
    </row>
    <row r="158" spans="1:65" s="124" customFormat="1" ht="13.4" customHeight="1">
      <c r="A158" s="490" t="s">
        <v>30</v>
      </c>
      <c r="B158" s="478"/>
      <c r="C158" s="479"/>
      <c r="D158" s="479"/>
      <c r="E158" s="479"/>
      <c r="F158" s="479"/>
      <c r="G158" s="479"/>
      <c r="H158" s="479"/>
      <c r="I158" s="479"/>
      <c r="J158" s="479"/>
      <c r="K158" s="479"/>
      <c r="L158" s="203"/>
      <c r="M158" s="779"/>
      <c r="N158" s="492"/>
      <c r="O158" s="140"/>
      <c r="P158" s="140"/>
      <c r="Q158" s="141"/>
      <c r="R158"/>
      <c r="S158" s="454" t="s">
        <v>30</v>
      </c>
      <c r="T158" s="459"/>
      <c r="U158" s="460"/>
      <c r="V158" s="460"/>
      <c r="W158" s="460"/>
      <c r="X158" s="460"/>
      <c r="Y158" s="460"/>
      <c r="Z158" s="460"/>
      <c r="AA158" s="460"/>
      <c r="AB158" s="460"/>
      <c r="AC158" s="460"/>
      <c r="AD158" s="203"/>
      <c r="AE158" s="779"/>
      <c r="AF158" s="459"/>
      <c r="AG158" s="460"/>
      <c r="AH158" s="460"/>
      <c r="AI158" s="462"/>
      <c r="AJ158"/>
      <c r="AK158" s="437" t="s">
        <v>30</v>
      </c>
      <c r="AL158" s="470"/>
      <c r="AM158" s="436"/>
      <c r="AN158" s="436"/>
      <c r="AO158" s="436"/>
      <c r="AP158" s="436"/>
      <c r="AQ158" s="830"/>
      <c r="AR158" s="461"/>
      <c r="AS158" s="463"/>
      <c r="AT158" s="863"/>
      <c r="AU158" s="470"/>
      <c r="AV158" s="436"/>
      <c r="AW158" s="833"/>
      <c r="AX158" s="742"/>
      <c r="AY158" s="471"/>
      <c r="AZ158"/>
      <c r="BA158" s="437" t="s">
        <v>30</v>
      </c>
      <c r="BB158" s="431"/>
      <c r="BC158" s="426"/>
      <c r="BD158" s="426"/>
      <c r="BE158" s="426"/>
      <c r="BF158" s="4"/>
      <c r="BG158" s="432"/>
      <c r="BH158" s="431"/>
      <c r="BI158" s="426"/>
      <c r="BJ158" s="426"/>
      <c r="BK158" s="269"/>
      <c r="BL158" s="428"/>
      <c r="BM158" s="130"/>
    </row>
    <row r="159" spans="1:65" s="124" customFormat="1" ht="13.4" customHeight="1">
      <c r="A159" s="469" t="s">
        <v>31</v>
      </c>
      <c r="B159" s="478">
        <v>10781</v>
      </c>
      <c r="C159" s="479">
        <v>5134</v>
      </c>
      <c r="D159" s="479">
        <v>8439</v>
      </c>
      <c r="E159" s="479">
        <v>4113</v>
      </c>
      <c r="F159" s="479">
        <v>7926</v>
      </c>
      <c r="G159" s="479">
        <v>3973</v>
      </c>
      <c r="H159" s="479">
        <v>6586</v>
      </c>
      <c r="I159" s="479">
        <v>3347</v>
      </c>
      <c r="J159" s="479">
        <v>5964</v>
      </c>
      <c r="K159" s="479">
        <v>2977</v>
      </c>
      <c r="L159" s="203">
        <f t="shared" si="306"/>
        <v>39696</v>
      </c>
      <c r="M159" s="779">
        <f t="shared" si="307"/>
        <v>19544</v>
      </c>
      <c r="N159" s="492">
        <v>0</v>
      </c>
      <c r="O159" s="140">
        <v>0</v>
      </c>
      <c r="P159" s="140">
        <v>0</v>
      </c>
      <c r="Q159" s="141">
        <v>0</v>
      </c>
      <c r="R159"/>
      <c r="S159" s="485" t="s">
        <v>31</v>
      </c>
      <c r="T159" s="459">
        <v>2864</v>
      </c>
      <c r="U159" s="460">
        <v>1274</v>
      </c>
      <c r="V159" s="460">
        <v>2102</v>
      </c>
      <c r="W159" s="460">
        <v>957</v>
      </c>
      <c r="X159" s="460">
        <v>2224</v>
      </c>
      <c r="Y159" s="460">
        <v>1042</v>
      </c>
      <c r="Z159" s="460">
        <v>1565</v>
      </c>
      <c r="AA159" s="460">
        <v>748</v>
      </c>
      <c r="AB159" s="460">
        <v>1562</v>
      </c>
      <c r="AC159" s="460">
        <v>738</v>
      </c>
      <c r="AD159" s="203">
        <f t="shared" ref="AD159:AD162" si="313">+T159+V159+X159+Z159+AB159</f>
        <v>10317</v>
      </c>
      <c r="AE159" s="779">
        <f t="shared" ref="AE159:AE162" si="314">+U159+W159+Y159+AA159+AC159</f>
        <v>4759</v>
      </c>
      <c r="AF159" s="459">
        <v>0</v>
      </c>
      <c r="AG159" s="460">
        <v>0</v>
      </c>
      <c r="AH159" s="460">
        <v>0</v>
      </c>
      <c r="AI159" s="462">
        <v>0</v>
      </c>
      <c r="AJ159"/>
      <c r="AK159" s="438" t="s">
        <v>31</v>
      </c>
      <c r="AL159" s="459">
        <v>222</v>
      </c>
      <c r="AM159" s="460">
        <v>214</v>
      </c>
      <c r="AN159" s="460">
        <v>211</v>
      </c>
      <c r="AO159" s="460">
        <v>198</v>
      </c>
      <c r="AP159" s="460">
        <v>188</v>
      </c>
      <c r="AQ159" s="830">
        <f t="shared" si="310"/>
        <v>1033</v>
      </c>
      <c r="AR159" s="460">
        <v>0</v>
      </c>
      <c r="AS159" s="462">
        <v>0</v>
      </c>
      <c r="AT159" s="862">
        <v>871</v>
      </c>
      <c r="AU159" s="459">
        <v>747</v>
      </c>
      <c r="AV159" s="460">
        <v>63</v>
      </c>
      <c r="AW159" s="833">
        <f t="shared" si="311"/>
        <v>810</v>
      </c>
      <c r="AX159" s="741">
        <v>0</v>
      </c>
      <c r="AY159" s="467">
        <v>180</v>
      </c>
      <c r="AZ159"/>
      <c r="BA159" s="438" t="s">
        <v>31</v>
      </c>
      <c r="BB159" s="431">
        <v>211</v>
      </c>
      <c r="BC159" s="426">
        <v>441</v>
      </c>
      <c r="BD159" s="426">
        <v>163</v>
      </c>
      <c r="BE159" s="426">
        <v>0</v>
      </c>
      <c r="BF159" s="4">
        <f t="shared" si="312"/>
        <v>815</v>
      </c>
      <c r="BG159" s="432">
        <v>224</v>
      </c>
      <c r="BH159" s="431">
        <v>0</v>
      </c>
      <c r="BI159" s="426">
        <v>0</v>
      </c>
      <c r="BJ159" s="426">
        <v>0</v>
      </c>
      <c r="BK159" s="269"/>
      <c r="BL159" s="429">
        <v>13</v>
      </c>
      <c r="BM159" s="299">
        <v>7</v>
      </c>
    </row>
    <row r="160" spans="1:65" s="124" customFormat="1" ht="13.4" customHeight="1">
      <c r="A160" s="469" t="s">
        <v>32</v>
      </c>
      <c r="B160" s="478">
        <v>15614</v>
      </c>
      <c r="C160" s="479">
        <v>7659</v>
      </c>
      <c r="D160" s="479">
        <v>11247</v>
      </c>
      <c r="E160" s="479">
        <v>5337</v>
      </c>
      <c r="F160" s="479">
        <v>11143</v>
      </c>
      <c r="G160" s="479">
        <v>5363</v>
      </c>
      <c r="H160" s="479">
        <v>8949</v>
      </c>
      <c r="I160" s="479">
        <v>4456</v>
      </c>
      <c r="J160" s="479">
        <v>8548</v>
      </c>
      <c r="K160" s="479">
        <v>4174</v>
      </c>
      <c r="L160" s="203">
        <f t="shared" si="306"/>
        <v>55501</v>
      </c>
      <c r="M160" s="779">
        <f t="shared" si="307"/>
        <v>26989</v>
      </c>
      <c r="N160" s="492">
        <v>0</v>
      </c>
      <c r="O160" s="140">
        <v>0</v>
      </c>
      <c r="P160" s="140">
        <v>0</v>
      </c>
      <c r="Q160" s="141">
        <v>0</v>
      </c>
      <c r="R160"/>
      <c r="S160" s="485" t="s">
        <v>32</v>
      </c>
      <c r="T160" s="459">
        <v>4558</v>
      </c>
      <c r="U160" s="460">
        <v>2127</v>
      </c>
      <c r="V160" s="460">
        <v>3282</v>
      </c>
      <c r="W160" s="460">
        <v>1471</v>
      </c>
      <c r="X160" s="460">
        <v>3544</v>
      </c>
      <c r="Y160" s="460">
        <v>1619</v>
      </c>
      <c r="Z160" s="460">
        <v>2460</v>
      </c>
      <c r="AA160" s="460">
        <v>1167</v>
      </c>
      <c r="AB160" s="460">
        <v>2994</v>
      </c>
      <c r="AC160" s="460">
        <v>1419</v>
      </c>
      <c r="AD160" s="203">
        <f t="shared" si="313"/>
        <v>16838</v>
      </c>
      <c r="AE160" s="779">
        <f t="shared" si="314"/>
        <v>7803</v>
      </c>
      <c r="AF160" s="459">
        <v>0</v>
      </c>
      <c r="AG160" s="460">
        <v>0</v>
      </c>
      <c r="AH160" s="460">
        <v>0</v>
      </c>
      <c r="AI160" s="462">
        <v>0</v>
      </c>
      <c r="AJ160"/>
      <c r="AK160" s="438" t="s">
        <v>32</v>
      </c>
      <c r="AL160" s="459">
        <v>306</v>
      </c>
      <c r="AM160" s="460">
        <v>289</v>
      </c>
      <c r="AN160" s="460">
        <v>303</v>
      </c>
      <c r="AO160" s="460">
        <v>260</v>
      </c>
      <c r="AP160" s="460">
        <v>260</v>
      </c>
      <c r="AQ160" s="830">
        <f t="shared" si="310"/>
        <v>1418</v>
      </c>
      <c r="AR160" s="460">
        <v>0</v>
      </c>
      <c r="AS160" s="462">
        <v>0</v>
      </c>
      <c r="AT160" s="862">
        <v>1072</v>
      </c>
      <c r="AU160" s="459">
        <v>972</v>
      </c>
      <c r="AV160" s="460">
        <v>44</v>
      </c>
      <c r="AW160" s="833">
        <f t="shared" si="311"/>
        <v>1016</v>
      </c>
      <c r="AX160" s="741">
        <v>0</v>
      </c>
      <c r="AY160" s="467">
        <v>264</v>
      </c>
      <c r="AZ160"/>
      <c r="BA160" s="438" t="s">
        <v>32</v>
      </c>
      <c r="BB160" s="431">
        <v>280</v>
      </c>
      <c r="BC160" s="426">
        <v>703</v>
      </c>
      <c r="BD160" s="426">
        <v>105</v>
      </c>
      <c r="BE160" s="426">
        <v>0</v>
      </c>
      <c r="BF160" s="4">
        <f t="shared" si="312"/>
        <v>1088</v>
      </c>
      <c r="BG160" s="432">
        <v>326</v>
      </c>
      <c r="BH160" s="431">
        <v>0</v>
      </c>
      <c r="BI160" s="426">
        <v>0</v>
      </c>
      <c r="BJ160" s="426">
        <v>0</v>
      </c>
      <c r="BK160" s="269"/>
      <c r="BL160" s="429">
        <v>21</v>
      </c>
      <c r="BM160" s="299">
        <v>16</v>
      </c>
    </row>
    <row r="161" spans="1:65" s="124" customFormat="1" ht="13.4" customHeight="1">
      <c r="A161" s="469" t="s">
        <v>34</v>
      </c>
      <c r="B161" s="478">
        <v>25513</v>
      </c>
      <c r="C161" s="479">
        <v>12377</v>
      </c>
      <c r="D161" s="479">
        <v>18042</v>
      </c>
      <c r="E161" s="479">
        <v>8870</v>
      </c>
      <c r="F161" s="479">
        <v>16656</v>
      </c>
      <c r="G161" s="479">
        <v>8219</v>
      </c>
      <c r="H161" s="479">
        <v>12622</v>
      </c>
      <c r="I161" s="479">
        <v>6348</v>
      </c>
      <c r="J161" s="479">
        <v>10123</v>
      </c>
      <c r="K161" s="479">
        <v>5025</v>
      </c>
      <c r="L161" s="203">
        <f t="shared" si="306"/>
        <v>82956</v>
      </c>
      <c r="M161" s="779">
        <f t="shared" si="307"/>
        <v>40839</v>
      </c>
      <c r="N161" s="492">
        <v>6028</v>
      </c>
      <c r="O161" s="140">
        <v>2896</v>
      </c>
      <c r="P161" s="140">
        <v>5465</v>
      </c>
      <c r="Q161" s="141">
        <v>2481</v>
      </c>
      <c r="R161"/>
      <c r="S161" s="485" t="s">
        <v>34</v>
      </c>
      <c r="T161" s="459">
        <v>6192</v>
      </c>
      <c r="U161" s="460">
        <v>2912</v>
      </c>
      <c r="V161" s="460">
        <v>4165</v>
      </c>
      <c r="W161" s="460">
        <v>1901</v>
      </c>
      <c r="X161" s="460">
        <v>4071</v>
      </c>
      <c r="Y161" s="460">
        <v>1916</v>
      </c>
      <c r="Z161" s="460">
        <v>2427</v>
      </c>
      <c r="AA161" s="460">
        <v>1169</v>
      </c>
      <c r="AB161" s="460">
        <v>2422</v>
      </c>
      <c r="AC161" s="460">
        <v>1159</v>
      </c>
      <c r="AD161" s="203">
        <f t="shared" si="313"/>
        <v>19277</v>
      </c>
      <c r="AE161" s="779">
        <f t="shared" si="314"/>
        <v>9057</v>
      </c>
      <c r="AF161" s="459">
        <v>1169</v>
      </c>
      <c r="AG161" s="460">
        <v>582</v>
      </c>
      <c r="AH161" s="460">
        <v>415</v>
      </c>
      <c r="AI161" s="462">
        <v>191</v>
      </c>
      <c r="AJ161"/>
      <c r="AK161" s="438" t="s">
        <v>34</v>
      </c>
      <c r="AL161" s="459">
        <v>477</v>
      </c>
      <c r="AM161" s="460">
        <v>455</v>
      </c>
      <c r="AN161" s="460">
        <v>453</v>
      </c>
      <c r="AO161" s="460">
        <v>412</v>
      </c>
      <c r="AP161" s="460">
        <v>393</v>
      </c>
      <c r="AQ161" s="830">
        <f t="shared" si="310"/>
        <v>2190</v>
      </c>
      <c r="AR161" s="460">
        <v>93</v>
      </c>
      <c r="AS161" s="462">
        <v>85</v>
      </c>
      <c r="AT161" s="862">
        <v>1636</v>
      </c>
      <c r="AU161" s="459">
        <v>1192</v>
      </c>
      <c r="AV161" s="460">
        <v>274</v>
      </c>
      <c r="AW161" s="833">
        <f t="shared" si="311"/>
        <v>1466</v>
      </c>
      <c r="AX161" s="741">
        <v>159</v>
      </c>
      <c r="AY161" s="467">
        <v>412</v>
      </c>
      <c r="AZ161"/>
      <c r="BA161" s="438" t="s">
        <v>34</v>
      </c>
      <c r="BB161" s="431">
        <v>266</v>
      </c>
      <c r="BC161" s="426">
        <v>957</v>
      </c>
      <c r="BD161" s="426">
        <v>275</v>
      </c>
      <c r="BE161" s="426">
        <v>1</v>
      </c>
      <c r="BF161" s="4">
        <f t="shared" si="312"/>
        <v>1499</v>
      </c>
      <c r="BG161" s="432">
        <v>403</v>
      </c>
      <c r="BH161" s="431">
        <v>222</v>
      </c>
      <c r="BI161" s="426">
        <v>0</v>
      </c>
      <c r="BJ161" s="426">
        <v>0</v>
      </c>
      <c r="BK161" s="269">
        <f>SUM(BH161:BJ161)</f>
        <v>222</v>
      </c>
      <c r="BL161" s="429">
        <v>50</v>
      </c>
      <c r="BM161" s="299">
        <v>11</v>
      </c>
    </row>
    <row r="162" spans="1:65" s="124" customFormat="1" ht="13.4" customHeight="1">
      <c r="A162" s="469" t="s">
        <v>325</v>
      </c>
      <c r="B162" s="478">
        <v>19569</v>
      </c>
      <c r="C162" s="479">
        <v>9547</v>
      </c>
      <c r="D162" s="479">
        <v>13360</v>
      </c>
      <c r="E162" s="479">
        <v>6550</v>
      </c>
      <c r="F162" s="479">
        <v>12509</v>
      </c>
      <c r="G162" s="479">
        <v>6122</v>
      </c>
      <c r="H162" s="479">
        <v>8864</v>
      </c>
      <c r="I162" s="479">
        <v>4448</v>
      </c>
      <c r="J162" s="479">
        <v>7528</v>
      </c>
      <c r="K162" s="479">
        <v>3668</v>
      </c>
      <c r="L162" s="203">
        <f t="shared" si="306"/>
        <v>61830</v>
      </c>
      <c r="M162" s="779">
        <f t="shared" si="307"/>
        <v>30335</v>
      </c>
      <c r="N162" s="492">
        <v>0</v>
      </c>
      <c r="O162" s="140">
        <v>0</v>
      </c>
      <c r="P162" s="140">
        <v>0</v>
      </c>
      <c r="Q162" s="141">
        <v>0</v>
      </c>
      <c r="R162"/>
      <c r="S162" s="485" t="s">
        <v>325</v>
      </c>
      <c r="T162" s="459">
        <v>4915</v>
      </c>
      <c r="U162" s="460">
        <v>2285</v>
      </c>
      <c r="V162" s="460">
        <v>3457</v>
      </c>
      <c r="W162" s="460">
        <v>1595</v>
      </c>
      <c r="X162" s="460">
        <v>3678</v>
      </c>
      <c r="Y162" s="460">
        <v>1731</v>
      </c>
      <c r="Z162" s="460">
        <v>1839</v>
      </c>
      <c r="AA162" s="460">
        <v>893</v>
      </c>
      <c r="AB162" s="460">
        <v>2351</v>
      </c>
      <c r="AC162" s="460">
        <v>1135</v>
      </c>
      <c r="AD162" s="203">
        <f t="shared" si="313"/>
        <v>16240</v>
      </c>
      <c r="AE162" s="779">
        <f t="shared" si="314"/>
        <v>7639</v>
      </c>
      <c r="AF162" s="459">
        <v>0</v>
      </c>
      <c r="AG162" s="460">
        <v>0</v>
      </c>
      <c r="AH162" s="460">
        <v>0</v>
      </c>
      <c r="AI162" s="462">
        <v>0</v>
      </c>
      <c r="AJ162"/>
      <c r="AK162" s="438" t="s">
        <v>325</v>
      </c>
      <c r="AL162" s="459">
        <v>394</v>
      </c>
      <c r="AM162" s="460">
        <v>372</v>
      </c>
      <c r="AN162" s="460">
        <v>368</v>
      </c>
      <c r="AO162" s="460">
        <v>348</v>
      </c>
      <c r="AP162" s="460">
        <v>328</v>
      </c>
      <c r="AQ162" s="830">
        <f t="shared" si="310"/>
        <v>1810</v>
      </c>
      <c r="AR162" s="460">
        <v>0</v>
      </c>
      <c r="AS162" s="462">
        <v>0</v>
      </c>
      <c r="AT162" s="862">
        <v>1138</v>
      </c>
      <c r="AU162" s="459">
        <v>852</v>
      </c>
      <c r="AV162" s="460">
        <v>258</v>
      </c>
      <c r="AW162" s="833">
        <f t="shared" si="311"/>
        <v>1110</v>
      </c>
      <c r="AX162" s="741">
        <v>0</v>
      </c>
      <c r="AY162" s="467">
        <v>339</v>
      </c>
      <c r="AZ162"/>
      <c r="BA162" s="438" t="s">
        <v>325</v>
      </c>
      <c r="BB162" s="431">
        <v>247</v>
      </c>
      <c r="BC162" s="426">
        <v>615</v>
      </c>
      <c r="BD162" s="426">
        <v>226</v>
      </c>
      <c r="BE162" s="426">
        <v>1</v>
      </c>
      <c r="BF162" s="4">
        <f t="shared" si="312"/>
        <v>1089</v>
      </c>
      <c r="BG162" s="432">
        <v>339</v>
      </c>
      <c r="BH162" s="431">
        <v>0</v>
      </c>
      <c r="BI162" s="426">
        <v>0</v>
      </c>
      <c r="BJ162" s="426">
        <v>0</v>
      </c>
      <c r="BK162" s="269"/>
      <c r="BL162" s="429">
        <v>22</v>
      </c>
      <c r="BM162" s="299">
        <v>6</v>
      </c>
    </row>
    <row r="163" spans="1:65" s="124" customFormat="1" ht="13.4" customHeight="1">
      <c r="A163" s="488" t="s">
        <v>61</v>
      </c>
      <c r="B163" s="478"/>
      <c r="C163" s="479"/>
      <c r="D163" s="479"/>
      <c r="E163" s="479"/>
      <c r="F163" s="479"/>
      <c r="G163" s="479"/>
      <c r="H163" s="479"/>
      <c r="I163" s="479"/>
      <c r="J163" s="479"/>
      <c r="K163" s="479"/>
      <c r="L163" s="203"/>
      <c r="M163" s="779"/>
      <c r="N163" s="492"/>
      <c r="O163" s="140"/>
      <c r="P163" s="140"/>
      <c r="Q163" s="141"/>
      <c r="R163"/>
      <c r="S163" s="454" t="s">
        <v>61</v>
      </c>
      <c r="T163" s="459"/>
      <c r="U163" s="460"/>
      <c r="V163" s="460"/>
      <c r="W163" s="460"/>
      <c r="X163" s="460"/>
      <c r="Y163" s="460"/>
      <c r="Z163" s="460"/>
      <c r="AA163" s="460"/>
      <c r="AB163" s="460"/>
      <c r="AC163" s="460"/>
      <c r="AD163" s="203"/>
      <c r="AE163" s="779"/>
      <c r="AF163" s="459"/>
      <c r="AG163" s="460"/>
      <c r="AH163" s="460"/>
      <c r="AI163" s="462"/>
      <c r="AJ163"/>
      <c r="AK163" s="437" t="s">
        <v>61</v>
      </c>
      <c r="AL163" s="470"/>
      <c r="AM163" s="436"/>
      <c r="AN163" s="436"/>
      <c r="AO163" s="436"/>
      <c r="AP163" s="436"/>
      <c r="AQ163" s="830"/>
      <c r="AR163" s="461"/>
      <c r="AS163" s="463"/>
      <c r="AT163" s="863"/>
      <c r="AU163" s="470"/>
      <c r="AV163" s="436"/>
      <c r="AW163" s="833"/>
      <c r="AX163" s="742"/>
      <c r="AY163" s="471"/>
      <c r="AZ163"/>
      <c r="BA163" s="437" t="s">
        <v>61</v>
      </c>
      <c r="BB163" s="431"/>
      <c r="BC163" s="426"/>
      <c r="BD163" s="426"/>
      <c r="BE163" s="426"/>
      <c r="BF163" s="4"/>
      <c r="BG163" s="432"/>
      <c r="BH163" s="431"/>
      <c r="BI163" s="426"/>
      <c r="BJ163" s="426"/>
      <c r="BK163" s="269"/>
      <c r="BL163" s="428"/>
      <c r="BM163" s="130"/>
    </row>
    <row r="164" spans="1:65" s="124" customFormat="1" ht="13.4" customHeight="1">
      <c r="A164" s="469" t="s">
        <v>62</v>
      </c>
      <c r="B164" s="478">
        <v>11145</v>
      </c>
      <c r="C164" s="479">
        <v>5484</v>
      </c>
      <c r="D164" s="479">
        <v>7178</v>
      </c>
      <c r="E164" s="479">
        <v>3590</v>
      </c>
      <c r="F164" s="479">
        <v>6305</v>
      </c>
      <c r="G164" s="479">
        <v>3180</v>
      </c>
      <c r="H164" s="479">
        <v>4417</v>
      </c>
      <c r="I164" s="479">
        <v>2242</v>
      </c>
      <c r="J164" s="479">
        <v>2978</v>
      </c>
      <c r="K164" s="479">
        <v>1505</v>
      </c>
      <c r="L164" s="203">
        <f t="shared" si="306"/>
        <v>32023</v>
      </c>
      <c r="M164" s="779">
        <f t="shared" si="307"/>
        <v>16001</v>
      </c>
      <c r="N164" s="492"/>
      <c r="O164" s="492"/>
      <c r="P164" s="140">
        <v>0</v>
      </c>
      <c r="Q164" s="141">
        <v>0</v>
      </c>
      <c r="R164"/>
      <c r="S164" s="485" t="s">
        <v>62</v>
      </c>
      <c r="T164" s="459">
        <v>2396</v>
      </c>
      <c r="U164" s="460">
        <v>1138</v>
      </c>
      <c r="V164" s="460">
        <v>1738</v>
      </c>
      <c r="W164" s="460">
        <v>848</v>
      </c>
      <c r="X164" s="460">
        <v>1632</v>
      </c>
      <c r="Y164" s="460">
        <v>790</v>
      </c>
      <c r="Z164" s="460">
        <v>631</v>
      </c>
      <c r="AA164" s="460">
        <v>313</v>
      </c>
      <c r="AB164" s="460">
        <v>373</v>
      </c>
      <c r="AC164" s="460">
        <v>198</v>
      </c>
      <c r="AD164" s="203">
        <f t="shared" ref="AD164:AD170" si="315">+T164+V164+X164+Z164+AB164</f>
        <v>6770</v>
      </c>
      <c r="AE164" s="779">
        <f t="shared" ref="AE164:AE170" si="316">+U164+W164+Y164+AA164+AC164</f>
        <v>3287</v>
      </c>
      <c r="AF164" s="459">
        <v>0</v>
      </c>
      <c r="AG164" s="460">
        <v>0</v>
      </c>
      <c r="AH164" s="460">
        <v>0</v>
      </c>
      <c r="AI164" s="462">
        <v>0</v>
      </c>
      <c r="AJ164"/>
      <c r="AK164" s="438" t="s">
        <v>62</v>
      </c>
      <c r="AL164" s="459">
        <v>292</v>
      </c>
      <c r="AM164" s="460">
        <v>282</v>
      </c>
      <c r="AN164" s="460">
        <v>279</v>
      </c>
      <c r="AO164" s="460">
        <v>256</v>
      </c>
      <c r="AP164" s="460">
        <v>223</v>
      </c>
      <c r="AQ164" s="830">
        <f t="shared" si="310"/>
        <v>1332</v>
      </c>
      <c r="AR164" s="460">
        <v>0</v>
      </c>
      <c r="AS164" s="462">
        <v>0</v>
      </c>
      <c r="AT164" s="862">
        <v>693</v>
      </c>
      <c r="AU164" s="459">
        <v>649</v>
      </c>
      <c r="AV164" s="460">
        <v>25</v>
      </c>
      <c r="AW164" s="833">
        <f t="shared" si="311"/>
        <v>674</v>
      </c>
      <c r="AX164" s="741">
        <v>0</v>
      </c>
      <c r="AY164" s="467">
        <v>269</v>
      </c>
      <c r="AZ164"/>
      <c r="BA164" s="438" t="s">
        <v>62</v>
      </c>
      <c r="BB164" s="431">
        <v>104</v>
      </c>
      <c r="BC164" s="426">
        <v>494</v>
      </c>
      <c r="BD164" s="426">
        <v>142</v>
      </c>
      <c r="BE164" s="426">
        <v>0</v>
      </c>
      <c r="BF164" s="4">
        <f t="shared" si="312"/>
        <v>740</v>
      </c>
      <c r="BG164" s="432">
        <v>236</v>
      </c>
      <c r="BH164" s="431">
        <v>0</v>
      </c>
      <c r="BI164" s="426">
        <v>0</v>
      </c>
      <c r="BJ164" s="426">
        <v>0</v>
      </c>
      <c r="BK164" s="269"/>
      <c r="BL164" s="429">
        <v>11</v>
      </c>
      <c r="BM164" s="299">
        <v>5</v>
      </c>
    </row>
    <row r="165" spans="1:65" s="124" customFormat="1" ht="13.4" customHeight="1">
      <c r="A165" s="469" t="s">
        <v>64</v>
      </c>
      <c r="B165" s="478">
        <v>10391</v>
      </c>
      <c r="C165" s="479">
        <v>5042</v>
      </c>
      <c r="D165" s="479">
        <v>6607</v>
      </c>
      <c r="E165" s="479">
        <v>3303</v>
      </c>
      <c r="F165" s="479">
        <v>6126</v>
      </c>
      <c r="G165" s="479">
        <v>3033</v>
      </c>
      <c r="H165" s="479">
        <v>4237</v>
      </c>
      <c r="I165" s="479">
        <v>2118</v>
      </c>
      <c r="J165" s="479">
        <v>3118</v>
      </c>
      <c r="K165" s="479">
        <v>1587</v>
      </c>
      <c r="L165" s="203">
        <f t="shared" si="306"/>
        <v>30479</v>
      </c>
      <c r="M165" s="779">
        <f t="shared" si="307"/>
        <v>15083</v>
      </c>
      <c r="N165" s="492">
        <v>2422</v>
      </c>
      <c r="O165" s="140">
        <v>1091</v>
      </c>
      <c r="P165" s="140">
        <v>1616</v>
      </c>
      <c r="Q165" s="141">
        <v>675</v>
      </c>
      <c r="R165"/>
      <c r="S165" s="485" t="s">
        <v>64</v>
      </c>
      <c r="T165" s="459">
        <v>2862</v>
      </c>
      <c r="U165" s="460">
        <v>1335</v>
      </c>
      <c r="V165" s="460">
        <v>2123</v>
      </c>
      <c r="W165" s="460">
        <v>1004</v>
      </c>
      <c r="X165" s="460">
        <v>1923</v>
      </c>
      <c r="Y165" s="460">
        <v>937</v>
      </c>
      <c r="Z165" s="460">
        <v>899</v>
      </c>
      <c r="AA165" s="460">
        <v>432</v>
      </c>
      <c r="AB165" s="460">
        <v>361</v>
      </c>
      <c r="AC165" s="460">
        <v>172</v>
      </c>
      <c r="AD165" s="203">
        <f t="shared" si="315"/>
        <v>8168</v>
      </c>
      <c r="AE165" s="779">
        <f t="shared" si="316"/>
        <v>3880</v>
      </c>
      <c r="AF165" s="459">
        <v>292</v>
      </c>
      <c r="AG165" s="460">
        <v>119</v>
      </c>
      <c r="AH165" s="460">
        <v>228</v>
      </c>
      <c r="AI165" s="462">
        <v>103</v>
      </c>
      <c r="AJ165"/>
      <c r="AK165" s="438" t="s">
        <v>64</v>
      </c>
      <c r="AL165" s="459">
        <v>229</v>
      </c>
      <c r="AM165" s="460">
        <v>212</v>
      </c>
      <c r="AN165" s="460">
        <v>213</v>
      </c>
      <c r="AO165" s="460">
        <v>197</v>
      </c>
      <c r="AP165" s="460">
        <v>172</v>
      </c>
      <c r="AQ165" s="830">
        <f t="shared" si="310"/>
        <v>1023</v>
      </c>
      <c r="AR165" s="460">
        <v>44</v>
      </c>
      <c r="AS165" s="462">
        <v>38</v>
      </c>
      <c r="AT165" s="862">
        <v>683</v>
      </c>
      <c r="AU165" s="459">
        <v>551</v>
      </c>
      <c r="AV165" s="460">
        <v>66</v>
      </c>
      <c r="AW165" s="833">
        <f t="shared" si="311"/>
        <v>617</v>
      </c>
      <c r="AX165" s="741">
        <v>61</v>
      </c>
      <c r="AY165" s="467">
        <v>190</v>
      </c>
      <c r="AZ165"/>
      <c r="BA165" s="438" t="s">
        <v>64</v>
      </c>
      <c r="BB165" s="431">
        <v>169</v>
      </c>
      <c r="BC165" s="426">
        <v>371</v>
      </c>
      <c r="BD165" s="426">
        <v>194</v>
      </c>
      <c r="BE165" s="426">
        <v>4</v>
      </c>
      <c r="BF165" s="4">
        <f t="shared" si="312"/>
        <v>738</v>
      </c>
      <c r="BG165" s="432">
        <v>183</v>
      </c>
      <c r="BH165" s="431">
        <v>81</v>
      </c>
      <c r="BI165" s="426">
        <v>2</v>
      </c>
      <c r="BJ165" s="426">
        <v>4</v>
      </c>
      <c r="BK165" s="269">
        <f>SUM(BH165:BJ165)</f>
        <v>87</v>
      </c>
      <c r="BL165" s="429">
        <v>39</v>
      </c>
      <c r="BM165" s="299">
        <v>26</v>
      </c>
    </row>
    <row r="166" spans="1:65" s="124" customFormat="1" ht="13.4" customHeight="1">
      <c r="A166" s="469" t="s">
        <v>326</v>
      </c>
      <c r="B166" s="478">
        <v>9258</v>
      </c>
      <c r="C166" s="479">
        <v>4491</v>
      </c>
      <c r="D166" s="479">
        <v>7104</v>
      </c>
      <c r="E166" s="479">
        <v>3478</v>
      </c>
      <c r="F166" s="479">
        <v>7134</v>
      </c>
      <c r="G166" s="479">
        <v>3463</v>
      </c>
      <c r="H166" s="479">
        <v>5377</v>
      </c>
      <c r="I166" s="479">
        <v>2672</v>
      </c>
      <c r="J166" s="479">
        <v>3964</v>
      </c>
      <c r="K166" s="479">
        <v>2024</v>
      </c>
      <c r="L166" s="203">
        <f t="shared" si="306"/>
        <v>32837</v>
      </c>
      <c r="M166" s="779">
        <f t="shared" si="307"/>
        <v>16128</v>
      </c>
      <c r="N166" s="492">
        <v>0</v>
      </c>
      <c r="O166" s="140">
        <v>0</v>
      </c>
      <c r="P166" s="140">
        <v>0</v>
      </c>
      <c r="Q166" s="141">
        <v>0</v>
      </c>
      <c r="R166"/>
      <c r="S166" s="485" t="s">
        <v>326</v>
      </c>
      <c r="T166" s="459">
        <v>2537</v>
      </c>
      <c r="U166" s="460">
        <v>1162</v>
      </c>
      <c r="V166" s="460">
        <v>1773</v>
      </c>
      <c r="W166" s="460">
        <v>790</v>
      </c>
      <c r="X166" s="460">
        <v>2039</v>
      </c>
      <c r="Y166" s="460">
        <v>950</v>
      </c>
      <c r="Z166" s="460">
        <v>1270</v>
      </c>
      <c r="AA166" s="460">
        <v>589</v>
      </c>
      <c r="AB166" s="460">
        <v>601</v>
      </c>
      <c r="AC166" s="460">
        <v>322</v>
      </c>
      <c r="AD166" s="203">
        <f t="shared" si="315"/>
        <v>8220</v>
      </c>
      <c r="AE166" s="779">
        <f t="shared" si="316"/>
        <v>3813</v>
      </c>
      <c r="AF166" s="459">
        <v>0</v>
      </c>
      <c r="AG166" s="460">
        <v>0</v>
      </c>
      <c r="AH166" s="460">
        <v>0</v>
      </c>
      <c r="AI166" s="462">
        <v>0</v>
      </c>
      <c r="AJ166"/>
      <c r="AK166" s="438" t="s">
        <v>326</v>
      </c>
      <c r="AL166" s="459">
        <v>268</v>
      </c>
      <c r="AM166" s="460">
        <v>265</v>
      </c>
      <c r="AN166" s="460">
        <v>273</v>
      </c>
      <c r="AO166" s="460">
        <v>254</v>
      </c>
      <c r="AP166" s="460">
        <v>238</v>
      </c>
      <c r="AQ166" s="830">
        <f t="shared" si="310"/>
        <v>1298</v>
      </c>
      <c r="AR166" s="460">
        <v>0</v>
      </c>
      <c r="AS166" s="462">
        <v>0</v>
      </c>
      <c r="AT166" s="862">
        <v>765</v>
      </c>
      <c r="AU166" s="459">
        <v>632</v>
      </c>
      <c r="AV166" s="460">
        <v>106</v>
      </c>
      <c r="AW166" s="833">
        <f t="shared" si="311"/>
        <v>738</v>
      </c>
      <c r="AX166" s="741">
        <v>0</v>
      </c>
      <c r="AY166" s="467">
        <v>256</v>
      </c>
      <c r="AZ166"/>
      <c r="BA166" s="438" t="s">
        <v>326</v>
      </c>
      <c r="BB166" s="431">
        <v>165</v>
      </c>
      <c r="BC166" s="426">
        <v>280</v>
      </c>
      <c r="BD166" s="426">
        <v>288</v>
      </c>
      <c r="BE166" s="426">
        <v>3</v>
      </c>
      <c r="BF166" s="4">
        <f t="shared" si="312"/>
        <v>736</v>
      </c>
      <c r="BG166" s="432">
        <v>112</v>
      </c>
      <c r="BH166" s="431">
        <v>0</v>
      </c>
      <c r="BI166" s="426">
        <v>0</v>
      </c>
      <c r="BJ166" s="426">
        <v>0</v>
      </c>
      <c r="BK166" s="269"/>
      <c r="BL166" s="429">
        <v>9</v>
      </c>
      <c r="BM166" s="299">
        <v>3</v>
      </c>
    </row>
    <row r="167" spans="1:65" s="124" customFormat="1" ht="13.4" customHeight="1">
      <c r="A167" s="469" t="s">
        <v>327</v>
      </c>
      <c r="B167" s="478">
        <v>17896</v>
      </c>
      <c r="C167" s="479">
        <v>8679</v>
      </c>
      <c r="D167" s="479">
        <v>12769</v>
      </c>
      <c r="E167" s="479">
        <v>6245</v>
      </c>
      <c r="F167" s="479">
        <v>11946</v>
      </c>
      <c r="G167" s="479">
        <v>5836</v>
      </c>
      <c r="H167" s="479">
        <v>9377</v>
      </c>
      <c r="I167" s="479">
        <v>4596</v>
      </c>
      <c r="J167" s="479">
        <v>6647</v>
      </c>
      <c r="K167" s="479">
        <v>3270</v>
      </c>
      <c r="L167" s="203">
        <f t="shared" si="306"/>
        <v>58635</v>
      </c>
      <c r="M167" s="779">
        <f t="shared" si="307"/>
        <v>28626</v>
      </c>
      <c r="N167" s="492">
        <v>0</v>
      </c>
      <c r="O167" s="140">
        <v>0</v>
      </c>
      <c r="P167" s="140">
        <v>0</v>
      </c>
      <c r="Q167" s="141">
        <v>0</v>
      </c>
      <c r="R167"/>
      <c r="S167" s="485" t="s">
        <v>327</v>
      </c>
      <c r="T167" s="459">
        <v>5688</v>
      </c>
      <c r="U167" s="460">
        <v>2587</v>
      </c>
      <c r="V167" s="460">
        <v>3711</v>
      </c>
      <c r="W167" s="460">
        <v>1749</v>
      </c>
      <c r="X167" s="460">
        <v>3559</v>
      </c>
      <c r="Y167" s="460">
        <v>1627</v>
      </c>
      <c r="Z167" s="460">
        <v>1987</v>
      </c>
      <c r="AA167" s="460">
        <v>944</v>
      </c>
      <c r="AB167" s="460">
        <v>689</v>
      </c>
      <c r="AC167" s="460">
        <v>337</v>
      </c>
      <c r="AD167" s="203">
        <f t="shared" si="315"/>
        <v>15634</v>
      </c>
      <c r="AE167" s="779">
        <f t="shared" si="316"/>
        <v>7244</v>
      </c>
      <c r="AF167" s="459">
        <v>0</v>
      </c>
      <c r="AG167" s="460">
        <v>0</v>
      </c>
      <c r="AH167" s="460">
        <v>0</v>
      </c>
      <c r="AI167" s="462">
        <v>0</v>
      </c>
      <c r="AJ167"/>
      <c r="AK167" s="438" t="s">
        <v>327</v>
      </c>
      <c r="AL167" s="459">
        <v>438</v>
      </c>
      <c r="AM167" s="460">
        <v>412</v>
      </c>
      <c r="AN167" s="460">
        <v>395</v>
      </c>
      <c r="AO167" s="460">
        <v>370</v>
      </c>
      <c r="AP167" s="460">
        <v>346</v>
      </c>
      <c r="AQ167" s="830">
        <f t="shared" si="310"/>
        <v>1961</v>
      </c>
      <c r="AR167" s="460">
        <v>0</v>
      </c>
      <c r="AS167" s="462">
        <v>0</v>
      </c>
      <c r="AT167" s="862">
        <v>1374</v>
      </c>
      <c r="AU167" s="459">
        <v>1151</v>
      </c>
      <c r="AV167" s="460">
        <v>124</v>
      </c>
      <c r="AW167" s="833">
        <f t="shared" si="311"/>
        <v>1275</v>
      </c>
      <c r="AX167" s="741">
        <v>0</v>
      </c>
      <c r="AY167" s="467">
        <v>382</v>
      </c>
      <c r="AZ167"/>
      <c r="BA167" s="438" t="s">
        <v>327</v>
      </c>
      <c r="BB167" s="431">
        <v>343</v>
      </c>
      <c r="BC167" s="426">
        <v>694</v>
      </c>
      <c r="BD167" s="426">
        <v>295</v>
      </c>
      <c r="BE167" s="426">
        <v>0</v>
      </c>
      <c r="BF167" s="4">
        <f t="shared" si="312"/>
        <v>1332</v>
      </c>
      <c r="BG167" s="432">
        <v>330</v>
      </c>
      <c r="BH167" s="431">
        <v>0</v>
      </c>
      <c r="BI167" s="426">
        <v>0</v>
      </c>
      <c r="BJ167" s="426">
        <v>0</v>
      </c>
      <c r="BK167" s="269"/>
      <c r="BL167" s="429">
        <v>24</v>
      </c>
      <c r="BM167" s="299">
        <v>8</v>
      </c>
    </row>
    <row r="168" spans="1:65" s="124" customFormat="1" ht="13.4" customHeight="1">
      <c r="A168" s="469" t="s">
        <v>328</v>
      </c>
      <c r="B168" s="478">
        <v>9330</v>
      </c>
      <c r="C168" s="479">
        <v>4584</v>
      </c>
      <c r="D168" s="479">
        <v>5918</v>
      </c>
      <c r="E168" s="479">
        <v>2933</v>
      </c>
      <c r="F168" s="479">
        <v>5284</v>
      </c>
      <c r="G168" s="479">
        <v>2537</v>
      </c>
      <c r="H168" s="479">
        <v>3401</v>
      </c>
      <c r="I168" s="479">
        <v>1618</v>
      </c>
      <c r="J168" s="479">
        <v>2523</v>
      </c>
      <c r="K168" s="479">
        <v>1174</v>
      </c>
      <c r="L168" s="203">
        <f t="shared" si="306"/>
        <v>26456</v>
      </c>
      <c r="M168" s="779">
        <f t="shared" si="307"/>
        <v>12846</v>
      </c>
      <c r="N168" s="229"/>
      <c r="O168" s="229"/>
      <c r="P168" s="140">
        <v>0</v>
      </c>
      <c r="Q168" s="141">
        <v>0</v>
      </c>
      <c r="R168"/>
      <c r="S168" s="485" t="s">
        <v>328</v>
      </c>
      <c r="T168" s="459">
        <v>2698</v>
      </c>
      <c r="U168" s="460">
        <v>1302</v>
      </c>
      <c r="V168" s="460">
        <v>1651</v>
      </c>
      <c r="W168" s="460">
        <v>841</v>
      </c>
      <c r="X168" s="460">
        <v>1498</v>
      </c>
      <c r="Y168" s="460">
        <v>727</v>
      </c>
      <c r="Z168" s="460">
        <v>575</v>
      </c>
      <c r="AA168" s="460">
        <v>278</v>
      </c>
      <c r="AB168" s="460">
        <v>251</v>
      </c>
      <c r="AC168" s="460">
        <v>115</v>
      </c>
      <c r="AD168" s="203">
        <f t="shared" si="315"/>
        <v>6673</v>
      </c>
      <c r="AE168" s="779">
        <f t="shared" si="316"/>
        <v>3263</v>
      </c>
      <c r="AF168" s="459">
        <v>0</v>
      </c>
      <c r="AG168" s="460">
        <v>0</v>
      </c>
      <c r="AH168" s="460">
        <v>0</v>
      </c>
      <c r="AI168" s="462">
        <v>0</v>
      </c>
      <c r="AJ168"/>
      <c r="AK168" s="438" t="s">
        <v>328</v>
      </c>
      <c r="AL168" s="459">
        <v>188</v>
      </c>
      <c r="AM168" s="460">
        <v>178</v>
      </c>
      <c r="AN168" s="460">
        <v>170</v>
      </c>
      <c r="AO168" s="460">
        <v>152</v>
      </c>
      <c r="AP168" s="460">
        <v>132</v>
      </c>
      <c r="AQ168" s="830">
        <f t="shared" si="310"/>
        <v>820</v>
      </c>
      <c r="AR168" s="460">
        <v>0</v>
      </c>
      <c r="AS168" s="462">
        <v>0</v>
      </c>
      <c r="AT168" s="862">
        <v>476</v>
      </c>
      <c r="AU168" s="459">
        <v>399</v>
      </c>
      <c r="AV168" s="460">
        <v>54</v>
      </c>
      <c r="AW168" s="833">
        <f t="shared" si="311"/>
        <v>453</v>
      </c>
      <c r="AX168" s="741">
        <v>0</v>
      </c>
      <c r="AY168" s="467">
        <v>149</v>
      </c>
      <c r="AZ168"/>
      <c r="BA168" s="438" t="s">
        <v>328</v>
      </c>
      <c r="BB168" s="431">
        <v>127</v>
      </c>
      <c r="BC168" s="426">
        <v>290</v>
      </c>
      <c r="BD168" s="426">
        <v>95</v>
      </c>
      <c r="BE168" s="426">
        <v>0</v>
      </c>
      <c r="BF168" s="4">
        <f t="shared" si="312"/>
        <v>512</v>
      </c>
      <c r="BG168" s="432">
        <v>157</v>
      </c>
      <c r="BH168" s="431">
        <v>0</v>
      </c>
      <c r="BI168" s="426">
        <v>0</v>
      </c>
      <c r="BJ168" s="426">
        <v>0</v>
      </c>
      <c r="BK168" s="269"/>
      <c r="BL168" s="429">
        <v>3</v>
      </c>
      <c r="BM168" s="299">
        <v>3</v>
      </c>
    </row>
    <row r="169" spans="1:65" s="124" customFormat="1" ht="13.4" customHeight="1">
      <c r="A169" s="469" t="s">
        <v>18</v>
      </c>
      <c r="B169" s="478">
        <v>17518</v>
      </c>
      <c r="C169" s="479">
        <v>8401</v>
      </c>
      <c r="D169" s="479">
        <v>13456</v>
      </c>
      <c r="E169" s="479">
        <v>6581</v>
      </c>
      <c r="F169" s="479">
        <v>13001</v>
      </c>
      <c r="G169" s="479">
        <v>6397</v>
      </c>
      <c r="H169" s="479">
        <v>10326</v>
      </c>
      <c r="I169" s="479">
        <v>5227</v>
      </c>
      <c r="J169" s="479">
        <v>7921</v>
      </c>
      <c r="K169" s="479">
        <v>3892</v>
      </c>
      <c r="L169" s="203">
        <f t="shared" si="306"/>
        <v>62222</v>
      </c>
      <c r="M169" s="779">
        <f t="shared" si="307"/>
        <v>30498</v>
      </c>
      <c r="N169" s="229"/>
      <c r="O169" s="229"/>
      <c r="P169" s="140">
        <v>0</v>
      </c>
      <c r="Q169" s="141">
        <v>0</v>
      </c>
      <c r="R169"/>
      <c r="S169" s="485" t="s">
        <v>18</v>
      </c>
      <c r="T169" s="459">
        <v>2904</v>
      </c>
      <c r="U169" s="460">
        <v>1355</v>
      </c>
      <c r="V169" s="460">
        <v>3548</v>
      </c>
      <c r="W169" s="460">
        <v>1635</v>
      </c>
      <c r="X169" s="460">
        <v>3841</v>
      </c>
      <c r="Y169" s="460">
        <v>1797</v>
      </c>
      <c r="Z169" s="460">
        <v>1620</v>
      </c>
      <c r="AA169" s="460">
        <v>785</v>
      </c>
      <c r="AB169" s="460">
        <v>903</v>
      </c>
      <c r="AC169" s="460">
        <v>505</v>
      </c>
      <c r="AD169" s="203">
        <f t="shared" si="315"/>
        <v>12816</v>
      </c>
      <c r="AE169" s="779">
        <f t="shared" si="316"/>
        <v>6077</v>
      </c>
      <c r="AF169" s="459">
        <v>0</v>
      </c>
      <c r="AG169" s="460">
        <v>0</v>
      </c>
      <c r="AH169" s="460">
        <v>0</v>
      </c>
      <c r="AI169" s="462">
        <v>0</v>
      </c>
      <c r="AJ169"/>
      <c r="AK169" s="438" t="s">
        <v>18</v>
      </c>
      <c r="AL169" s="459">
        <v>526</v>
      </c>
      <c r="AM169" s="460">
        <v>511</v>
      </c>
      <c r="AN169" s="460">
        <v>513</v>
      </c>
      <c r="AO169" s="460">
        <v>492</v>
      </c>
      <c r="AP169" s="460">
        <v>457</v>
      </c>
      <c r="AQ169" s="830">
        <f t="shared" si="310"/>
        <v>2499</v>
      </c>
      <c r="AR169" s="460">
        <v>0</v>
      </c>
      <c r="AS169" s="462">
        <v>0</v>
      </c>
      <c r="AT169" s="862">
        <v>1548</v>
      </c>
      <c r="AU169" s="459">
        <v>1284</v>
      </c>
      <c r="AV169" s="460">
        <v>183</v>
      </c>
      <c r="AW169" s="833">
        <f t="shared" si="311"/>
        <v>1467</v>
      </c>
      <c r="AX169" s="741">
        <v>0</v>
      </c>
      <c r="AY169" s="467">
        <v>489</v>
      </c>
      <c r="AZ169"/>
      <c r="BA169" s="438" t="s">
        <v>18</v>
      </c>
      <c r="BB169" s="431">
        <v>393</v>
      </c>
      <c r="BC169" s="426">
        <v>748</v>
      </c>
      <c r="BD169" s="426">
        <v>482</v>
      </c>
      <c r="BE169" s="426">
        <v>0</v>
      </c>
      <c r="BF169" s="4">
        <f t="shared" si="312"/>
        <v>1623</v>
      </c>
      <c r="BG169" s="432">
        <v>279</v>
      </c>
      <c r="BH169" s="431">
        <v>0</v>
      </c>
      <c r="BI169" s="426">
        <v>0</v>
      </c>
      <c r="BJ169" s="426">
        <v>0</v>
      </c>
      <c r="BK169" s="269"/>
      <c r="BL169" s="429">
        <v>25</v>
      </c>
      <c r="BM169" s="299">
        <v>11</v>
      </c>
    </row>
    <row r="170" spans="1:65" s="124" customFormat="1" ht="13.4" customHeight="1">
      <c r="A170" s="469" t="s">
        <v>329</v>
      </c>
      <c r="B170" s="478">
        <v>12860</v>
      </c>
      <c r="C170" s="479">
        <v>6432</v>
      </c>
      <c r="D170" s="479">
        <v>9456</v>
      </c>
      <c r="E170" s="479">
        <v>4722</v>
      </c>
      <c r="F170" s="479">
        <v>8558</v>
      </c>
      <c r="G170" s="479">
        <v>4410</v>
      </c>
      <c r="H170" s="479">
        <v>5948</v>
      </c>
      <c r="I170" s="479">
        <v>2969</v>
      </c>
      <c r="J170" s="479">
        <v>3856</v>
      </c>
      <c r="K170" s="479">
        <v>1922</v>
      </c>
      <c r="L170" s="203">
        <f t="shared" si="306"/>
        <v>40678</v>
      </c>
      <c r="M170" s="779">
        <f t="shared" si="307"/>
        <v>20455</v>
      </c>
      <c r="N170" s="229"/>
      <c r="O170" s="229"/>
      <c r="P170" s="140">
        <v>0</v>
      </c>
      <c r="Q170" s="141">
        <v>0</v>
      </c>
      <c r="R170"/>
      <c r="S170" s="485" t="s">
        <v>329</v>
      </c>
      <c r="T170" s="459">
        <v>3151</v>
      </c>
      <c r="U170" s="460">
        <v>1517</v>
      </c>
      <c r="V170" s="460">
        <v>2725</v>
      </c>
      <c r="W170" s="460">
        <v>1293</v>
      </c>
      <c r="X170" s="460">
        <v>2692</v>
      </c>
      <c r="Y170" s="460">
        <v>1394</v>
      </c>
      <c r="Z170" s="460">
        <v>1414</v>
      </c>
      <c r="AA170" s="460">
        <v>705</v>
      </c>
      <c r="AB170" s="460">
        <v>698</v>
      </c>
      <c r="AC170" s="460">
        <v>370</v>
      </c>
      <c r="AD170" s="203">
        <f t="shared" si="315"/>
        <v>10680</v>
      </c>
      <c r="AE170" s="779">
        <f t="shared" si="316"/>
        <v>5279</v>
      </c>
      <c r="AF170" s="459">
        <v>0</v>
      </c>
      <c r="AG170" s="460">
        <v>0</v>
      </c>
      <c r="AH170" s="460">
        <v>0</v>
      </c>
      <c r="AI170" s="462">
        <v>0</v>
      </c>
      <c r="AJ170"/>
      <c r="AK170" s="438" t="s">
        <v>329</v>
      </c>
      <c r="AL170" s="459">
        <v>261</v>
      </c>
      <c r="AM170" s="460">
        <v>260</v>
      </c>
      <c r="AN170" s="460">
        <v>255</v>
      </c>
      <c r="AO170" s="460">
        <v>238</v>
      </c>
      <c r="AP170" s="460">
        <v>213</v>
      </c>
      <c r="AQ170" s="830">
        <f t="shared" si="310"/>
        <v>1227</v>
      </c>
      <c r="AR170" s="460">
        <v>0</v>
      </c>
      <c r="AS170" s="462">
        <v>0</v>
      </c>
      <c r="AT170" s="862">
        <v>702</v>
      </c>
      <c r="AU170" s="459">
        <v>607</v>
      </c>
      <c r="AV170" s="460">
        <v>66</v>
      </c>
      <c r="AW170" s="833">
        <f t="shared" si="311"/>
        <v>673</v>
      </c>
      <c r="AX170" s="741">
        <v>0</v>
      </c>
      <c r="AY170" s="467">
        <v>237</v>
      </c>
      <c r="AZ170"/>
      <c r="BA170" s="438" t="s">
        <v>329</v>
      </c>
      <c r="BB170" s="431">
        <v>185</v>
      </c>
      <c r="BC170" s="426">
        <v>462</v>
      </c>
      <c r="BD170" s="426">
        <v>162</v>
      </c>
      <c r="BE170" s="426">
        <v>0</v>
      </c>
      <c r="BF170" s="4">
        <f t="shared" si="312"/>
        <v>809</v>
      </c>
      <c r="BG170" s="432">
        <v>211</v>
      </c>
      <c r="BH170" s="431">
        <v>0</v>
      </c>
      <c r="BI170" s="426">
        <v>0</v>
      </c>
      <c r="BJ170" s="426">
        <v>0</v>
      </c>
      <c r="BK170" s="269"/>
      <c r="BL170" s="429">
        <v>18</v>
      </c>
      <c r="BM170" s="299">
        <v>7</v>
      </c>
    </row>
    <row r="171" spans="1:65" s="124" customFormat="1" ht="13.4" customHeight="1">
      <c r="A171" s="490" t="s">
        <v>110</v>
      </c>
      <c r="B171" s="478"/>
      <c r="C171" s="479"/>
      <c r="D171" s="479"/>
      <c r="E171" s="479"/>
      <c r="F171" s="479"/>
      <c r="G171" s="479"/>
      <c r="H171" s="479"/>
      <c r="I171" s="479"/>
      <c r="J171" s="479"/>
      <c r="K171" s="479"/>
      <c r="L171" s="203"/>
      <c r="M171" s="779"/>
      <c r="N171" s="492"/>
      <c r="O171" s="140"/>
      <c r="P171" s="140"/>
      <c r="Q171" s="141"/>
      <c r="R171"/>
      <c r="S171" s="454" t="s">
        <v>110</v>
      </c>
      <c r="T171" s="459"/>
      <c r="U171" s="460"/>
      <c r="V171" s="460"/>
      <c r="W171" s="460"/>
      <c r="X171" s="460"/>
      <c r="Y171" s="460"/>
      <c r="Z171" s="460"/>
      <c r="AA171" s="460"/>
      <c r="AB171" s="460"/>
      <c r="AC171" s="460"/>
      <c r="AD171" s="203"/>
      <c r="AE171" s="779"/>
      <c r="AF171" s="459"/>
      <c r="AG171" s="460"/>
      <c r="AH171" s="460"/>
      <c r="AI171" s="462"/>
      <c r="AJ171"/>
      <c r="AK171" s="437" t="s">
        <v>110</v>
      </c>
      <c r="AL171" s="470"/>
      <c r="AM171" s="436"/>
      <c r="AN171" s="436"/>
      <c r="AO171" s="436"/>
      <c r="AP171" s="436"/>
      <c r="AQ171" s="830"/>
      <c r="AR171" s="461"/>
      <c r="AS171" s="463"/>
      <c r="AT171" s="863"/>
      <c r="AU171" s="470"/>
      <c r="AV171" s="436"/>
      <c r="AW171" s="833"/>
      <c r="AX171" s="742"/>
      <c r="AY171" s="471"/>
      <c r="AZ171"/>
      <c r="BA171" s="437" t="s">
        <v>110</v>
      </c>
      <c r="BB171" s="431"/>
      <c r="BC171" s="426"/>
      <c r="BD171" s="426"/>
      <c r="BE171" s="426"/>
      <c r="BF171" s="4"/>
      <c r="BG171" s="432"/>
      <c r="BH171" s="431"/>
      <c r="BI171" s="426"/>
      <c r="BJ171" s="426"/>
      <c r="BK171" s="269"/>
      <c r="BL171" s="428"/>
      <c r="BM171" s="130"/>
    </row>
    <row r="172" spans="1:65" s="124" customFormat="1" ht="13.4" customHeight="1">
      <c r="A172" s="469" t="s">
        <v>11</v>
      </c>
      <c r="B172" s="478">
        <v>8826</v>
      </c>
      <c r="C172" s="479">
        <v>4175</v>
      </c>
      <c r="D172" s="479">
        <v>8204</v>
      </c>
      <c r="E172" s="479">
        <v>3906</v>
      </c>
      <c r="F172" s="479">
        <v>7430</v>
      </c>
      <c r="G172" s="479">
        <v>3538</v>
      </c>
      <c r="H172" s="479">
        <v>5496</v>
      </c>
      <c r="I172" s="479">
        <v>2645</v>
      </c>
      <c r="J172" s="479">
        <v>4038</v>
      </c>
      <c r="K172" s="479">
        <v>2009</v>
      </c>
      <c r="L172" s="203">
        <f t="shared" si="306"/>
        <v>33994</v>
      </c>
      <c r="M172" s="779">
        <f t="shared" si="307"/>
        <v>16273</v>
      </c>
      <c r="N172" s="492">
        <v>1004</v>
      </c>
      <c r="O172" s="140">
        <v>530</v>
      </c>
      <c r="P172" s="140">
        <v>844</v>
      </c>
      <c r="Q172" s="141">
        <v>423</v>
      </c>
      <c r="R172"/>
      <c r="S172" s="485" t="s">
        <v>11</v>
      </c>
      <c r="T172" s="459">
        <v>647</v>
      </c>
      <c r="U172" s="460">
        <v>294</v>
      </c>
      <c r="V172" s="460">
        <v>1622</v>
      </c>
      <c r="W172" s="460">
        <v>653</v>
      </c>
      <c r="X172" s="460">
        <v>1624</v>
      </c>
      <c r="Y172" s="460">
        <v>661</v>
      </c>
      <c r="Z172" s="460">
        <v>439</v>
      </c>
      <c r="AA172" s="460">
        <v>202</v>
      </c>
      <c r="AB172" s="460">
        <v>458</v>
      </c>
      <c r="AC172" s="460">
        <v>203</v>
      </c>
      <c r="AD172" s="203">
        <f t="shared" ref="AD172:AD178" si="317">+T172+V172+X172+Z172+AB172</f>
        <v>4790</v>
      </c>
      <c r="AE172" s="779">
        <f t="shared" ref="AE172:AE178" si="318">+U172+W172+Y172+AA172+AC172</f>
        <v>2013</v>
      </c>
      <c r="AF172" s="459">
        <v>23</v>
      </c>
      <c r="AG172" s="460">
        <v>12</v>
      </c>
      <c r="AH172" s="460">
        <v>77</v>
      </c>
      <c r="AI172" s="462">
        <v>29</v>
      </c>
      <c r="AJ172"/>
      <c r="AK172" s="438" t="s">
        <v>11</v>
      </c>
      <c r="AL172" s="459">
        <v>198</v>
      </c>
      <c r="AM172" s="460">
        <v>193</v>
      </c>
      <c r="AN172" s="460">
        <v>195</v>
      </c>
      <c r="AO172" s="460">
        <v>182</v>
      </c>
      <c r="AP172" s="460">
        <v>177</v>
      </c>
      <c r="AQ172" s="830">
        <f t="shared" si="310"/>
        <v>945</v>
      </c>
      <c r="AR172" s="460">
        <v>23</v>
      </c>
      <c r="AS172" s="462">
        <v>20</v>
      </c>
      <c r="AT172" s="862">
        <v>811</v>
      </c>
      <c r="AU172" s="459">
        <v>701</v>
      </c>
      <c r="AV172" s="460">
        <v>29</v>
      </c>
      <c r="AW172" s="833">
        <f t="shared" si="311"/>
        <v>730</v>
      </c>
      <c r="AX172" s="741">
        <v>43</v>
      </c>
      <c r="AY172" s="467">
        <v>169</v>
      </c>
      <c r="AZ172"/>
      <c r="BA172" s="438" t="s">
        <v>11</v>
      </c>
      <c r="BB172" s="431">
        <v>227</v>
      </c>
      <c r="BC172" s="426">
        <v>352</v>
      </c>
      <c r="BD172" s="426">
        <v>177</v>
      </c>
      <c r="BE172" s="426">
        <v>1</v>
      </c>
      <c r="BF172" s="4">
        <f t="shared" si="312"/>
        <v>757</v>
      </c>
      <c r="BG172" s="432">
        <v>495</v>
      </c>
      <c r="BH172" s="431">
        <v>50</v>
      </c>
      <c r="BI172" s="426">
        <v>2</v>
      </c>
      <c r="BJ172" s="426">
        <v>11</v>
      </c>
      <c r="BK172" s="269">
        <f>SUM(BH172:BJ172)</f>
        <v>63</v>
      </c>
      <c r="BL172" s="429">
        <v>13</v>
      </c>
      <c r="BM172" s="299">
        <v>10</v>
      </c>
    </row>
    <row r="173" spans="1:65" s="124" customFormat="1" ht="13.4" customHeight="1">
      <c r="A173" s="469" t="s">
        <v>13</v>
      </c>
      <c r="B173" s="478">
        <v>13485</v>
      </c>
      <c r="C173" s="479">
        <v>6388</v>
      </c>
      <c r="D173" s="479">
        <v>11805</v>
      </c>
      <c r="E173" s="479">
        <v>5654</v>
      </c>
      <c r="F173" s="479">
        <v>10732</v>
      </c>
      <c r="G173" s="479">
        <v>5210</v>
      </c>
      <c r="H173" s="479">
        <v>8025</v>
      </c>
      <c r="I173" s="479">
        <v>3999</v>
      </c>
      <c r="J173" s="479">
        <v>5429</v>
      </c>
      <c r="K173" s="479">
        <v>2723</v>
      </c>
      <c r="L173" s="203">
        <f t="shared" si="306"/>
        <v>49476</v>
      </c>
      <c r="M173" s="779">
        <f t="shared" si="307"/>
        <v>23974</v>
      </c>
      <c r="N173" s="492">
        <v>0</v>
      </c>
      <c r="O173" s="140">
        <v>0</v>
      </c>
      <c r="P173" s="140">
        <v>0</v>
      </c>
      <c r="Q173" s="141">
        <v>0</v>
      </c>
      <c r="R173"/>
      <c r="S173" s="485" t="s">
        <v>13</v>
      </c>
      <c r="T173" s="459">
        <v>3044</v>
      </c>
      <c r="U173" s="460">
        <v>1339</v>
      </c>
      <c r="V173" s="460">
        <v>2629</v>
      </c>
      <c r="W173" s="460">
        <v>1126</v>
      </c>
      <c r="X173" s="460">
        <v>2395</v>
      </c>
      <c r="Y173" s="460">
        <v>1039</v>
      </c>
      <c r="Z173" s="460">
        <v>1382</v>
      </c>
      <c r="AA173" s="460">
        <v>649</v>
      </c>
      <c r="AB173" s="460">
        <v>532</v>
      </c>
      <c r="AC173" s="460">
        <v>260</v>
      </c>
      <c r="AD173" s="203">
        <f t="shared" si="317"/>
        <v>9982</v>
      </c>
      <c r="AE173" s="779">
        <f t="shared" si="318"/>
        <v>4413</v>
      </c>
      <c r="AF173" s="459">
        <v>0</v>
      </c>
      <c r="AG173" s="460">
        <v>0</v>
      </c>
      <c r="AH173" s="460">
        <v>0</v>
      </c>
      <c r="AI173" s="462">
        <v>0</v>
      </c>
      <c r="AJ173"/>
      <c r="AK173" s="438" t="s">
        <v>13</v>
      </c>
      <c r="AL173" s="459">
        <v>314</v>
      </c>
      <c r="AM173" s="460">
        <v>305</v>
      </c>
      <c r="AN173" s="460">
        <v>303</v>
      </c>
      <c r="AO173" s="460">
        <v>283</v>
      </c>
      <c r="AP173" s="460">
        <v>281</v>
      </c>
      <c r="AQ173" s="830">
        <f t="shared" si="310"/>
        <v>1486</v>
      </c>
      <c r="AR173" s="460">
        <v>0</v>
      </c>
      <c r="AS173" s="462">
        <v>0</v>
      </c>
      <c r="AT173" s="862">
        <v>1046</v>
      </c>
      <c r="AU173" s="459">
        <v>931</v>
      </c>
      <c r="AV173" s="460">
        <v>80</v>
      </c>
      <c r="AW173" s="833">
        <f t="shared" si="311"/>
        <v>1011</v>
      </c>
      <c r="AX173" s="741">
        <v>0</v>
      </c>
      <c r="AY173" s="467">
        <v>281</v>
      </c>
      <c r="AZ173"/>
      <c r="BA173" s="438" t="s">
        <v>13</v>
      </c>
      <c r="BB173" s="431">
        <v>286</v>
      </c>
      <c r="BC173" s="426">
        <v>589</v>
      </c>
      <c r="BD173" s="426">
        <v>214</v>
      </c>
      <c r="BE173" s="426">
        <v>0</v>
      </c>
      <c r="BF173" s="4">
        <f t="shared" si="312"/>
        <v>1089</v>
      </c>
      <c r="BG173" s="432">
        <v>589</v>
      </c>
      <c r="BH173" s="431">
        <v>0</v>
      </c>
      <c r="BI173" s="426">
        <v>0</v>
      </c>
      <c r="BJ173" s="426">
        <v>0</v>
      </c>
      <c r="BK173" s="269"/>
      <c r="BL173" s="429">
        <v>9</v>
      </c>
      <c r="BM173" s="299">
        <v>3</v>
      </c>
    </row>
    <row r="174" spans="1:65" s="124" customFormat="1" ht="13.4" customHeight="1">
      <c r="A174" s="469" t="s">
        <v>15</v>
      </c>
      <c r="B174" s="478">
        <v>4162</v>
      </c>
      <c r="C174" s="479">
        <v>1969</v>
      </c>
      <c r="D174" s="479">
        <v>3918</v>
      </c>
      <c r="E174" s="479">
        <v>1826</v>
      </c>
      <c r="F174" s="479">
        <v>4407</v>
      </c>
      <c r="G174" s="479">
        <v>2093</v>
      </c>
      <c r="H174" s="479">
        <v>3849</v>
      </c>
      <c r="I174" s="479">
        <v>1876</v>
      </c>
      <c r="J174" s="479">
        <v>3477</v>
      </c>
      <c r="K174" s="479">
        <v>1781</v>
      </c>
      <c r="L174" s="203">
        <f t="shared" si="306"/>
        <v>19813</v>
      </c>
      <c r="M174" s="779">
        <f t="shared" si="307"/>
        <v>9545</v>
      </c>
      <c r="N174" s="492">
        <v>0</v>
      </c>
      <c r="O174" s="140">
        <v>0</v>
      </c>
      <c r="P174" s="140">
        <v>0</v>
      </c>
      <c r="Q174" s="141">
        <v>0</v>
      </c>
      <c r="R174"/>
      <c r="S174" s="485" t="s">
        <v>15</v>
      </c>
      <c r="T174" s="459">
        <v>925</v>
      </c>
      <c r="U174" s="460">
        <v>379</v>
      </c>
      <c r="V174" s="460">
        <v>760</v>
      </c>
      <c r="W174" s="460">
        <v>301</v>
      </c>
      <c r="X174" s="460">
        <v>942</v>
      </c>
      <c r="Y174" s="460">
        <v>401</v>
      </c>
      <c r="Z174" s="460">
        <v>648</v>
      </c>
      <c r="AA174" s="460">
        <v>303</v>
      </c>
      <c r="AB174" s="460">
        <v>584</v>
      </c>
      <c r="AC174" s="460">
        <v>295</v>
      </c>
      <c r="AD174" s="203">
        <f t="shared" si="317"/>
        <v>3859</v>
      </c>
      <c r="AE174" s="779">
        <f t="shared" si="318"/>
        <v>1679</v>
      </c>
      <c r="AF174" s="459">
        <v>0</v>
      </c>
      <c r="AG174" s="460">
        <v>0</v>
      </c>
      <c r="AH174" s="460">
        <v>0</v>
      </c>
      <c r="AI174" s="462">
        <v>0</v>
      </c>
      <c r="AJ174"/>
      <c r="AK174" s="438" t="s">
        <v>15</v>
      </c>
      <c r="AL174" s="459">
        <v>89</v>
      </c>
      <c r="AM174" s="460">
        <v>88</v>
      </c>
      <c r="AN174" s="460">
        <v>93</v>
      </c>
      <c r="AO174" s="460">
        <v>86</v>
      </c>
      <c r="AP174" s="460">
        <v>87</v>
      </c>
      <c r="AQ174" s="830">
        <f t="shared" si="310"/>
        <v>443</v>
      </c>
      <c r="AR174" s="460">
        <v>0</v>
      </c>
      <c r="AS174" s="462">
        <v>0</v>
      </c>
      <c r="AT174" s="862">
        <v>306</v>
      </c>
      <c r="AU174" s="459">
        <v>272</v>
      </c>
      <c r="AV174" s="460">
        <v>5</v>
      </c>
      <c r="AW174" s="833">
        <f t="shared" si="311"/>
        <v>277</v>
      </c>
      <c r="AX174" s="741">
        <v>0</v>
      </c>
      <c r="AY174" s="467">
        <v>49</v>
      </c>
      <c r="AZ174"/>
      <c r="BA174" s="438" t="s">
        <v>15</v>
      </c>
      <c r="BB174" s="431">
        <v>236</v>
      </c>
      <c r="BC174" s="426">
        <v>123</v>
      </c>
      <c r="BD174" s="426">
        <v>79</v>
      </c>
      <c r="BE174" s="426">
        <v>0</v>
      </c>
      <c r="BF174" s="4">
        <f t="shared" si="312"/>
        <v>438</v>
      </c>
      <c r="BG174" s="432">
        <v>367</v>
      </c>
      <c r="BH174" s="431">
        <v>0</v>
      </c>
      <c r="BI174" s="426">
        <v>0</v>
      </c>
      <c r="BJ174" s="426">
        <v>0</v>
      </c>
      <c r="BK174" s="269"/>
      <c r="BL174" s="429">
        <v>85</v>
      </c>
      <c r="BM174" s="299">
        <v>54</v>
      </c>
    </row>
    <row r="175" spans="1:65" s="124" customFormat="1" ht="13.4" customHeight="1">
      <c r="A175" s="469" t="s">
        <v>330</v>
      </c>
      <c r="B175" s="478">
        <v>14255</v>
      </c>
      <c r="C175" s="479">
        <v>6764</v>
      </c>
      <c r="D175" s="479">
        <v>12870</v>
      </c>
      <c r="E175" s="479">
        <v>6160</v>
      </c>
      <c r="F175" s="479">
        <v>11168</v>
      </c>
      <c r="G175" s="479">
        <v>5352</v>
      </c>
      <c r="H175" s="479">
        <v>8500</v>
      </c>
      <c r="I175" s="479">
        <v>4169</v>
      </c>
      <c r="J175" s="479">
        <v>6826</v>
      </c>
      <c r="K175" s="479">
        <v>3502</v>
      </c>
      <c r="L175" s="203">
        <f t="shared" si="306"/>
        <v>53619</v>
      </c>
      <c r="M175" s="779">
        <f t="shared" si="307"/>
        <v>25947</v>
      </c>
      <c r="N175" s="492">
        <v>0</v>
      </c>
      <c r="O175" s="140">
        <v>0</v>
      </c>
      <c r="P175" s="140">
        <v>0</v>
      </c>
      <c r="Q175" s="141">
        <v>0</v>
      </c>
      <c r="R175"/>
      <c r="S175" s="485" t="s">
        <v>330</v>
      </c>
      <c r="T175" s="459">
        <v>2736</v>
      </c>
      <c r="U175" s="460">
        <v>1193</v>
      </c>
      <c r="V175" s="460">
        <v>2603</v>
      </c>
      <c r="W175" s="460">
        <v>1110</v>
      </c>
      <c r="X175" s="460">
        <v>2601</v>
      </c>
      <c r="Y175" s="460">
        <v>1130</v>
      </c>
      <c r="Z175" s="460">
        <v>1305</v>
      </c>
      <c r="AA175" s="460">
        <v>575</v>
      </c>
      <c r="AB175" s="460">
        <v>1438</v>
      </c>
      <c r="AC175" s="460">
        <v>724</v>
      </c>
      <c r="AD175" s="203">
        <f t="shared" si="317"/>
        <v>10683</v>
      </c>
      <c r="AE175" s="779">
        <f t="shared" si="318"/>
        <v>4732</v>
      </c>
      <c r="AF175" s="459">
        <v>0</v>
      </c>
      <c r="AG175" s="460">
        <v>0</v>
      </c>
      <c r="AH175" s="460">
        <v>0</v>
      </c>
      <c r="AI175" s="462">
        <v>0</v>
      </c>
      <c r="AJ175"/>
      <c r="AK175" s="438" t="s">
        <v>330</v>
      </c>
      <c r="AL175" s="459">
        <v>269</v>
      </c>
      <c r="AM175" s="460">
        <v>263</v>
      </c>
      <c r="AN175" s="460">
        <v>254</v>
      </c>
      <c r="AO175" s="460">
        <v>234</v>
      </c>
      <c r="AP175" s="460">
        <v>232</v>
      </c>
      <c r="AQ175" s="830">
        <f t="shared" si="310"/>
        <v>1252</v>
      </c>
      <c r="AR175" s="460">
        <v>0</v>
      </c>
      <c r="AS175" s="462">
        <v>0</v>
      </c>
      <c r="AT175" s="862">
        <v>1058</v>
      </c>
      <c r="AU175" s="459">
        <v>941</v>
      </c>
      <c r="AV175" s="460">
        <v>48</v>
      </c>
      <c r="AW175" s="833">
        <f t="shared" si="311"/>
        <v>989</v>
      </c>
      <c r="AX175" s="741">
        <v>0</v>
      </c>
      <c r="AY175" s="467">
        <v>220</v>
      </c>
      <c r="AZ175"/>
      <c r="BA175" s="438" t="s">
        <v>330</v>
      </c>
      <c r="BB175" s="431">
        <v>333</v>
      </c>
      <c r="BC175" s="426">
        <v>588</v>
      </c>
      <c r="BD175" s="426">
        <v>117</v>
      </c>
      <c r="BE175" s="426">
        <v>2</v>
      </c>
      <c r="BF175" s="4">
        <f t="shared" si="312"/>
        <v>1040</v>
      </c>
      <c r="BG175" s="432">
        <v>584</v>
      </c>
      <c r="BH175" s="431">
        <v>0</v>
      </c>
      <c r="BI175" s="426">
        <v>0</v>
      </c>
      <c r="BJ175" s="426">
        <v>0</v>
      </c>
      <c r="BK175" s="269"/>
      <c r="BL175" s="429">
        <v>10</v>
      </c>
      <c r="BM175" s="299">
        <v>11</v>
      </c>
    </row>
    <row r="176" spans="1:65" s="124" customFormat="1" ht="13.4" customHeight="1">
      <c r="A176" s="469" t="s">
        <v>17</v>
      </c>
      <c r="B176" s="478">
        <v>11312</v>
      </c>
      <c r="C176" s="479">
        <v>5343</v>
      </c>
      <c r="D176" s="479">
        <v>9159</v>
      </c>
      <c r="E176" s="479">
        <v>4367</v>
      </c>
      <c r="F176" s="479">
        <v>8122</v>
      </c>
      <c r="G176" s="479">
        <v>3954</v>
      </c>
      <c r="H176" s="479">
        <v>5881</v>
      </c>
      <c r="I176" s="479">
        <v>2925</v>
      </c>
      <c r="J176" s="479">
        <v>3642</v>
      </c>
      <c r="K176" s="479">
        <v>1789</v>
      </c>
      <c r="L176" s="203">
        <f t="shared" si="306"/>
        <v>38116</v>
      </c>
      <c r="M176" s="779">
        <f t="shared" si="307"/>
        <v>18378</v>
      </c>
      <c r="N176" s="492">
        <v>0</v>
      </c>
      <c r="O176" s="140">
        <v>0</v>
      </c>
      <c r="P176" s="140">
        <v>0</v>
      </c>
      <c r="Q176" s="141">
        <v>0</v>
      </c>
      <c r="R176"/>
      <c r="S176" s="485" t="s">
        <v>17</v>
      </c>
      <c r="T176" s="459">
        <v>2891</v>
      </c>
      <c r="U176" s="460">
        <v>1221</v>
      </c>
      <c r="V176" s="460">
        <v>2075</v>
      </c>
      <c r="W176" s="460">
        <v>881</v>
      </c>
      <c r="X176" s="460">
        <v>2027</v>
      </c>
      <c r="Y176" s="460">
        <v>894</v>
      </c>
      <c r="Z176" s="460">
        <v>1247</v>
      </c>
      <c r="AA176" s="460">
        <v>592</v>
      </c>
      <c r="AB176" s="460">
        <v>319</v>
      </c>
      <c r="AC176" s="460">
        <v>162</v>
      </c>
      <c r="AD176" s="203">
        <f t="shared" si="317"/>
        <v>8559</v>
      </c>
      <c r="AE176" s="779">
        <f t="shared" si="318"/>
        <v>3750</v>
      </c>
      <c r="AF176" s="459">
        <v>0</v>
      </c>
      <c r="AG176" s="460">
        <v>0</v>
      </c>
      <c r="AH176" s="460">
        <v>0</v>
      </c>
      <c r="AI176" s="462">
        <v>0</v>
      </c>
      <c r="AJ176"/>
      <c r="AK176" s="438" t="s">
        <v>17</v>
      </c>
      <c r="AL176" s="459">
        <v>268</v>
      </c>
      <c r="AM176" s="460">
        <v>258</v>
      </c>
      <c r="AN176" s="460">
        <v>260</v>
      </c>
      <c r="AO176" s="460">
        <v>245</v>
      </c>
      <c r="AP176" s="460">
        <v>230</v>
      </c>
      <c r="AQ176" s="830">
        <f t="shared" si="310"/>
        <v>1261</v>
      </c>
      <c r="AR176" s="460">
        <v>0</v>
      </c>
      <c r="AS176" s="462">
        <v>0</v>
      </c>
      <c r="AT176" s="862">
        <v>872</v>
      </c>
      <c r="AU176" s="459">
        <v>700</v>
      </c>
      <c r="AV176" s="460">
        <v>142</v>
      </c>
      <c r="AW176" s="833">
        <f t="shared" si="311"/>
        <v>842</v>
      </c>
      <c r="AX176" s="741">
        <v>0</v>
      </c>
      <c r="AY176" s="467">
        <v>232</v>
      </c>
      <c r="AZ176"/>
      <c r="BA176" s="438" t="s">
        <v>17</v>
      </c>
      <c r="BB176" s="431">
        <v>211</v>
      </c>
      <c r="BC176" s="426">
        <v>491</v>
      </c>
      <c r="BD176" s="426">
        <v>212</v>
      </c>
      <c r="BE176" s="426">
        <v>1</v>
      </c>
      <c r="BF176" s="4">
        <f t="shared" si="312"/>
        <v>915</v>
      </c>
      <c r="BG176" s="432">
        <v>431</v>
      </c>
      <c r="BH176" s="431">
        <v>0</v>
      </c>
      <c r="BI176" s="426">
        <v>0</v>
      </c>
      <c r="BJ176" s="426">
        <v>0</v>
      </c>
      <c r="BK176" s="269"/>
      <c r="BL176" s="429">
        <v>12</v>
      </c>
      <c r="BM176" s="299">
        <v>10</v>
      </c>
    </row>
    <row r="177" spans="1:65" s="124" customFormat="1" ht="13.4" customHeight="1">
      <c r="A177" s="469" t="s">
        <v>19</v>
      </c>
      <c r="B177" s="478">
        <v>5772</v>
      </c>
      <c r="C177" s="479">
        <v>2741</v>
      </c>
      <c r="D177" s="479">
        <v>5373</v>
      </c>
      <c r="E177" s="479">
        <v>2631</v>
      </c>
      <c r="F177" s="479">
        <v>4710</v>
      </c>
      <c r="G177" s="479">
        <v>2206</v>
      </c>
      <c r="H177" s="479">
        <v>3931</v>
      </c>
      <c r="I177" s="479">
        <v>1915</v>
      </c>
      <c r="J177" s="479">
        <v>2736</v>
      </c>
      <c r="K177" s="479">
        <v>1384</v>
      </c>
      <c r="L177" s="203">
        <f t="shared" si="306"/>
        <v>22522</v>
      </c>
      <c r="M177" s="779">
        <f t="shared" si="307"/>
        <v>10877</v>
      </c>
      <c r="N177" s="492">
        <v>0</v>
      </c>
      <c r="O177" s="140">
        <v>0</v>
      </c>
      <c r="P177" s="140">
        <v>0</v>
      </c>
      <c r="Q177" s="141">
        <v>0</v>
      </c>
      <c r="R177"/>
      <c r="S177" s="485" t="s">
        <v>19</v>
      </c>
      <c r="T177" s="459">
        <v>1216</v>
      </c>
      <c r="U177" s="460">
        <v>508</v>
      </c>
      <c r="V177" s="460">
        <v>1087</v>
      </c>
      <c r="W177" s="460">
        <v>471</v>
      </c>
      <c r="X177" s="460">
        <v>990</v>
      </c>
      <c r="Y177" s="460">
        <v>411</v>
      </c>
      <c r="Z177" s="460">
        <v>716</v>
      </c>
      <c r="AA177" s="460">
        <v>335</v>
      </c>
      <c r="AB177" s="460">
        <v>251</v>
      </c>
      <c r="AC177" s="460">
        <v>127</v>
      </c>
      <c r="AD177" s="203">
        <f t="shared" si="317"/>
        <v>4260</v>
      </c>
      <c r="AE177" s="779">
        <f t="shared" si="318"/>
        <v>1852</v>
      </c>
      <c r="AF177" s="459">
        <v>0</v>
      </c>
      <c r="AG177" s="460">
        <v>0</v>
      </c>
      <c r="AH177" s="460">
        <v>0</v>
      </c>
      <c r="AI177" s="462">
        <v>0</v>
      </c>
      <c r="AJ177"/>
      <c r="AK177" s="438" t="s">
        <v>19</v>
      </c>
      <c r="AL177" s="459">
        <v>149</v>
      </c>
      <c r="AM177" s="460">
        <v>148</v>
      </c>
      <c r="AN177" s="460">
        <v>150</v>
      </c>
      <c r="AO177" s="460">
        <v>145</v>
      </c>
      <c r="AP177" s="460">
        <v>141</v>
      </c>
      <c r="AQ177" s="830">
        <f t="shared" si="310"/>
        <v>733</v>
      </c>
      <c r="AR177" s="460">
        <v>0</v>
      </c>
      <c r="AS177" s="462">
        <v>0</v>
      </c>
      <c r="AT177" s="862">
        <v>575</v>
      </c>
      <c r="AU177" s="459">
        <v>473</v>
      </c>
      <c r="AV177" s="460">
        <v>59</v>
      </c>
      <c r="AW177" s="833">
        <f t="shared" si="311"/>
        <v>532</v>
      </c>
      <c r="AX177" s="741">
        <v>0</v>
      </c>
      <c r="AY177" s="467">
        <v>138</v>
      </c>
      <c r="AZ177"/>
      <c r="BA177" s="438" t="s">
        <v>19</v>
      </c>
      <c r="BB177" s="431">
        <v>158</v>
      </c>
      <c r="BC177" s="426">
        <v>260</v>
      </c>
      <c r="BD177" s="426">
        <v>110</v>
      </c>
      <c r="BE177" s="426">
        <v>0</v>
      </c>
      <c r="BF177" s="4">
        <f t="shared" si="312"/>
        <v>528</v>
      </c>
      <c r="BG177" s="432">
        <v>260</v>
      </c>
      <c r="BH177" s="431">
        <v>0</v>
      </c>
      <c r="BI177" s="426">
        <v>0</v>
      </c>
      <c r="BJ177" s="426">
        <v>0</v>
      </c>
      <c r="BK177" s="269"/>
      <c r="BL177" s="429">
        <v>7</v>
      </c>
      <c r="BM177" s="299">
        <v>4</v>
      </c>
    </row>
    <row r="178" spans="1:65" s="124" customFormat="1" ht="13.4" customHeight="1">
      <c r="A178" s="469" t="s">
        <v>331</v>
      </c>
      <c r="B178" s="478">
        <v>7436</v>
      </c>
      <c r="C178" s="479">
        <v>3592</v>
      </c>
      <c r="D178" s="479">
        <v>5667</v>
      </c>
      <c r="E178" s="479">
        <v>2754</v>
      </c>
      <c r="F178" s="479">
        <v>4999</v>
      </c>
      <c r="G178" s="479">
        <v>2387</v>
      </c>
      <c r="H178" s="479">
        <v>3845</v>
      </c>
      <c r="I178" s="479">
        <v>1886</v>
      </c>
      <c r="J178" s="479">
        <v>2329</v>
      </c>
      <c r="K178" s="479">
        <v>1121</v>
      </c>
      <c r="L178" s="203">
        <f t="shared" si="306"/>
        <v>24276</v>
      </c>
      <c r="M178" s="779">
        <f t="shared" si="307"/>
        <v>11740</v>
      </c>
      <c r="N178" s="492">
        <v>0</v>
      </c>
      <c r="O178" s="140">
        <v>0</v>
      </c>
      <c r="P178" s="140">
        <v>0</v>
      </c>
      <c r="Q178" s="141">
        <v>0</v>
      </c>
      <c r="R178"/>
      <c r="S178" s="487" t="s">
        <v>331</v>
      </c>
      <c r="T178" s="459">
        <v>1877</v>
      </c>
      <c r="U178" s="460">
        <v>888</v>
      </c>
      <c r="V178" s="460">
        <v>1382</v>
      </c>
      <c r="W178" s="460">
        <v>623</v>
      </c>
      <c r="X178" s="460">
        <v>1111</v>
      </c>
      <c r="Y178" s="460">
        <v>475</v>
      </c>
      <c r="Z178" s="460">
        <v>837</v>
      </c>
      <c r="AA178" s="460">
        <v>403</v>
      </c>
      <c r="AB178" s="460">
        <v>262</v>
      </c>
      <c r="AC178" s="460">
        <v>121</v>
      </c>
      <c r="AD178" s="203">
        <f t="shared" si="317"/>
        <v>5469</v>
      </c>
      <c r="AE178" s="779">
        <f t="shared" si="318"/>
        <v>2510</v>
      </c>
      <c r="AF178" s="459">
        <v>0</v>
      </c>
      <c r="AG178" s="460">
        <v>0</v>
      </c>
      <c r="AH178" s="460">
        <v>0</v>
      </c>
      <c r="AI178" s="462">
        <v>0</v>
      </c>
      <c r="AJ178"/>
      <c r="AK178" s="469" t="s">
        <v>331</v>
      </c>
      <c r="AL178" s="459">
        <v>161</v>
      </c>
      <c r="AM178" s="460">
        <v>157</v>
      </c>
      <c r="AN178" s="460">
        <v>156</v>
      </c>
      <c r="AO178" s="460">
        <v>147</v>
      </c>
      <c r="AP178" s="460">
        <v>143</v>
      </c>
      <c r="AQ178" s="830">
        <f t="shared" si="310"/>
        <v>764</v>
      </c>
      <c r="AR178" s="460">
        <v>0</v>
      </c>
      <c r="AS178" s="462">
        <v>0</v>
      </c>
      <c r="AT178" s="862">
        <v>524</v>
      </c>
      <c r="AU178" s="459">
        <v>294</v>
      </c>
      <c r="AV178" s="460">
        <v>218</v>
      </c>
      <c r="AW178" s="833">
        <f t="shared" si="311"/>
        <v>512</v>
      </c>
      <c r="AX178" s="741">
        <v>0</v>
      </c>
      <c r="AY178" s="467">
        <v>142</v>
      </c>
      <c r="AZ178"/>
      <c r="BA178" s="469" t="s">
        <v>331</v>
      </c>
      <c r="BB178" s="431">
        <v>91</v>
      </c>
      <c r="BC178" s="426">
        <v>292</v>
      </c>
      <c r="BD178" s="426">
        <v>144</v>
      </c>
      <c r="BE178" s="426">
        <v>0</v>
      </c>
      <c r="BF178" s="4">
        <f t="shared" si="312"/>
        <v>527</v>
      </c>
      <c r="BG178" s="432">
        <v>250</v>
      </c>
      <c r="BH178" s="431">
        <v>0</v>
      </c>
      <c r="BI178" s="426">
        <v>0</v>
      </c>
      <c r="BJ178" s="426">
        <v>0</v>
      </c>
      <c r="BK178" s="269"/>
      <c r="BL178" s="429">
        <v>1</v>
      </c>
      <c r="BM178" s="299">
        <v>1</v>
      </c>
    </row>
    <row r="179" spans="1:65" s="124" customFormat="1" ht="13.4" customHeight="1">
      <c r="A179" s="490" t="s">
        <v>44</v>
      </c>
      <c r="B179" s="478"/>
      <c r="C179" s="479"/>
      <c r="D179" s="479"/>
      <c r="E179" s="479"/>
      <c r="F179" s="479"/>
      <c r="G179" s="479"/>
      <c r="H179" s="479"/>
      <c r="I179" s="479"/>
      <c r="J179" s="479"/>
      <c r="K179" s="479"/>
      <c r="L179" s="203"/>
      <c r="M179" s="779"/>
      <c r="N179" s="492"/>
      <c r="O179" s="140"/>
      <c r="P179" s="140"/>
      <c r="Q179" s="141"/>
      <c r="R179"/>
      <c r="S179" s="454" t="s">
        <v>44</v>
      </c>
      <c r="T179" s="459"/>
      <c r="U179" s="460"/>
      <c r="V179" s="460"/>
      <c r="W179" s="460"/>
      <c r="X179" s="460"/>
      <c r="Y179" s="460"/>
      <c r="Z179" s="460"/>
      <c r="AA179" s="460"/>
      <c r="AB179" s="460"/>
      <c r="AC179" s="460"/>
      <c r="AD179" s="203"/>
      <c r="AE179" s="779"/>
      <c r="AF179" s="459"/>
      <c r="AG179" s="460"/>
      <c r="AH179" s="460"/>
      <c r="AI179" s="462"/>
      <c r="AJ179"/>
      <c r="AK179" s="437" t="s">
        <v>44</v>
      </c>
      <c r="AL179" s="470"/>
      <c r="AM179" s="436"/>
      <c r="AN179" s="436"/>
      <c r="AO179" s="436"/>
      <c r="AP179" s="436"/>
      <c r="AQ179" s="830"/>
      <c r="AR179" s="461"/>
      <c r="AS179" s="463"/>
      <c r="AT179" s="863"/>
      <c r="AU179" s="470"/>
      <c r="AV179" s="436"/>
      <c r="AW179" s="833"/>
      <c r="AX179" s="742"/>
      <c r="AY179" s="471"/>
      <c r="AZ179"/>
      <c r="BA179" s="437" t="s">
        <v>44</v>
      </c>
      <c r="BB179" s="431"/>
      <c r="BC179" s="426"/>
      <c r="BD179" s="426"/>
      <c r="BE179" s="426"/>
      <c r="BF179" s="4"/>
      <c r="BG179" s="432"/>
      <c r="BH179" s="431"/>
      <c r="BI179" s="426"/>
      <c r="BJ179" s="426"/>
      <c r="BK179" s="269"/>
      <c r="BL179" s="428"/>
      <c r="BM179" s="130"/>
    </row>
    <row r="180" spans="1:65" ht="13.4" customHeight="1">
      <c r="A180" s="469" t="s">
        <v>46</v>
      </c>
      <c r="B180" s="478">
        <v>16115</v>
      </c>
      <c r="C180" s="479">
        <v>7883</v>
      </c>
      <c r="D180" s="479">
        <v>9930</v>
      </c>
      <c r="E180" s="479">
        <v>4747</v>
      </c>
      <c r="F180" s="479">
        <v>7658</v>
      </c>
      <c r="G180" s="479">
        <v>3742</v>
      </c>
      <c r="H180" s="479">
        <v>4583</v>
      </c>
      <c r="I180" s="479">
        <v>2198</v>
      </c>
      <c r="J180" s="479">
        <v>3158</v>
      </c>
      <c r="K180" s="479">
        <v>1468</v>
      </c>
      <c r="L180" s="203">
        <f t="shared" si="306"/>
        <v>41444</v>
      </c>
      <c r="M180" s="779">
        <f t="shared" si="307"/>
        <v>20038</v>
      </c>
      <c r="N180" s="492">
        <v>0</v>
      </c>
      <c r="O180" s="140">
        <v>0</v>
      </c>
      <c r="P180" s="140">
        <v>0</v>
      </c>
      <c r="Q180" s="141">
        <v>0</v>
      </c>
      <c r="S180" s="485" t="s">
        <v>46</v>
      </c>
      <c r="T180" s="459">
        <v>5508</v>
      </c>
      <c r="U180" s="460">
        <v>2648</v>
      </c>
      <c r="V180" s="460">
        <v>3037</v>
      </c>
      <c r="W180" s="460">
        <v>1445</v>
      </c>
      <c r="X180" s="460">
        <v>2268</v>
      </c>
      <c r="Y180" s="460">
        <v>1069</v>
      </c>
      <c r="Z180" s="460">
        <v>1095</v>
      </c>
      <c r="AA180" s="460">
        <v>515</v>
      </c>
      <c r="AB180" s="460">
        <v>917</v>
      </c>
      <c r="AC180" s="460">
        <v>452</v>
      </c>
      <c r="AD180" s="203">
        <f t="shared" ref="AD180:AD185" si="319">+T180+V180+X180+Z180+AB180</f>
        <v>12825</v>
      </c>
      <c r="AE180" s="779">
        <f t="shared" ref="AE180:AE185" si="320">+U180+W180+Y180+AA180+AC180</f>
        <v>6129</v>
      </c>
      <c r="AF180" s="459">
        <v>0</v>
      </c>
      <c r="AG180" s="460">
        <v>0</v>
      </c>
      <c r="AH180" s="460">
        <v>0</v>
      </c>
      <c r="AI180" s="462">
        <v>0</v>
      </c>
      <c r="AK180" s="438" t="s">
        <v>46</v>
      </c>
      <c r="AL180" s="459">
        <v>395</v>
      </c>
      <c r="AM180" s="460">
        <v>378</v>
      </c>
      <c r="AN180" s="460">
        <v>351</v>
      </c>
      <c r="AO180" s="460">
        <v>268</v>
      </c>
      <c r="AP180" s="460">
        <v>211</v>
      </c>
      <c r="AQ180" s="830">
        <f t="shared" si="310"/>
        <v>1603</v>
      </c>
      <c r="AR180" s="460">
        <v>0</v>
      </c>
      <c r="AS180" s="462">
        <v>0</v>
      </c>
      <c r="AT180" s="862">
        <v>1028</v>
      </c>
      <c r="AU180" s="459">
        <v>839</v>
      </c>
      <c r="AV180" s="460">
        <v>171</v>
      </c>
      <c r="AW180" s="833">
        <f t="shared" si="311"/>
        <v>1010</v>
      </c>
      <c r="AX180" s="741">
        <v>0</v>
      </c>
      <c r="AY180" s="467">
        <v>374</v>
      </c>
      <c r="BA180" s="438" t="s">
        <v>46</v>
      </c>
      <c r="BB180" s="431">
        <v>197</v>
      </c>
      <c r="BC180" s="426">
        <v>540</v>
      </c>
      <c r="BD180" s="426">
        <v>76</v>
      </c>
      <c r="BE180" s="426">
        <v>1</v>
      </c>
      <c r="BF180" s="4">
        <f t="shared" si="312"/>
        <v>814</v>
      </c>
      <c r="BG180" s="432">
        <v>325</v>
      </c>
      <c r="BH180" s="431">
        <v>0</v>
      </c>
      <c r="BI180" s="426">
        <v>0</v>
      </c>
      <c r="BJ180" s="426">
        <v>0</v>
      </c>
      <c r="BK180" s="269"/>
      <c r="BL180" s="429">
        <v>3</v>
      </c>
      <c r="BM180" s="299">
        <v>2</v>
      </c>
    </row>
    <row r="181" spans="1:65" ht="13.4" customHeight="1">
      <c r="A181" s="469" t="s">
        <v>332</v>
      </c>
      <c r="B181" s="478">
        <v>15369</v>
      </c>
      <c r="C181" s="479">
        <v>7580</v>
      </c>
      <c r="D181" s="479">
        <v>10318</v>
      </c>
      <c r="E181" s="479">
        <v>5041</v>
      </c>
      <c r="F181" s="479">
        <v>7775</v>
      </c>
      <c r="G181" s="479">
        <v>3731</v>
      </c>
      <c r="H181" s="479">
        <v>4798</v>
      </c>
      <c r="I181" s="479">
        <v>2349</v>
      </c>
      <c r="J181" s="479">
        <v>3385</v>
      </c>
      <c r="K181" s="479">
        <v>1603</v>
      </c>
      <c r="L181" s="203">
        <f t="shared" si="306"/>
        <v>41645</v>
      </c>
      <c r="M181" s="779">
        <f t="shared" si="307"/>
        <v>20304</v>
      </c>
      <c r="N181" s="492">
        <v>0</v>
      </c>
      <c r="O181" s="140">
        <v>0</v>
      </c>
      <c r="P181" s="140">
        <v>0</v>
      </c>
      <c r="Q181" s="141">
        <v>0</v>
      </c>
      <c r="S181" s="485" t="s">
        <v>332</v>
      </c>
      <c r="T181" s="459">
        <v>440</v>
      </c>
      <c r="U181" s="460">
        <v>193</v>
      </c>
      <c r="V181" s="460">
        <v>2802</v>
      </c>
      <c r="W181" s="460">
        <v>1323</v>
      </c>
      <c r="X181" s="460">
        <v>2127</v>
      </c>
      <c r="Y181" s="460">
        <v>987</v>
      </c>
      <c r="Z181" s="460">
        <v>184</v>
      </c>
      <c r="AA181" s="460">
        <v>94</v>
      </c>
      <c r="AB181" s="460">
        <v>449</v>
      </c>
      <c r="AC181" s="460">
        <v>197</v>
      </c>
      <c r="AD181" s="203">
        <f t="shared" si="319"/>
        <v>6002</v>
      </c>
      <c r="AE181" s="779">
        <f t="shared" si="320"/>
        <v>2794</v>
      </c>
      <c r="AF181" s="459">
        <v>0</v>
      </c>
      <c r="AG181" s="460">
        <v>0</v>
      </c>
      <c r="AH181" s="460">
        <v>0</v>
      </c>
      <c r="AI181" s="462">
        <v>0</v>
      </c>
      <c r="AK181" s="438" t="s">
        <v>332</v>
      </c>
      <c r="AL181" s="459">
        <v>274</v>
      </c>
      <c r="AM181" s="460">
        <v>262</v>
      </c>
      <c r="AN181" s="460">
        <v>238</v>
      </c>
      <c r="AO181" s="460">
        <v>217</v>
      </c>
      <c r="AP181" s="460">
        <v>201</v>
      </c>
      <c r="AQ181" s="830">
        <f t="shared" si="310"/>
        <v>1192</v>
      </c>
      <c r="AR181" s="460">
        <v>0</v>
      </c>
      <c r="AS181" s="462">
        <v>0</v>
      </c>
      <c r="AT181" s="862">
        <v>810</v>
      </c>
      <c r="AU181" s="459">
        <v>686</v>
      </c>
      <c r="AV181" s="460">
        <v>120</v>
      </c>
      <c r="AW181" s="833">
        <f t="shared" si="311"/>
        <v>806</v>
      </c>
      <c r="AX181" s="741">
        <v>0</v>
      </c>
      <c r="AY181" s="467">
        <v>239</v>
      </c>
      <c r="BA181" s="438" t="s">
        <v>332</v>
      </c>
      <c r="BB181" s="431">
        <v>184</v>
      </c>
      <c r="BC181" s="426">
        <v>518</v>
      </c>
      <c r="BD181" s="426">
        <v>212</v>
      </c>
      <c r="BE181" s="426">
        <v>1</v>
      </c>
      <c r="BF181" s="4">
        <f t="shared" si="312"/>
        <v>915</v>
      </c>
      <c r="BG181" s="432">
        <v>269</v>
      </c>
      <c r="BH181" s="431">
        <v>0</v>
      </c>
      <c r="BI181" s="426">
        <v>0</v>
      </c>
      <c r="BJ181" s="426">
        <v>0</v>
      </c>
      <c r="BK181" s="269"/>
      <c r="BL181" s="429">
        <v>10</v>
      </c>
      <c r="BM181" s="299">
        <v>6</v>
      </c>
    </row>
    <row r="182" spans="1:65" ht="13.4" customHeight="1">
      <c r="A182" s="469" t="s">
        <v>51</v>
      </c>
      <c r="B182" s="478">
        <v>30512</v>
      </c>
      <c r="C182" s="479">
        <v>14970</v>
      </c>
      <c r="D182" s="479">
        <v>19342</v>
      </c>
      <c r="E182" s="479">
        <v>9571</v>
      </c>
      <c r="F182" s="479">
        <v>14671</v>
      </c>
      <c r="G182" s="479">
        <v>7320</v>
      </c>
      <c r="H182" s="479">
        <v>9842</v>
      </c>
      <c r="I182" s="479">
        <v>4775</v>
      </c>
      <c r="J182" s="479">
        <v>6281</v>
      </c>
      <c r="K182" s="479">
        <v>3115</v>
      </c>
      <c r="L182" s="203">
        <f t="shared" si="306"/>
        <v>80648</v>
      </c>
      <c r="M182" s="779">
        <f t="shared" si="307"/>
        <v>39751</v>
      </c>
      <c r="N182" s="492">
        <v>0</v>
      </c>
      <c r="O182" s="140">
        <v>0</v>
      </c>
      <c r="P182" s="140">
        <v>0</v>
      </c>
      <c r="Q182" s="141">
        <v>0</v>
      </c>
      <c r="S182" s="485" t="s">
        <v>51</v>
      </c>
      <c r="T182" s="459">
        <v>6668</v>
      </c>
      <c r="U182" s="460">
        <v>3224</v>
      </c>
      <c r="V182" s="460">
        <v>5023</v>
      </c>
      <c r="W182" s="460">
        <v>2525</v>
      </c>
      <c r="X182" s="460">
        <v>3733</v>
      </c>
      <c r="Y182" s="460">
        <v>1791</v>
      </c>
      <c r="Z182" s="460">
        <v>2009</v>
      </c>
      <c r="AA182" s="460">
        <v>931</v>
      </c>
      <c r="AB182" s="460">
        <v>1380</v>
      </c>
      <c r="AC182" s="460">
        <v>661</v>
      </c>
      <c r="AD182" s="203">
        <f t="shared" si="319"/>
        <v>18813</v>
      </c>
      <c r="AE182" s="779">
        <f t="shared" si="320"/>
        <v>9132</v>
      </c>
      <c r="AF182" s="459">
        <v>0</v>
      </c>
      <c r="AG182" s="460">
        <v>0</v>
      </c>
      <c r="AH182" s="460">
        <v>0</v>
      </c>
      <c r="AI182" s="462">
        <v>0</v>
      </c>
      <c r="AK182" s="438" t="s">
        <v>51</v>
      </c>
      <c r="AL182" s="459">
        <v>551</v>
      </c>
      <c r="AM182" s="460">
        <v>498</v>
      </c>
      <c r="AN182" s="460">
        <v>453</v>
      </c>
      <c r="AO182" s="460">
        <v>380</v>
      </c>
      <c r="AP182" s="460">
        <v>313</v>
      </c>
      <c r="AQ182" s="830">
        <f t="shared" si="310"/>
        <v>2195</v>
      </c>
      <c r="AR182" s="460">
        <v>0</v>
      </c>
      <c r="AS182" s="462">
        <v>0</v>
      </c>
      <c r="AT182" s="862">
        <v>1655</v>
      </c>
      <c r="AU182" s="459">
        <v>1400</v>
      </c>
      <c r="AV182" s="460">
        <v>137</v>
      </c>
      <c r="AW182" s="833">
        <f t="shared" si="311"/>
        <v>1537</v>
      </c>
      <c r="AX182" s="741">
        <v>0</v>
      </c>
      <c r="AY182" s="467">
        <v>459</v>
      </c>
      <c r="BA182" s="438" t="s">
        <v>51</v>
      </c>
      <c r="BB182" s="431">
        <v>442</v>
      </c>
      <c r="BC182" s="426">
        <v>814</v>
      </c>
      <c r="BD182" s="426">
        <v>464</v>
      </c>
      <c r="BE182" s="426">
        <v>1</v>
      </c>
      <c r="BF182" s="4">
        <f t="shared" si="312"/>
        <v>1721</v>
      </c>
      <c r="BG182" s="432">
        <v>703</v>
      </c>
      <c r="BH182" s="431">
        <v>0</v>
      </c>
      <c r="BI182" s="426">
        <v>0</v>
      </c>
      <c r="BJ182" s="426">
        <v>0</v>
      </c>
      <c r="BK182" s="269"/>
      <c r="BL182" s="429">
        <v>47</v>
      </c>
      <c r="BM182" s="299">
        <v>30</v>
      </c>
    </row>
    <row r="183" spans="1:65" ht="13.4" customHeight="1">
      <c r="A183" s="469" t="s">
        <v>333</v>
      </c>
      <c r="B183" s="478">
        <v>24523</v>
      </c>
      <c r="C183" s="479">
        <v>11997</v>
      </c>
      <c r="D183" s="479">
        <v>13323</v>
      </c>
      <c r="E183" s="479">
        <v>6445</v>
      </c>
      <c r="F183" s="479">
        <v>9776</v>
      </c>
      <c r="G183" s="479">
        <v>4659</v>
      </c>
      <c r="H183" s="479">
        <v>5362</v>
      </c>
      <c r="I183" s="479">
        <v>2567</v>
      </c>
      <c r="J183" s="479">
        <v>3153</v>
      </c>
      <c r="K183" s="479">
        <v>1441</v>
      </c>
      <c r="L183" s="203">
        <f t="shared" si="306"/>
        <v>56137</v>
      </c>
      <c r="M183" s="779">
        <f t="shared" si="307"/>
        <v>27109</v>
      </c>
      <c r="N183" s="492">
        <v>643</v>
      </c>
      <c r="O183" s="140">
        <v>265</v>
      </c>
      <c r="P183" s="140">
        <v>488</v>
      </c>
      <c r="Q183" s="141">
        <v>179</v>
      </c>
      <c r="S183" s="485" t="s">
        <v>333</v>
      </c>
      <c r="T183" s="459">
        <v>9398</v>
      </c>
      <c r="U183" s="460">
        <v>4590</v>
      </c>
      <c r="V183" s="460">
        <v>4510</v>
      </c>
      <c r="W183" s="460">
        <v>2158</v>
      </c>
      <c r="X183" s="460">
        <v>3318</v>
      </c>
      <c r="Y183" s="460">
        <v>1562</v>
      </c>
      <c r="Z183" s="460">
        <v>1233</v>
      </c>
      <c r="AA183" s="460">
        <v>584</v>
      </c>
      <c r="AB183" s="460">
        <v>573</v>
      </c>
      <c r="AC183" s="460">
        <v>238</v>
      </c>
      <c r="AD183" s="203">
        <f t="shared" si="319"/>
        <v>19032</v>
      </c>
      <c r="AE183" s="779">
        <f t="shared" si="320"/>
        <v>9132</v>
      </c>
      <c r="AF183" s="459">
        <v>112</v>
      </c>
      <c r="AG183" s="460">
        <v>49</v>
      </c>
      <c r="AH183" s="460">
        <v>46</v>
      </c>
      <c r="AI183" s="462">
        <v>17</v>
      </c>
      <c r="AK183" s="438" t="s">
        <v>333</v>
      </c>
      <c r="AL183" s="459">
        <v>474</v>
      </c>
      <c r="AM183" s="460">
        <v>458</v>
      </c>
      <c r="AN183" s="460">
        <v>428</v>
      </c>
      <c r="AO183" s="460">
        <v>302</v>
      </c>
      <c r="AP183" s="460">
        <v>222</v>
      </c>
      <c r="AQ183" s="830">
        <f t="shared" si="310"/>
        <v>1884</v>
      </c>
      <c r="AR183" s="460">
        <v>15</v>
      </c>
      <c r="AS183" s="462">
        <v>15</v>
      </c>
      <c r="AT183" s="862">
        <v>1099</v>
      </c>
      <c r="AU183" s="459">
        <v>928</v>
      </c>
      <c r="AV183" s="460">
        <v>122</v>
      </c>
      <c r="AW183" s="833">
        <f t="shared" si="311"/>
        <v>1050</v>
      </c>
      <c r="AX183" s="741">
        <v>40</v>
      </c>
      <c r="AY183" s="467">
        <v>442</v>
      </c>
      <c r="BA183" s="438" t="s">
        <v>333</v>
      </c>
      <c r="BB183" s="431">
        <v>400</v>
      </c>
      <c r="BC183" s="426">
        <v>571</v>
      </c>
      <c r="BD183" s="426">
        <v>216</v>
      </c>
      <c r="BE183" s="426">
        <v>0</v>
      </c>
      <c r="BF183" s="4">
        <f t="shared" si="312"/>
        <v>1187</v>
      </c>
      <c r="BG183" s="432">
        <v>522</v>
      </c>
      <c r="BH183" s="431">
        <v>39</v>
      </c>
      <c r="BI183" s="426">
        <v>4</v>
      </c>
      <c r="BJ183" s="426">
        <v>16</v>
      </c>
      <c r="BK183" s="269">
        <f>SUM(BH183:BJ183)</f>
        <v>59</v>
      </c>
      <c r="BL183" s="429">
        <v>20</v>
      </c>
      <c r="BM183" s="299">
        <v>11</v>
      </c>
    </row>
    <row r="184" spans="1:65" ht="13.4" customHeight="1">
      <c r="A184" s="469" t="s">
        <v>52</v>
      </c>
      <c r="B184" s="478">
        <v>32275</v>
      </c>
      <c r="C184" s="479">
        <v>15720</v>
      </c>
      <c r="D184" s="479">
        <v>16552</v>
      </c>
      <c r="E184" s="479">
        <v>7979</v>
      </c>
      <c r="F184" s="479">
        <v>11020</v>
      </c>
      <c r="G184" s="479">
        <v>5239</v>
      </c>
      <c r="H184" s="479">
        <v>6519</v>
      </c>
      <c r="I184" s="479">
        <v>3078</v>
      </c>
      <c r="J184" s="479">
        <v>4719</v>
      </c>
      <c r="K184" s="479">
        <v>2112</v>
      </c>
      <c r="L184" s="203">
        <f t="shared" si="306"/>
        <v>71085</v>
      </c>
      <c r="M184" s="779">
        <f t="shared" si="307"/>
        <v>34128</v>
      </c>
      <c r="N184" s="492">
        <v>0</v>
      </c>
      <c r="O184" s="140">
        <v>0</v>
      </c>
      <c r="P184" s="140">
        <v>0</v>
      </c>
      <c r="Q184" s="141">
        <v>0</v>
      </c>
      <c r="S184" s="485" t="s">
        <v>52</v>
      </c>
      <c r="T184" s="459">
        <v>10385</v>
      </c>
      <c r="U184" s="460">
        <v>5010</v>
      </c>
      <c r="V184" s="460">
        <v>5223</v>
      </c>
      <c r="W184" s="460">
        <v>2501</v>
      </c>
      <c r="X184" s="460">
        <v>3533</v>
      </c>
      <c r="Y184" s="460">
        <v>1618</v>
      </c>
      <c r="Z184" s="460">
        <v>1449</v>
      </c>
      <c r="AA184" s="460">
        <v>674</v>
      </c>
      <c r="AB184" s="460">
        <v>1422</v>
      </c>
      <c r="AC184" s="460">
        <v>664</v>
      </c>
      <c r="AD184" s="203">
        <f t="shared" si="319"/>
        <v>22012</v>
      </c>
      <c r="AE184" s="779">
        <f t="shared" si="320"/>
        <v>10467</v>
      </c>
      <c r="AF184" s="459">
        <v>0</v>
      </c>
      <c r="AG184" s="460">
        <v>0</v>
      </c>
      <c r="AH184" s="460">
        <v>0</v>
      </c>
      <c r="AI184" s="462">
        <v>0</v>
      </c>
      <c r="AK184" s="438" t="s">
        <v>52</v>
      </c>
      <c r="AL184" s="459">
        <v>538</v>
      </c>
      <c r="AM184" s="460">
        <v>485</v>
      </c>
      <c r="AN184" s="460">
        <v>405</v>
      </c>
      <c r="AO184" s="460">
        <v>301</v>
      </c>
      <c r="AP184" s="460">
        <v>239</v>
      </c>
      <c r="AQ184" s="830">
        <f t="shared" si="310"/>
        <v>1968</v>
      </c>
      <c r="AR184" s="460">
        <v>0</v>
      </c>
      <c r="AS184" s="462">
        <v>0</v>
      </c>
      <c r="AT184" s="862">
        <v>1407</v>
      </c>
      <c r="AU184" s="459">
        <v>1186</v>
      </c>
      <c r="AV184" s="460">
        <v>206</v>
      </c>
      <c r="AW184" s="833">
        <f t="shared" si="311"/>
        <v>1392</v>
      </c>
      <c r="AX184" s="741">
        <v>0</v>
      </c>
      <c r="AY184" s="467">
        <v>480</v>
      </c>
      <c r="BA184" s="438" t="s">
        <v>52</v>
      </c>
      <c r="BB184" s="431">
        <v>335</v>
      </c>
      <c r="BC184" s="426">
        <v>634</v>
      </c>
      <c r="BD184" s="426">
        <v>377</v>
      </c>
      <c r="BE184" s="426">
        <v>1</v>
      </c>
      <c r="BF184" s="4">
        <f t="shared" si="312"/>
        <v>1347</v>
      </c>
      <c r="BG184" s="432">
        <v>273</v>
      </c>
      <c r="BH184" s="431">
        <v>0</v>
      </c>
      <c r="BI184" s="426">
        <v>0</v>
      </c>
      <c r="BJ184" s="426">
        <v>0</v>
      </c>
      <c r="BK184" s="269"/>
      <c r="BL184" s="429">
        <v>6</v>
      </c>
      <c r="BM184" s="299">
        <v>2</v>
      </c>
    </row>
    <row r="185" spans="1:65" ht="15" customHeight="1" thickBot="1">
      <c r="A185" s="491" t="s">
        <v>334</v>
      </c>
      <c r="B185" s="495">
        <v>11182</v>
      </c>
      <c r="C185" s="496">
        <v>5480</v>
      </c>
      <c r="D185" s="496">
        <v>7587</v>
      </c>
      <c r="E185" s="496">
        <v>3747</v>
      </c>
      <c r="F185" s="496">
        <v>6141</v>
      </c>
      <c r="G185" s="496">
        <v>3050</v>
      </c>
      <c r="H185" s="496">
        <v>4475</v>
      </c>
      <c r="I185" s="496">
        <v>2208</v>
      </c>
      <c r="J185" s="496">
        <v>3195</v>
      </c>
      <c r="K185" s="496">
        <v>1569</v>
      </c>
      <c r="L185" s="187">
        <f t="shared" si="306"/>
        <v>32580</v>
      </c>
      <c r="M185" s="188">
        <f t="shared" si="307"/>
        <v>16054</v>
      </c>
      <c r="N185" s="493">
        <v>2093</v>
      </c>
      <c r="O185" s="295">
        <v>1009</v>
      </c>
      <c r="P185" s="295">
        <v>1534</v>
      </c>
      <c r="Q185" s="296">
        <v>696</v>
      </c>
      <c r="S185" s="458" t="s">
        <v>334</v>
      </c>
      <c r="T185" s="464">
        <v>2499</v>
      </c>
      <c r="U185" s="465">
        <v>1209</v>
      </c>
      <c r="V185" s="465">
        <v>2093</v>
      </c>
      <c r="W185" s="465">
        <v>1032</v>
      </c>
      <c r="X185" s="465">
        <v>1649</v>
      </c>
      <c r="Y185" s="465">
        <v>802</v>
      </c>
      <c r="Z185" s="465">
        <v>912</v>
      </c>
      <c r="AA185" s="465">
        <v>389</v>
      </c>
      <c r="AB185" s="465">
        <v>898</v>
      </c>
      <c r="AC185" s="465">
        <v>433</v>
      </c>
      <c r="AD185" s="187">
        <f t="shared" si="319"/>
        <v>8051</v>
      </c>
      <c r="AE185" s="188">
        <f t="shared" si="320"/>
        <v>3865</v>
      </c>
      <c r="AF185" s="464">
        <v>452</v>
      </c>
      <c r="AG185" s="465">
        <v>226</v>
      </c>
      <c r="AH185" s="465">
        <v>246</v>
      </c>
      <c r="AI185" s="466">
        <v>116</v>
      </c>
      <c r="AK185" s="439" t="s">
        <v>334</v>
      </c>
      <c r="AL185" s="464">
        <v>209</v>
      </c>
      <c r="AM185" s="465">
        <v>205</v>
      </c>
      <c r="AN185" s="465">
        <v>191</v>
      </c>
      <c r="AO185" s="465">
        <v>178</v>
      </c>
      <c r="AP185" s="465">
        <v>158</v>
      </c>
      <c r="AQ185" s="831">
        <f>SUM(AL185:AP185)</f>
        <v>941</v>
      </c>
      <c r="AR185" s="465">
        <v>36</v>
      </c>
      <c r="AS185" s="466">
        <v>33</v>
      </c>
      <c r="AT185" s="864">
        <v>709</v>
      </c>
      <c r="AU185" s="464">
        <v>632</v>
      </c>
      <c r="AV185" s="465">
        <v>19</v>
      </c>
      <c r="AW185" s="834">
        <f t="shared" si="311"/>
        <v>651</v>
      </c>
      <c r="AX185" s="743">
        <v>46</v>
      </c>
      <c r="AY185" s="468">
        <v>180</v>
      </c>
      <c r="BA185" s="439" t="s">
        <v>334</v>
      </c>
      <c r="BB185" s="433">
        <v>187</v>
      </c>
      <c r="BC185" s="427">
        <v>342</v>
      </c>
      <c r="BD185" s="427">
        <v>231</v>
      </c>
      <c r="BE185" s="427">
        <v>2</v>
      </c>
      <c r="BF185" s="451">
        <f t="shared" si="312"/>
        <v>762</v>
      </c>
      <c r="BG185" s="434">
        <v>331</v>
      </c>
      <c r="BH185" s="433">
        <v>61</v>
      </c>
      <c r="BI185" s="427">
        <v>2</v>
      </c>
      <c r="BJ185" s="427">
        <v>15</v>
      </c>
      <c r="BK185" s="836">
        <f>SUM(BH185:BJ185)</f>
        <v>78</v>
      </c>
      <c r="BL185" s="430">
        <v>8</v>
      </c>
      <c r="BM185" s="300">
        <v>3</v>
      </c>
    </row>
    <row r="186" spans="1:65" ht="17.25" customHeight="1">
      <c r="A186" s="122"/>
      <c r="B186" s="138"/>
      <c r="C186" s="145"/>
      <c r="AK186" s="124"/>
      <c r="AL186" s="146"/>
      <c r="AM186" s="146"/>
      <c r="AN186" s="146"/>
      <c r="AO186" s="146"/>
      <c r="AP186" s="146"/>
      <c r="AQ186" s="832"/>
      <c r="AR186" s="146"/>
      <c r="AS186" s="146"/>
      <c r="AT186" s="865"/>
      <c r="AU186" s="146"/>
      <c r="AV186" s="146"/>
      <c r="AW186" s="835"/>
      <c r="AX186" s="146"/>
      <c r="AY186" s="146"/>
    </row>
    <row r="187" spans="1:65" customFormat="1" ht="17.25" customHeight="1">
      <c r="L187" s="805"/>
      <c r="M187" s="785"/>
      <c r="AD187" s="785"/>
      <c r="AE187" s="785"/>
      <c r="AQ187" s="785"/>
      <c r="AT187" s="91"/>
      <c r="AW187" s="805"/>
      <c r="BB187" s="93"/>
      <c r="BF187" s="785"/>
      <c r="BH187" s="93"/>
      <c r="BI187" s="93"/>
      <c r="BK187" s="785"/>
    </row>
    <row r="188" spans="1:65" ht="17.25" customHeight="1">
      <c r="AO188" s="145"/>
      <c r="AP188" s="145"/>
      <c r="AQ188" s="152"/>
      <c r="AR188" s="145"/>
      <c r="AS188" s="145"/>
      <c r="AT188" s="145"/>
      <c r="AU188" s="145"/>
    </row>
    <row r="189" spans="1:65" ht="17.25" customHeight="1">
      <c r="B189" s="123"/>
    </row>
  </sheetData>
  <mergeCells count="174">
    <mergeCell ref="V5:W5"/>
    <mergeCell ref="X5:Y5"/>
    <mergeCell ref="N5:O5"/>
    <mergeCell ref="P5:Q5"/>
    <mergeCell ref="S5:S6"/>
    <mergeCell ref="A1:Q1"/>
    <mergeCell ref="S1:AI1"/>
    <mergeCell ref="AK1:AY1"/>
    <mergeCell ref="H70:I70"/>
    <mergeCell ref="J70:K70"/>
    <mergeCell ref="S31:AI31"/>
    <mergeCell ref="T5:U5"/>
    <mergeCell ref="AB33:AC33"/>
    <mergeCell ref="AD33:AE33"/>
    <mergeCell ref="A33:A34"/>
    <mergeCell ref="B33:C33"/>
    <mergeCell ref="D33:E33"/>
    <mergeCell ref="F33:G33"/>
    <mergeCell ref="H33:I33"/>
    <mergeCell ref="J33:K33"/>
    <mergeCell ref="V70:W70"/>
    <mergeCell ref="A70:A71"/>
    <mergeCell ref="B70:C70"/>
    <mergeCell ref="AY5:AY6"/>
    <mergeCell ref="Z5:AA5"/>
    <mergeCell ref="AB5:AC5"/>
    <mergeCell ref="AD5:AE5"/>
    <mergeCell ref="AF5:AG5"/>
    <mergeCell ref="AH5:AI5"/>
    <mergeCell ref="AK5:AK6"/>
    <mergeCell ref="BA30:BM30"/>
    <mergeCell ref="BA1:BM1"/>
    <mergeCell ref="A2:Q2"/>
    <mergeCell ref="S2:AI2"/>
    <mergeCell ref="AK2:AY2"/>
    <mergeCell ref="BA2:BM2"/>
    <mergeCell ref="BB5:BG5"/>
    <mergeCell ref="A3:Q3"/>
    <mergeCell ref="S3:AI3"/>
    <mergeCell ref="BA3:BM3"/>
    <mergeCell ref="A5:A6"/>
    <mergeCell ref="B5:C5"/>
    <mergeCell ref="D5:E5"/>
    <mergeCell ref="BH5:BK5"/>
    <mergeCell ref="F5:G5"/>
    <mergeCell ref="H5:I5"/>
    <mergeCell ref="J5:K5"/>
    <mergeCell ref="L5:M5"/>
    <mergeCell ref="A68:Q68"/>
    <mergeCell ref="S68:AI68"/>
    <mergeCell ref="BA68:BM68"/>
    <mergeCell ref="AK33:AK34"/>
    <mergeCell ref="AY33:AY34"/>
    <mergeCell ref="BA33:BA34"/>
    <mergeCell ref="X33:Y33"/>
    <mergeCell ref="Z33:AA33"/>
    <mergeCell ref="BA31:BM31"/>
    <mergeCell ref="BB33:BG33"/>
    <mergeCell ref="L33:M33"/>
    <mergeCell ref="N33:O33"/>
    <mergeCell ref="P33:Q33"/>
    <mergeCell ref="A31:Q31"/>
    <mergeCell ref="AF33:AG33"/>
    <mergeCell ref="AH33:AI33"/>
    <mergeCell ref="S33:S34"/>
    <mergeCell ref="T33:U33"/>
    <mergeCell ref="V33:W33"/>
    <mergeCell ref="AT33:AT34"/>
    <mergeCell ref="AK67:AY67"/>
    <mergeCell ref="A30:Q30"/>
    <mergeCell ref="S30:AI30"/>
    <mergeCell ref="A67:Q67"/>
    <mergeCell ref="S67:AI67"/>
    <mergeCell ref="BA67:BM67"/>
    <mergeCell ref="AU33:AW33"/>
    <mergeCell ref="AX33:AX34"/>
    <mergeCell ref="A104:Q104"/>
    <mergeCell ref="S104:AI104"/>
    <mergeCell ref="AK104:AY104"/>
    <mergeCell ref="BA104:BM104"/>
    <mergeCell ref="AK70:AK71"/>
    <mergeCell ref="AY70:AY71"/>
    <mergeCell ref="BA70:BA71"/>
    <mergeCell ref="X70:Y70"/>
    <mergeCell ref="Z70:AA70"/>
    <mergeCell ref="AB70:AC70"/>
    <mergeCell ref="AD70:AE70"/>
    <mergeCell ref="AF70:AG70"/>
    <mergeCell ref="AH70:AI70"/>
    <mergeCell ref="L70:M70"/>
    <mergeCell ref="N70:O70"/>
    <mergeCell ref="P70:Q70"/>
    <mergeCell ref="S70:S71"/>
    <mergeCell ref="T70:U70"/>
    <mergeCell ref="D70:E70"/>
    <mergeCell ref="F70:G70"/>
    <mergeCell ref="BL70:BM70"/>
    <mergeCell ref="BB70:BG70"/>
    <mergeCell ref="BH70:BK70"/>
    <mergeCell ref="AU70:AW70"/>
    <mergeCell ref="A105:Q105"/>
    <mergeCell ref="S105:AI105"/>
    <mergeCell ref="BA105:BM105"/>
    <mergeCell ref="D107:E107"/>
    <mergeCell ref="F107:G107"/>
    <mergeCell ref="H107:I107"/>
    <mergeCell ref="J107:K107"/>
    <mergeCell ref="L107:M107"/>
    <mergeCell ref="BB107:BG107"/>
    <mergeCell ref="BH107:BK107"/>
    <mergeCell ref="AU107:AW107"/>
    <mergeCell ref="AX107:AX108"/>
    <mergeCell ref="A147:Q147"/>
    <mergeCell ref="S147:AI147"/>
    <mergeCell ref="AK147:AY147"/>
    <mergeCell ref="BA147:BM147"/>
    <mergeCell ref="A148:Q148"/>
    <mergeCell ref="S148:AI148"/>
    <mergeCell ref="BA148:BM148"/>
    <mergeCell ref="AY107:AY108"/>
    <mergeCell ref="BA107:BA108"/>
    <mergeCell ref="BL107:BM107"/>
    <mergeCell ref="Z107:AA107"/>
    <mergeCell ref="AB107:AC107"/>
    <mergeCell ref="AD107:AE107"/>
    <mergeCell ref="AF107:AG107"/>
    <mergeCell ref="AH107:AI107"/>
    <mergeCell ref="AK107:AK108"/>
    <mergeCell ref="N107:O107"/>
    <mergeCell ref="P107:Q107"/>
    <mergeCell ref="S107:S108"/>
    <mergeCell ref="T107:U107"/>
    <mergeCell ref="V107:W107"/>
    <mergeCell ref="X107:Y107"/>
    <mergeCell ref="A107:A108"/>
    <mergeCell ref="B107:C107"/>
    <mergeCell ref="L150:M150"/>
    <mergeCell ref="N150:O150"/>
    <mergeCell ref="P150:Q150"/>
    <mergeCell ref="S150:S151"/>
    <mergeCell ref="T150:U150"/>
    <mergeCell ref="V150:W150"/>
    <mergeCell ref="A150:A151"/>
    <mergeCell ref="B150:C150"/>
    <mergeCell ref="D150:E150"/>
    <mergeCell ref="F150:G150"/>
    <mergeCell ref="H150:I150"/>
    <mergeCell ref="J150:K150"/>
    <mergeCell ref="X150:Y150"/>
    <mergeCell ref="Z150:AA150"/>
    <mergeCell ref="AB150:AC150"/>
    <mergeCell ref="AD150:AE150"/>
    <mergeCell ref="AF150:AG150"/>
    <mergeCell ref="AH150:AI150"/>
    <mergeCell ref="BB150:BG150"/>
    <mergeCell ref="BH150:BK150"/>
    <mergeCell ref="AU150:AW150"/>
    <mergeCell ref="AX150:AX151"/>
    <mergeCell ref="AT5:AT6"/>
    <mergeCell ref="AT70:AT71"/>
    <mergeCell ref="AT107:AT108"/>
    <mergeCell ref="AT150:AT151"/>
    <mergeCell ref="BL150:BM150"/>
    <mergeCell ref="AK150:AK151"/>
    <mergeCell ref="AY150:AY151"/>
    <mergeCell ref="BA150:BA151"/>
    <mergeCell ref="BH33:BK33"/>
    <mergeCell ref="BL33:BM33"/>
    <mergeCell ref="BA5:BA6"/>
    <mergeCell ref="BL5:BM5"/>
    <mergeCell ref="AU5:AW5"/>
    <mergeCell ref="AX5:AX6"/>
    <mergeCell ref="AX70:AX71"/>
    <mergeCell ref="AK30:AY30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firstPageNumber="14" orientation="landscape" horizontalDpi="300" r:id="rId1"/>
  <headerFooter>
    <oddFooter>Page &amp;P</oddFooter>
  </headerFooter>
  <rowBreaks count="4" manualBreakCount="4">
    <brk id="29" max="16383" man="1"/>
    <brk id="66" max="16383" man="1"/>
    <brk id="103" max="16383" man="1"/>
    <brk id="1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51"/>
  <sheetViews>
    <sheetView topLeftCell="T2" zoomScale="80" zoomScaleNormal="80" workbookViewId="0">
      <selection activeCell="R7" sqref="R7:AC29"/>
    </sheetView>
  </sheetViews>
  <sheetFormatPr baseColWidth="10" defaultColWidth="11.453125" defaultRowHeight="14.5"/>
  <cols>
    <col min="1" max="1" width="27.90625" style="263" customWidth="1"/>
    <col min="2" max="2" width="11.6328125" style="263" bestFit="1" customWidth="1"/>
    <col min="3" max="3" width="11.6328125" style="263" customWidth="1"/>
    <col min="4" max="5" width="11.6328125" style="263" bestFit="1" customWidth="1"/>
    <col min="6" max="6" width="11.6328125" style="263" customWidth="1"/>
    <col min="7" max="8" width="11.6328125" style="263" bestFit="1" customWidth="1"/>
    <col min="9" max="9" width="11.6328125" style="263" customWidth="1"/>
    <col min="10" max="11" width="11.6328125" style="263" bestFit="1" customWidth="1"/>
    <col min="12" max="12" width="11.6328125" style="263" customWidth="1"/>
    <col min="13" max="13" width="11.6328125" style="263" bestFit="1" customWidth="1"/>
    <col min="14" max="14" width="12.6328125" style="805" bestFit="1" customWidth="1"/>
    <col min="15" max="15" width="11.6328125" style="805" bestFit="1" customWidth="1"/>
    <col min="16" max="16" width="1.36328125" style="334" customWidth="1"/>
    <col min="17" max="17" width="26.6328125" style="263" customWidth="1"/>
    <col min="18" max="18" width="11.6328125" style="263" bestFit="1" customWidth="1"/>
    <col min="19" max="19" width="11.6328125" style="263" customWidth="1"/>
    <col min="20" max="20" width="11.6328125" style="263" bestFit="1" customWidth="1"/>
    <col min="21" max="21" width="11.54296875" style="263" bestFit="1" customWidth="1"/>
    <col min="22" max="22" width="11.54296875" style="263" customWidth="1"/>
    <col min="23" max="24" width="11.54296875" style="263" bestFit="1" customWidth="1"/>
    <col min="25" max="25" width="11.54296875" style="263" customWidth="1"/>
    <col min="26" max="27" width="11.54296875" style="263" bestFit="1" customWidth="1"/>
    <col min="28" max="28" width="11.54296875" style="263" customWidth="1"/>
    <col min="29" max="29" width="11.54296875" style="263" bestFit="1" customWidth="1"/>
    <col min="30" max="30" width="11.54296875" style="805" bestFit="1" customWidth="1"/>
    <col min="31" max="31" width="11.6328125" style="805" customWidth="1"/>
    <col min="32" max="32" width="2.54296875" style="334" customWidth="1"/>
    <col min="33" max="33" width="27" style="263" customWidth="1"/>
    <col min="34" max="37" width="11.54296875" style="263" bestFit="1" customWidth="1"/>
    <col min="38" max="38" width="11.54296875" style="805" bestFit="1" customWidth="1"/>
    <col min="39" max="39" width="11.54296875" style="263" bestFit="1" customWidth="1"/>
    <col min="40" max="40" width="11.453125" style="263"/>
    <col min="41" max="41" width="11.453125" style="805"/>
    <col min="42" max="42" width="13.90625" style="263" customWidth="1"/>
    <col min="43" max="43" width="2.90625" style="334" customWidth="1"/>
    <col min="44" max="44" width="30" style="263" customWidth="1"/>
    <col min="45" max="45" width="9.36328125" style="263" customWidth="1"/>
    <col min="46" max="46" width="12.36328125" style="263" customWidth="1"/>
    <col min="47" max="47" width="9.36328125" style="263" customWidth="1"/>
    <col min="48" max="48" width="14.08984375" style="263" customWidth="1"/>
    <col min="49" max="49" width="13.90625" style="805" customWidth="1"/>
    <col min="50" max="50" width="9.54296875" style="263" customWidth="1"/>
    <col min="51" max="51" width="10.453125" style="263" customWidth="1"/>
    <col min="52" max="52" width="11.453125" style="263"/>
    <col min="53" max="54" width="11.453125" style="93"/>
    <col min="55" max="16384" width="11.453125" style="263"/>
  </cols>
  <sheetData>
    <row r="1" spans="1:59" ht="28.5">
      <c r="A1" s="1128" t="s">
        <v>82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264"/>
      <c r="Q1" s="1" t="s">
        <v>83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64"/>
      <c r="AG1" s="1128" t="s">
        <v>84</v>
      </c>
      <c r="AH1" s="1128"/>
      <c r="AI1" s="1128"/>
      <c r="AJ1" s="1128"/>
      <c r="AK1" s="1128"/>
      <c r="AL1" s="1128"/>
      <c r="AM1" s="1128"/>
      <c r="AN1" s="1128"/>
      <c r="AO1" s="1128"/>
      <c r="AP1" s="1128"/>
      <c r="AQ1" s="264"/>
      <c r="AR1" s="1128" t="s">
        <v>85</v>
      </c>
      <c r="AS1" s="1128"/>
      <c r="AT1" s="1128"/>
      <c r="AU1" s="1128"/>
      <c r="AV1" s="1128"/>
      <c r="AW1" s="1128"/>
      <c r="AX1" s="1128"/>
      <c r="AY1" s="1128"/>
      <c r="AZ1" s="1128"/>
    </row>
    <row r="2" spans="1:59" ht="15" customHeight="1">
      <c r="A2" s="1129" t="s">
        <v>86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99"/>
      <c r="Q2" s="1129" t="s">
        <v>87</v>
      </c>
      <c r="R2" s="1129"/>
      <c r="S2" s="1129"/>
      <c r="T2" s="1129"/>
      <c r="U2" s="1129"/>
      <c r="V2" s="1129"/>
      <c r="W2" s="1129"/>
      <c r="X2" s="1129"/>
      <c r="Y2" s="1129"/>
      <c r="Z2" s="1129"/>
      <c r="AA2" s="1129"/>
      <c r="AB2" s="1129"/>
      <c r="AC2" s="1129"/>
      <c r="AD2" s="1129"/>
      <c r="AE2" s="1129"/>
      <c r="AF2" s="1129"/>
      <c r="AG2" s="1117" t="s">
        <v>88</v>
      </c>
      <c r="AH2" s="1117"/>
      <c r="AI2" s="1117"/>
      <c r="AJ2" s="1117"/>
      <c r="AK2" s="1117"/>
      <c r="AL2" s="1117"/>
      <c r="AM2" s="1117"/>
      <c r="AN2" s="1117"/>
      <c r="AO2" s="1117"/>
      <c r="AP2" s="1117"/>
      <c r="AQ2" s="960"/>
      <c r="AR2" s="1117" t="s">
        <v>89</v>
      </c>
      <c r="AS2" s="1117"/>
      <c r="AT2" s="1117"/>
      <c r="AU2" s="1117"/>
      <c r="AV2" s="1117"/>
      <c r="AW2" s="1117"/>
      <c r="AX2" s="1117"/>
      <c r="AY2" s="1117"/>
      <c r="AZ2" s="1117"/>
    </row>
    <row r="3" spans="1:59">
      <c r="A3" s="1071" t="s">
        <v>187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2"/>
      <c r="Q3" s="1071" t="s">
        <v>187</v>
      </c>
      <c r="R3" s="1071"/>
      <c r="S3" s="1071"/>
      <c r="T3" s="1071"/>
      <c r="U3" s="1071"/>
      <c r="V3" s="1071"/>
      <c r="W3" s="1071"/>
      <c r="X3" s="1071"/>
      <c r="Y3" s="1071"/>
      <c r="Z3" s="1071"/>
      <c r="AA3" s="1071"/>
      <c r="AB3" s="1071"/>
      <c r="AC3" s="1071"/>
      <c r="AD3" s="1071"/>
      <c r="AE3" s="1071"/>
      <c r="AF3" s="2"/>
      <c r="AG3" s="1071" t="s">
        <v>187</v>
      </c>
      <c r="AH3" s="1071"/>
      <c r="AI3" s="1071"/>
      <c r="AJ3" s="1071"/>
      <c r="AK3" s="1071"/>
      <c r="AL3" s="1071"/>
      <c r="AM3" s="1071"/>
      <c r="AN3" s="1071"/>
      <c r="AO3" s="1071"/>
      <c r="AP3" s="1071"/>
      <c r="AQ3" s="2"/>
      <c r="AR3" s="1071" t="s">
        <v>187</v>
      </c>
      <c r="AS3" s="1071"/>
      <c r="AT3" s="1071"/>
      <c r="AU3" s="1071"/>
      <c r="AV3" s="1071"/>
      <c r="AW3" s="1071"/>
      <c r="AX3" s="1071"/>
      <c r="AY3" s="1071"/>
      <c r="AZ3" s="1071"/>
    </row>
    <row r="4" spans="1:59" ht="15" thickBot="1">
      <c r="A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2"/>
      <c r="Q4" s="957"/>
      <c r="R4" s="957"/>
      <c r="S4" s="973"/>
      <c r="T4" s="957"/>
      <c r="U4" s="957"/>
      <c r="V4" s="973"/>
      <c r="W4" s="957"/>
      <c r="X4" s="957"/>
      <c r="Y4" s="973"/>
      <c r="Z4" s="957"/>
      <c r="AA4" s="957"/>
      <c r="AB4" s="973"/>
      <c r="AC4" s="957"/>
      <c r="AD4" s="957"/>
      <c r="AE4" s="957"/>
      <c r="AF4" s="2"/>
      <c r="AG4" s="957"/>
      <c r="AH4" s="957"/>
      <c r="AI4" s="957"/>
      <c r="AJ4" s="957"/>
      <c r="AK4" s="957"/>
      <c r="AL4" s="957"/>
      <c r="AM4" s="957"/>
      <c r="AN4" s="957"/>
      <c r="AO4" s="957"/>
      <c r="AP4" s="957"/>
      <c r="AQ4" s="2"/>
      <c r="AR4" s="957"/>
      <c r="AS4" s="957"/>
      <c r="AT4" s="957"/>
      <c r="AU4" s="957"/>
      <c r="AV4" s="957"/>
      <c r="AW4" s="957"/>
      <c r="AX4" s="957"/>
    </row>
    <row r="5" spans="1:59" ht="15" customHeight="1">
      <c r="A5" s="1083" t="s">
        <v>91</v>
      </c>
      <c r="B5" s="1101" t="s">
        <v>92</v>
      </c>
      <c r="C5" s="1102"/>
      <c r="D5" s="1063"/>
      <c r="E5" s="1101" t="s">
        <v>93</v>
      </c>
      <c r="F5" s="1102"/>
      <c r="G5" s="1063"/>
      <c r="H5" s="1101" t="s">
        <v>94</v>
      </c>
      <c r="I5" s="1102"/>
      <c r="J5" s="1063"/>
      <c r="K5" s="1101" t="s">
        <v>95</v>
      </c>
      <c r="L5" s="1102"/>
      <c r="M5" s="1063"/>
      <c r="N5" s="1101" t="s">
        <v>1</v>
      </c>
      <c r="O5" s="1127"/>
      <c r="P5" s="10"/>
      <c r="Q5" s="1021" t="s">
        <v>91</v>
      </c>
      <c r="R5" s="1124" t="s">
        <v>92</v>
      </c>
      <c r="S5" s="1124"/>
      <c r="T5" s="1124"/>
      <c r="U5" s="1124" t="s">
        <v>93</v>
      </c>
      <c r="V5" s="1124"/>
      <c r="W5" s="1124"/>
      <c r="X5" s="1124" t="s">
        <v>94</v>
      </c>
      <c r="Y5" s="1124"/>
      <c r="Z5" s="1124"/>
      <c r="AA5" s="1124" t="s">
        <v>95</v>
      </c>
      <c r="AB5" s="1124"/>
      <c r="AC5" s="1124"/>
      <c r="AD5" s="1124" t="s">
        <v>1</v>
      </c>
      <c r="AE5" s="1125"/>
      <c r="AF5" s="10"/>
      <c r="AG5" s="1028" t="s">
        <v>91</v>
      </c>
      <c r="AH5" s="1126" t="s">
        <v>96</v>
      </c>
      <c r="AI5" s="1124"/>
      <c r="AJ5" s="1124"/>
      <c r="AK5" s="1124"/>
      <c r="AL5" s="1125"/>
      <c r="AM5" s="1126" t="s">
        <v>97</v>
      </c>
      <c r="AN5" s="1124"/>
      <c r="AO5" s="1125"/>
      <c r="AP5" s="1114" t="s">
        <v>98</v>
      </c>
      <c r="AQ5" s="10"/>
      <c r="AR5" s="1021" t="s">
        <v>91</v>
      </c>
      <c r="AS5" s="1121" t="s">
        <v>103</v>
      </c>
      <c r="AT5" s="1119" t="s">
        <v>544</v>
      </c>
      <c r="AU5" s="1121" t="s">
        <v>545</v>
      </c>
      <c r="AV5" s="1025" t="s">
        <v>546</v>
      </c>
      <c r="AW5" s="1093" t="s">
        <v>105</v>
      </c>
      <c r="AX5" s="1025" t="s">
        <v>106</v>
      </c>
      <c r="AY5" s="1097" t="s">
        <v>547</v>
      </c>
      <c r="AZ5" s="1114" t="s">
        <v>5</v>
      </c>
    </row>
    <row r="6" spans="1:59" ht="26">
      <c r="A6" s="1084"/>
      <c r="B6" s="153" t="s">
        <v>99</v>
      </c>
      <c r="C6" s="153"/>
      <c r="D6" s="153" t="s">
        <v>100</v>
      </c>
      <c r="E6" s="153" t="s">
        <v>99</v>
      </c>
      <c r="F6" s="153"/>
      <c r="G6" s="153" t="s">
        <v>100</v>
      </c>
      <c r="H6" s="153" t="s">
        <v>99</v>
      </c>
      <c r="I6" s="153"/>
      <c r="J6" s="153" t="s">
        <v>100</v>
      </c>
      <c r="K6" s="153" t="s">
        <v>99</v>
      </c>
      <c r="L6" s="153"/>
      <c r="M6" s="153" t="s">
        <v>100</v>
      </c>
      <c r="N6" s="153" t="s">
        <v>99</v>
      </c>
      <c r="O6" s="323" t="s">
        <v>100</v>
      </c>
      <c r="P6" s="10"/>
      <c r="Q6" s="1065"/>
      <c r="R6" s="4" t="s">
        <v>99</v>
      </c>
      <c r="S6" s="975"/>
      <c r="T6" s="4" t="s">
        <v>100</v>
      </c>
      <c r="U6" s="4" t="s">
        <v>99</v>
      </c>
      <c r="V6" s="975"/>
      <c r="W6" s="4" t="s">
        <v>100</v>
      </c>
      <c r="X6" s="4" t="s">
        <v>99</v>
      </c>
      <c r="Y6" s="975"/>
      <c r="Z6" s="4" t="s">
        <v>100</v>
      </c>
      <c r="AA6" s="4" t="s">
        <v>99</v>
      </c>
      <c r="AB6" s="975"/>
      <c r="AC6" s="4" t="s">
        <v>100</v>
      </c>
      <c r="AD6" s="4" t="s">
        <v>99</v>
      </c>
      <c r="AE6" s="5" t="s">
        <v>100</v>
      </c>
      <c r="AF6" s="10"/>
      <c r="AG6" s="1029"/>
      <c r="AH6" s="956" t="s">
        <v>92</v>
      </c>
      <c r="AI6" s="959" t="s">
        <v>93</v>
      </c>
      <c r="AJ6" s="959" t="s">
        <v>94</v>
      </c>
      <c r="AK6" s="959" t="s">
        <v>95</v>
      </c>
      <c r="AL6" s="269" t="s">
        <v>1</v>
      </c>
      <c r="AM6" s="956" t="s">
        <v>101</v>
      </c>
      <c r="AN6" s="959" t="s">
        <v>102</v>
      </c>
      <c r="AO6" s="269" t="s">
        <v>1</v>
      </c>
      <c r="AP6" s="1115"/>
      <c r="AQ6" s="10"/>
      <c r="AR6" s="1022"/>
      <c r="AS6" s="1122"/>
      <c r="AT6" s="1120"/>
      <c r="AU6" s="1122"/>
      <c r="AV6" s="1123"/>
      <c r="AW6" s="1094"/>
      <c r="AX6" s="1123"/>
      <c r="AY6" s="1098"/>
      <c r="AZ6" s="1115"/>
    </row>
    <row r="7" spans="1:59">
      <c r="A7" s="6" t="s">
        <v>107</v>
      </c>
      <c r="B7" s="7">
        <f>+SUM(B35:B39)</f>
        <v>7248</v>
      </c>
      <c r="C7" s="179">
        <f>B7-D7</f>
        <v>3511</v>
      </c>
      <c r="D7" s="7">
        <f t="shared" ref="D7:O7" si="0">+SUM(D35:D39)</f>
        <v>3737</v>
      </c>
      <c r="E7" s="7">
        <f t="shared" si="0"/>
        <v>5569</v>
      </c>
      <c r="F7" s="179">
        <f>E7-G7</f>
        <v>2768</v>
      </c>
      <c r="G7" s="7">
        <f t="shared" si="0"/>
        <v>2801</v>
      </c>
      <c r="H7" s="7">
        <f t="shared" si="0"/>
        <v>11688</v>
      </c>
      <c r="I7" s="179">
        <f>H7-J7</f>
        <v>5703</v>
      </c>
      <c r="J7" s="7">
        <f t="shared" si="0"/>
        <v>5985</v>
      </c>
      <c r="K7" s="7">
        <f t="shared" si="0"/>
        <v>10015</v>
      </c>
      <c r="L7" s="179">
        <f>K7-M7</f>
        <v>5025</v>
      </c>
      <c r="M7" s="7">
        <f t="shared" si="0"/>
        <v>4990</v>
      </c>
      <c r="N7" s="7">
        <f t="shared" si="0"/>
        <v>34520</v>
      </c>
      <c r="O7" s="180">
        <f t="shared" si="0"/>
        <v>17513</v>
      </c>
      <c r="P7" s="265"/>
      <c r="Q7" s="6" t="s">
        <v>107</v>
      </c>
      <c r="R7" s="7">
        <f>+SUM(R35:R39)</f>
        <v>957</v>
      </c>
      <c r="S7" s="179">
        <f>R7-T7</f>
        <v>489</v>
      </c>
      <c r="T7" s="7">
        <f t="shared" ref="T7:AE7" si="1">+SUM(T35:T39)</f>
        <v>468</v>
      </c>
      <c r="U7" s="7">
        <f t="shared" si="1"/>
        <v>607</v>
      </c>
      <c r="V7" s="179">
        <f>U7-W7</f>
        <v>291</v>
      </c>
      <c r="W7" s="7">
        <f t="shared" si="1"/>
        <v>316</v>
      </c>
      <c r="X7" s="7">
        <f t="shared" si="1"/>
        <v>1676</v>
      </c>
      <c r="Y7" s="179">
        <f>X7-Z7</f>
        <v>799</v>
      </c>
      <c r="Z7" s="7">
        <f t="shared" si="1"/>
        <v>877</v>
      </c>
      <c r="AA7" s="7">
        <f t="shared" si="1"/>
        <v>3004</v>
      </c>
      <c r="AB7" s="179">
        <f>AA7-AC7</f>
        <v>1439</v>
      </c>
      <c r="AC7" s="7">
        <f t="shared" si="1"/>
        <v>1565</v>
      </c>
      <c r="AD7" s="7">
        <f t="shared" si="1"/>
        <v>6244</v>
      </c>
      <c r="AE7" s="180">
        <f t="shared" si="1"/>
        <v>3226</v>
      </c>
      <c r="AF7" s="265"/>
      <c r="AG7" s="504" t="s">
        <v>107</v>
      </c>
      <c r="AH7" s="506">
        <f t="shared" ref="AH7:AP7" si="2">+SUM(AH35:AH39)</f>
        <v>157</v>
      </c>
      <c r="AI7" s="179">
        <f t="shared" si="2"/>
        <v>125</v>
      </c>
      <c r="AJ7" s="179">
        <f t="shared" si="2"/>
        <v>248</v>
      </c>
      <c r="AK7" s="179">
        <f t="shared" si="2"/>
        <v>224</v>
      </c>
      <c r="AL7" s="180">
        <f t="shared" si="2"/>
        <v>754</v>
      </c>
      <c r="AM7" s="506">
        <f t="shared" si="2"/>
        <v>640</v>
      </c>
      <c r="AN7" s="179">
        <f t="shared" si="2"/>
        <v>148</v>
      </c>
      <c r="AO7" s="180">
        <f t="shared" si="2"/>
        <v>788</v>
      </c>
      <c r="AP7" s="596">
        <f t="shared" si="2"/>
        <v>136</v>
      </c>
      <c r="AQ7" s="265"/>
      <c r="AR7" s="181" t="s">
        <v>107</v>
      </c>
      <c r="AS7" s="203">
        <f t="shared" ref="AS7:AZ7" si="3">+SUM(AS35:AS39)</f>
        <v>507</v>
      </c>
      <c r="AT7" s="203">
        <f t="shared" si="3"/>
        <v>173</v>
      </c>
      <c r="AU7" s="203">
        <f t="shared" si="3"/>
        <v>10</v>
      </c>
      <c r="AV7" s="203">
        <f t="shared" si="3"/>
        <v>188</v>
      </c>
      <c r="AW7" s="203">
        <f t="shared" si="3"/>
        <v>448</v>
      </c>
      <c r="AX7" s="203">
        <f t="shared" si="3"/>
        <v>3</v>
      </c>
      <c r="AY7" s="915">
        <f t="shared" si="3"/>
        <v>1329</v>
      </c>
      <c r="AZ7" s="757">
        <f t="shared" si="3"/>
        <v>238</v>
      </c>
      <c r="BE7" s="263">
        <v>136</v>
      </c>
      <c r="BF7" s="969">
        <v>142</v>
      </c>
      <c r="BG7" s="263">
        <f>BF7-BE7</f>
        <v>6</v>
      </c>
    </row>
    <row r="8" spans="1:59">
      <c r="A8" s="6" t="s">
        <v>39</v>
      </c>
      <c r="B8" s="7">
        <f>SUM(B40:B43)</f>
        <v>11913</v>
      </c>
      <c r="C8" s="179">
        <f t="shared" ref="C8:C29" si="4">B8-D8</f>
        <v>5811</v>
      </c>
      <c r="D8" s="7">
        <f t="shared" ref="D8:O8" si="5">SUM(D40:D43)</f>
        <v>6102</v>
      </c>
      <c r="E8" s="7">
        <f t="shared" si="5"/>
        <v>8950</v>
      </c>
      <c r="F8" s="179">
        <f t="shared" ref="F8:F29" si="6">E8-G8</f>
        <v>4294</v>
      </c>
      <c r="G8" s="7">
        <f t="shared" si="5"/>
        <v>4656</v>
      </c>
      <c r="H8" s="7">
        <f t="shared" si="5"/>
        <v>7318</v>
      </c>
      <c r="I8" s="179">
        <f t="shared" ref="I8:I29" si="7">H8-J8</f>
        <v>3440</v>
      </c>
      <c r="J8" s="7">
        <f t="shared" si="5"/>
        <v>3878</v>
      </c>
      <c r="K8" s="7">
        <f t="shared" si="5"/>
        <v>6714</v>
      </c>
      <c r="L8" s="179">
        <f t="shared" ref="L8:L29" si="8">K8-M8</f>
        <v>3150</v>
      </c>
      <c r="M8" s="7">
        <f t="shared" si="5"/>
        <v>3564</v>
      </c>
      <c r="N8" s="7">
        <f t="shared" si="5"/>
        <v>34895</v>
      </c>
      <c r="O8" s="180">
        <f t="shared" si="5"/>
        <v>18200</v>
      </c>
      <c r="P8" s="265"/>
      <c r="Q8" s="6" t="s">
        <v>39</v>
      </c>
      <c r="R8" s="7">
        <f>SUM(R40:R43)</f>
        <v>2762</v>
      </c>
      <c r="S8" s="179">
        <f t="shared" ref="S8:S29" si="9">R8-T8</f>
        <v>1338</v>
      </c>
      <c r="T8" s="7">
        <f t="shared" ref="T8:AE8" si="10">SUM(T40:T43)</f>
        <v>1424</v>
      </c>
      <c r="U8" s="7">
        <f t="shared" si="10"/>
        <v>905</v>
      </c>
      <c r="V8" s="179">
        <f t="shared" ref="V8:V29" si="11">U8-W8</f>
        <v>450</v>
      </c>
      <c r="W8" s="7">
        <f t="shared" si="10"/>
        <v>455</v>
      </c>
      <c r="X8" s="7">
        <f t="shared" si="10"/>
        <v>1562</v>
      </c>
      <c r="Y8" s="179">
        <f t="shared" ref="Y8:Y29" si="12">X8-Z8</f>
        <v>752</v>
      </c>
      <c r="Z8" s="7">
        <f t="shared" si="10"/>
        <v>810</v>
      </c>
      <c r="AA8" s="7">
        <f t="shared" si="10"/>
        <v>1751</v>
      </c>
      <c r="AB8" s="179">
        <f t="shared" ref="AB8:AB29" si="13">AA8-AC8</f>
        <v>764</v>
      </c>
      <c r="AC8" s="7">
        <f t="shared" si="10"/>
        <v>987</v>
      </c>
      <c r="AD8" s="7">
        <f t="shared" si="10"/>
        <v>6980</v>
      </c>
      <c r="AE8" s="180">
        <f t="shared" si="10"/>
        <v>3676</v>
      </c>
      <c r="AF8" s="265"/>
      <c r="AG8" s="504" t="s">
        <v>39</v>
      </c>
      <c r="AH8" s="506">
        <f t="shared" ref="AH8:AP8" si="14">SUM(AH40:AH43)</f>
        <v>271</v>
      </c>
      <c r="AI8" s="179">
        <f t="shared" si="14"/>
        <v>222</v>
      </c>
      <c r="AJ8" s="179">
        <f t="shared" si="14"/>
        <v>202</v>
      </c>
      <c r="AK8" s="179">
        <f t="shared" si="14"/>
        <v>183</v>
      </c>
      <c r="AL8" s="180">
        <f t="shared" si="14"/>
        <v>878</v>
      </c>
      <c r="AM8" s="506">
        <f t="shared" si="14"/>
        <v>631</v>
      </c>
      <c r="AN8" s="179">
        <f t="shared" si="14"/>
        <v>206</v>
      </c>
      <c r="AO8" s="180">
        <f t="shared" si="14"/>
        <v>837</v>
      </c>
      <c r="AP8" s="596">
        <f t="shared" si="14"/>
        <v>145</v>
      </c>
      <c r="AQ8" s="265"/>
      <c r="AR8" s="181" t="s">
        <v>39</v>
      </c>
      <c r="AS8" s="203">
        <f t="shared" ref="AS8:AZ8" si="15">SUM(AS40:AS43)</f>
        <v>243</v>
      </c>
      <c r="AT8" s="203">
        <f t="shared" si="15"/>
        <v>301</v>
      </c>
      <c r="AU8" s="203">
        <f t="shared" si="15"/>
        <v>282</v>
      </c>
      <c r="AV8" s="203">
        <f t="shared" si="15"/>
        <v>100</v>
      </c>
      <c r="AW8" s="203">
        <f t="shared" si="15"/>
        <v>447</v>
      </c>
      <c r="AX8" s="203">
        <f t="shared" si="15"/>
        <v>2</v>
      </c>
      <c r="AY8" s="915">
        <f t="shared" si="15"/>
        <v>1375</v>
      </c>
      <c r="AZ8" s="757">
        <f t="shared" si="15"/>
        <v>192</v>
      </c>
      <c r="BE8" s="263">
        <v>145</v>
      </c>
      <c r="BF8" s="969">
        <v>167</v>
      </c>
      <c r="BG8" s="263">
        <f t="shared" ref="BG8:BG28" si="16">BF8-BE8</f>
        <v>22</v>
      </c>
    </row>
    <row r="9" spans="1:59">
      <c r="A9" s="6" t="s">
        <v>8</v>
      </c>
      <c r="B9" s="7">
        <f>SUM(B44:B51)</f>
        <v>30212</v>
      </c>
      <c r="C9" s="179">
        <f t="shared" si="4"/>
        <v>15002</v>
      </c>
      <c r="D9" s="7">
        <f t="shared" ref="D9:O9" si="17">SUM(D44:D51)</f>
        <v>15210</v>
      </c>
      <c r="E9" s="7">
        <f t="shared" si="17"/>
        <v>26800</v>
      </c>
      <c r="F9" s="179">
        <f t="shared" si="6"/>
        <v>13005</v>
      </c>
      <c r="G9" s="7">
        <f t="shared" si="17"/>
        <v>13795</v>
      </c>
      <c r="H9" s="7">
        <f t="shared" si="17"/>
        <v>22162</v>
      </c>
      <c r="I9" s="179">
        <f t="shared" si="7"/>
        <v>10428</v>
      </c>
      <c r="J9" s="7">
        <f t="shared" si="17"/>
        <v>11734</v>
      </c>
      <c r="K9" s="7">
        <f t="shared" si="17"/>
        <v>18111</v>
      </c>
      <c r="L9" s="179">
        <f t="shared" si="8"/>
        <v>8413</v>
      </c>
      <c r="M9" s="7">
        <f t="shared" si="17"/>
        <v>9698</v>
      </c>
      <c r="N9" s="7">
        <f t="shared" si="17"/>
        <v>97285</v>
      </c>
      <c r="O9" s="180">
        <f t="shared" si="17"/>
        <v>50437</v>
      </c>
      <c r="P9" s="265"/>
      <c r="Q9" s="6" t="s">
        <v>8</v>
      </c>
      <c r="R9" s="7">
        <f>SUM(R44:R51)</f>
        <v>4053</v>
      </c>
      <c r="S9" s="179">
        <f t="shared" si="9"/>
        <v>2124</v>
      </c>
      <c r="T9" s="7">
        <f t="shared" ref="T9:AE9" si="18">SUM(T44:T51)</f>
        <v>1929</v>
      </c>
      <c r="U9" s="7">
        <f t="shared" si="18"/>
        <v>3345</v>
      </c>
      <c r="V9" s="179">
        <f t="shared" si="11"/>
        <v>1691</v>
      </c>
      <c r="W9" s="7">
        <f t="shared" si="18"/>
        <v>1654</v>
      </c>
      <c r="X9" s="7">
        <f t="shared" si="18"/>
        <v>1978</v>
      </c>
      <c r="Y9" s="179">
        <f t="shared" si="12"/>
        <v>947</v>
      </c>
      <c r="Z9" s="7">
        <f t="shared" si="18"/>
        <v>1031</v>
      </c>
      <c r="AA9" s="7">
        <f t="shared" si="18"/>
        <v>3450</v>
      </c>
      <c r="AB9" s="179">
        <f t="shared" si="13"/>
        <v>1585</v>
      </c>
      <c r="AC9" s="7">
        <f t="shared" si="18"/>
        <v>1865</v>
      </c>
      <c r="AD9" s="7">
        <f t="shared" si="18"/>
        <v>12826</v>
      </c>
      <c r="AE9" s="180">
        <f t="shared" si="18"/>
        <v>6479</v>
      </c>
      <c r="AF9" s="265"/>
      <c r="AG9" s="504" t="s">
        <v>8</v>
      </c>
      <c r="AH9" s="506">
        <f t="shared" ref="AH9:AP9" si="19">SUM(AH44:AH51)</f>
        <v>595</v>
      </c>
      <c r="AI9" s="179">
        <f t="shared" si="19"/>
        <v>537</v>
      </c>
      <c r="AJ9" s="179">
        <f t="shared" si="19"/>
        <v>466</v>
      </c>
      <c r="AK9" s="179">
        <f t="shared" si="19"/>
        <v>410</v>
      </c>
      <c r="AL9" s="180">
        <f t="shared" si="19"/>
        <v>2008</v>
      </c>
      <c r="AM9" s="506">
        <f t="shared" si="19"/>
        <v>1517</v>
      </c>
      <c r="AN9" s="179">
        <f t="shared" si="19"/>
        <v>247</v>
      </c>
      <c r="AO9" s="180">
        <f t="shared" si="19"/>
        <v>1764</v>
      </c>
      <c r="AP9" s="596">
        <f t="shared" si="19"/>
        <v>202</v>
      </c>
      <c r="AQ9" s="265"/>
      <c r="AR9" s="181" t="s">
        <v>8</v>
      </c>
      <c r="AS9" s="203">
        <f t="shared" ref="AS9:AZ9" si="20">SUM(AS44:AS51)</f>
        <v>1361</v>
      </c>
      <c r="AT9" s="203">
        <f t="shared" si="20"/>
        <v>490</v>
      </c>
      <c r="AU9" s="203">
        <f t="shared" si="20"/>
        <v>373</v>
      </c>
      <c r="AV9" s="203">
        <f t="shared" si="20"/>
        <v>281</v>
      </c>
      <c r="AW9" s="203">
        <f t="shared" si="20"/>
        <v>889</v>
      </c>
      <c r="AX9" s="203">
        <f t="shared" si="20"/>
        <v>46</v>
      </c>
      <c r="AY9" s="915">
        <f t="shared" si="20"/>
        <v>3440</v>
      </c>
      <c r="AZ9" s="757">
        <f t="shared" si="20"/>
        <v>1070</v>
      </c>
      <c r="BE9" s="263">
        <v>202</v>
      </c>
      <c r="BF9" s="969">
        <v>208</v>
      </c>
      <c r="BG9" s="263">
        <f t="shared" si="16"/>
        <v>6</v>
      </c>
    </row>
    <row r="10" spans="1:59">
      <c r="A10" s="6" t="s">
        <v>75</v>
      </c>
      <c r="B10" s="7">
        <f>SUM(B52:B57)</f>
        <v>16132</v>
      </c>
      <c r="C10" s="179">
        <f t="shared" si="4"/>
        <v>8199</v>
      </c>
      <c r="D10" s="7">
        <f t="shared" ref="D10:O10" si="21">SUM(D52:D57)</f>
        <v>7933</v>
      </c>
      <c r="E10" s="7">
        <f t="shared" si="21"/>
        <v>10678</v>
      </c>
      <c r="F10" s="179">
        <f t="shared" si="6"/>
        <v>5620</v>
      </c>
      <c r="G10" s="7">
        <f t="shared" si="21"/>
        <v>5058</v>
      </c>
      <c r="H10" s="7">
        <f t="shared" si="21"/>
        <v>13185</v>
      </c>
      <c r="I10" s="179">
        <f t="shared" si="7"/>
        <v>7143</v>
      </c>
      <c r="J10" s="7">
        <f t="shared" si="21"/>
        <v>6042</v>
      </c>
      <c r="K10" s="7">
        <f t="shared" si="21"/>
        <v>9690</v>
      </c>
      <c r="L10" s="179">
        <f t="shared" si="8"/>
        <v>5395</v>
      </c>
      <c r="M10" s="7">
        <f t="shared" si="21"/>
        <v>4295</v>
      </c>
      <c r="N10" s="7">
        <f t="shared" si="21"/>
        <v>49685</v>
      </c>
      <c r="O10" s="180">
        <f t="shared" si="21"/>
        <v>23328</v>
      </c>
      <c r="P10" s="265"/>
      <c r="Q10" s="6" t="s">
        <v>75</v>
      </c>
      <c r="R10" s="7">
        <f>SUM(R52:R57)</f>
        <v>3207</v>
      </c>
      <c r="S10" s="179">
        <f t="shared" si="9"/>
        <v>1669</v>
      </c>
      <c r="T10" s="7">
        <f t="shared" ref="T10:AE10" si="22">SUM(T52:T57)</f>
        <v>1538</v>
      </c>
      <c r="U10" s="7">
        <f t="shared" si="22"/>
        <v>1700</v>
      </c>
      <c r="V10" s="179">
        <f t="shared" si="11"/>
        <v>901</v>
      </c>
      <c r="W10" s="7">
        <f t="shared" si="22"/>
        <v>799</v>
      </c>
      <c r="X10" s="7">
        <f t="shared" si="22"/>
        <v>1463</v>
      </c>
      <c r="Y10" s="179">
        <f t="shared" si="12"/>
        <v>782</v>
      </c>
      <c r="Z10" s="7">
        <f t="shared" si="22"/>
        <v>681</v>
      </c>
      <c r="AA10" s="7">
        <f t="shared" si="22"/>
        <v>2617</v>
      </c>
      <c r="AB10" s="179">
        <f t="shared" si="13"/>
        <v>1400</v>
      </c>
      <c r="AC10" s="7">
        <f t="shared" si="22"/>
        <v>1217</v>
      </c>
      <c r="AD10" s="7">
        <f t="shared" si="22"/>
        <v>8987</v>
      </c>
      <c r="AE10" s="180">
        <f t="shared" si="22"/>
        <v>4235</v>
      </c>
      <c r="AF10" s="265"/>
      <c r="AG10" s="504" t="s">
        <v>75</v>
      </c>
      <c r="AH10" s="506">
        <f t="shared" ref="AH10:AP10" si="23">SUM(AH52:AH57)</f>
        <v>284</v>
      </c>
      <c r="AI10" s="179">
        <f t="shared" si="23"/>
        <v>198</v>
      </c>
      <c r="AJ10" s="179">
        <f t="shared" si="23"/>
        <v>243</v>
      </c>
      <c r="AK10" s="179">
        <f t="shared" si="23"/>
        <v>180</v>
      </c>
      <c r="AL10" s="180">
        <f t="shared" si="23"/>
        <v>905</v>
      </c>
      <c r="AM10" s="506">
        <f t="shared" si="23"/>
        <v>494</v>
      </c>
      <c r="AN10" s="179">
        <f t="shared" si="23"/>
        <v>334</v>
      </c>
      <c r="AO10" s="180">
        <f t="shared" si="23"/>
        <v>828</v>
      </c>
      <c r="AP10" s="596">
        <f t="shared" si="23"/>
        <v>111</v>
      </c>
      <c r="AQ10" s="265"/>
      <c r="AR10" s="181" t="s">
        <v>75</v>
      </c>
      <c r="AS10" s="203">
        <f t="shared" ref="AS10:AZ10" si="24">SUM(AS52:AS57)</f>
        <v>198</v>
      </c>
      <c r="AT10" s="203">
        <f t="shared" si="24"/>
        <v>226</v>
      </c>
      <c r="AU10" s="203">
        <f t="shared" si="24"/>
        <v>175</v>
      </c>
      <c r="AV10" s="203">
        <f t="shared" si="24"/>
        <v>258</v>
      </c>
      <c r="AW10" s="203">
        <f t="shared" si="24"/>
        <v>419</v>
      </c>
      <c r="AX10" s="203">
        <f t="shared" si="24"/>
        <v>30</v>
      </c>
      <c r="AY10" s="915">
        <f t="shared" si="24"/>
        <v>1306</v>
      </c>
      <c r="AZ10" s="757">
        <f t="shared" si="24"/>
        <v>194</v>
      </c>
      <c r="BE10" s="263">
        <v>111</v>
      </c>
      <c r="BF10" s="969">
        <v>116</v>
      </c>
      <c r="BG10" s="263">
        <f t="shared" si="16"/>
        <v>5</v>
      </c>
    </row>
    <row r="11" spans="1:59">
      <c r="A11" s="6" t="s">
        <v>38</v>
      </c>
      <c r="B11" s="7">
        <f>SUM(B58:B61)</f>
        <v>4758</v>
      </c>
      <c r="C11" s="179">
        <f t="shared" si="4"/>
        <v>2158</v>
      </c>
      <c r="D11" s="7">
        <f t="shared" ref="D11:O11" si="25">SUM(D58:D61)</f>
        <v>2600</v>
      </c>
      <c r="E11" s="7">
        <f t="shared" si="25"/>
        <v>3109</v>
      </c>
      <c r="F11" s="179">
        <f t="shared" si="6"/>
        <v>1528</v>
      </c>
      <c r="G11" s="7">
        <f t="shared" si="25"/>
        <v>1581</v>
      </c>
      <c r="H11" s="7">
        <f t="shared" si="25"/>
        <v>2470</v>
      </c>
      <c r="I11" s="179">
        <f t="shared" si="7"/>
        <v>1323</v>
      </c>
      <c r="J11" s="7">
        <f t="shared" si="25"/>
        <v>1147</v>
      </c>
      <c r="K11" s="7">
        <f t="shared" si="25"/>
        <v>2216</v>
      </c>
      <c r="L11" s="179">
        <f t="shared" si="8"/>
        <v>1167</v>
      </c>
      <c r="M11" s="7">
        <f t="shared" si="25"/>
        <v>1049</v>
      </c>
      <c r="N11" s="7">
        <f t="shared" si="25"/>
        <v>12553</v>
      </c>
      <c r="O11" s="180">
        <f t="shared" si="25"/>
        <v>6377</v>
      </c>
      <c r="P11" s="301"/>
      <c r="Q11" s="6" t="s">
        <v>38</v>
      </c>
      <c r="R11" s="7">
        <f>SUM(R58:R61)</f>
        <v>971</v>
      </c>
      <c r="S11" s="179">
        <f t="shared" si="9"/>
        <v>415</v>
      </c>
      <c r="T11" s="7">
        <f t="shared" ref="T11:AE11" si="26">SUM(T58:T61)</f>
        <v>556</v>
      </c>
      <c r="U11" s="7">
        <f t="shared" si="26"/>
        <v>431</v>
      </c>
      <c r="V11" s="179">
        <f t="shared" si="11"/>
        <v>230</v>
      </c>
      <c r="W11" s="7">
        <f t="shared" si="26"/>
        <v>201</v>
      </c>
      <c r="X11" s="7">
        <f t="shared" si="26"/>
        <v>213</v>
      </c>
      <c r="Y11" s="179">
        <f t="shared" si="12"/>
        <v>90</v>
      </c>
      <c r="Z11" s="7">
        <f t="shared" si="26"/>
        <v>123</v>
      </c>
      <c r="AA11" s="7">
        <f t="shared" si="26"/>
        <v>758</v>
      </c>
      <c r="AB11" s="179">
        <f t="shared" si="13"/>
        <v>393</v>
      </c>
      <c r="AC11" s="7">
        <f t="shared" si="26"/>
        <v>365</v>
      </c>
      <c r="AD11" s="7">
        <f t="shared" si="26"/>
        <v>2373</v>
      </c>
      <c r="AE11" s="180">
        <f t="shared" si="26"/>
        <v>1245</v>
      </c>
      <c r="AF11" s="265"/>
      <c r="AG11" s="504" t="s">
        <v>38</v>
      </c>
      <c r="AH11" s="506">
        <f t="shared" ref="AH11:AP11" si="27">SUM(AH58:AH61)</f>
        <v>69</v>
      </c>
      <c r="AI11" s="179">
        <f t="shared" si="27"/>
        <v>51</v>
      </c>
      <c r="AJ11" s="179">
        <f t="shared" si="27"/>
        <v>43</v>
      </c>
      <c r="AK11" s="179">
        <f t="shared" si="27"/>
        <v>35</v>
      </c>
      <c r="AL11" s="180">
        <f t="shared" si="27"/>
        <v>198</v>
      </c>
      <c r="AM11" s="506">
        <f t="shared" si="27"/>
        <v>119</v>
      </c>
      <c r="AN11" s="179">
        <f t="shared" si="27"/>
        <v>42</v>
      </c>
      <c r="AO11" s="180">
        <f t="shared" si="27"/>
        <v>161</v>
      </c>
      <c r="AP11" s="596">
        <f t="shared" si="27"/>
        <v>34</v>
      </c>
      <c r="AQ11" s="265"/>
      <c r="AR11" s="181" t="s">
        <v>38</v>
      </c>
      <c r="AS11" s="203">
        <f t="shared" ref="AS11:AZ11" si="28">SUM(AS58:AS61)</f>
        <v>104</v>
      </c>
      <c r="AT11" s="203">
        <f>SUM(AT58:AT61)</f>
        <v>5</v>
      </c>
      <c r="AU11" s="203">
        <f t="shared" si="28"/>
        <v>0</v>
      </c>
      <c r="AV11" s="203">
        <f t="shared" si="28"/>
        <v>6</v>
      </c>
      <c r="AW11" s="203">
        <f t="shared" si="28"/>
        <v>124</v>
      </c>
      <c r="AX11" s="203">
        <f t="shared" si="28"/>
        <v>16</v>
      </c>
      <c r="AY11" s="915">
        <f t="shared" si="28"/>
        <v>255</v>
      </c>
      <c r="AZ11" s="757">
        <f t="shared" si="28"/>
        <v>59</v>
      </c>
      <c r="BE11" s="263">
        <v>34</v>
      </c>
      <c r="BF11" s="970">
        <v>41</v>
      </c>
      <c r="BG11" s="263">
        <f t="shared" si="16"/>
        <v>7</v>
      </c>
    </row>
    <row r="12" spans="1:59">
      <c r="A12" s="6" t="s">
        <v>25</v>
      </c>
      <c r="B12" s="7">
        <f>SUM(B62:B64)</f>
        <v>4722</v>
      </c>
      <c r="C12" s="179">
        <f t="shared" si="4"/>
        <v>2466</v>
      </c>
      <c r="D12" s="7">
        <f t="shared" ref="D12:O12" si="29">SUM(D62:D64)</f>
        <v>2256</v>
      </c>
      <c r="E12" s="7">
        <f t="shared" si="29"/>
        <v>3104</v>
      </c>
      <c r="F12" s="179">
        <f t="shared" si="6"/>
        <v>1706</v>
      </c>
      <c r="G12" s="7">
        <f t="shared" si="29"/>
        <v>1398</v>
      </c>
      <c r="H12" s="7">
        <f t="shared" si="29"/>
        <v>2318</v>
      </c>
      <c r="I12" s="179">
        <f t="shared" si="7"/>
        <v>1304</v>
      </c>
      <c r="J12" s="7">
        <f t="shared" si="29"/>
        <v>1014</v>
      </c>
      <c r="K12" s="7">
        <f t="shared" si="29"/>
        <v>2277</v>
      </c>
      <c r="L12" s="179">
        <f t="shared" si="8"/>
        <v>1309</v>
      </c>
      <c r="M12" s="7">
        <f t="shared" si="29"/>
        <v>968</v>
      </c>
      <c r="N12" s="7">
        <f t="shared" si="29"/>
        <v>12421</v>
      </c>
      <c r="O12" s="180">
        <f t="shared" si="29"/>
        <v>5636</v>
      </c>
      <c r="P12" s="265"/>
      <c r="Q12" s="6" t="s">
        <v>25</v>
      </c>
      <c r="R12" s="7">
        <f>SUM(R62:R64)</f>
        <v>727</v>
      </c>
      <c r="S12" s="179">
        <f t="shared" si="9"/>
        <v>376</v>
      </c>
      <c r="T12" s="7">
        <f t="shared" ref="T12:AE12" si="30">SUM(T62:T64)</f>
        <v>351</v>
      </c>
      <c r="U12" s="7">
        <f t="shared" si="30"/>
        <v>219</v>
      </c>
      <c r="V12" s="179">
        <f t="shared" si="11"/>
        <v>114</v>
      </c>
      <c r="W12" s="7">
        <f t="shared" si="30"/>
        <v>105</v>
      </c>
      <c r="X12" s="7">
        <f t="shared" si="30"/>
        <v>116</v>
      </c>
      <c r="Y12" s="179">
        <f t="shared" si="12"/>
        <v>66</v>
      </c>
      <c r="Z12" s="7">
        <f t="shared" si="30"/>
        <v>50</v>
      </c>
      <c r="AA12" s="7">
        <f t="shared" si="30"/>
        <v>447</v>
      </c>
      <c r="AB12" s="179">
        <f t="shared" si="13"/>
        <v>262</v>
      </c>
      <c r="AC12" s="7">
        <f t="shared" si="30"/>
        <v>185</v>
      </c>
      <c r="AD12" s="7">
        <f t="shared" si="30"/>
        <v>1509</v>
      </c>
      <c r="AE12" s="180">
        <f t="shared" si="30"/>
        <v>691</v>
      </c>
      <c r="AF12" s="265"/>
      <c r="AG12" s="504" t="s">
        <v>25</v>
      </c>
      <c r="AH12" s="506">
        <f t="shared" ref="AH12:AP12" si="31">SUM(AH62:AH64)</f>
        <v>81</v>
      </c>
      <c r="AI12" s="179">
        <f t="shared" si="31"/>
        <v>57</v>
      </c>
      <c r="AJ12" s="179">
        <f t="shared" si="31"/>
        <v>50</v>
      </c>
      <c r="AK12" s="179">
        <f t="shared" si="31"/>
        <v>46</v>
      </c>
      <c r="AL12" s="180">
        <f t="shared" si="31"/>
        <v>234</v>
      </c>
      <c r="AM12" s="506">
        <f t="shared" si="31"/>
        <v>149</v>
      </c>
      <c r="AN12" s="179">
        <f t="shared" si="31"/>
        <v>57</v>
      </c>
      <c r="AO12" s="180">
        <f t="shared" si="31"/>
        <v>206</v>
      </c>
      <c r="AP12" s="596">
        <f t="shared" si="31"/>
        <v>43</v>
      </c>
      <c r="AQ12" s="265"/>
      <c r="AR12" s="181" t="s">
        <v>25</v>
      </c>
      <c r="AS12" s="203">
        <f t="shared" ref="AS12:AZ12" si="32">SUM(AS62:AS64)</f>
        <v>80</v>
      </c>
      <c r="AT12" s="203">
        <f t="shared" si="32"/>
        <v>75</v>
      </c>
      <c r="AU12" s="203">
        <f t="shared" si="32"/>
        <v>75</v>
      </c>
      <c r="AV12" s="203">
        <f t="shared" si="32"/>
        <v>26</v>
      </c>
      <c r="AW12" s="203">
        <f t="shared" si="32"/>
        <v>67</v>
      </c>
      <c r="AX12" s="203">
        <f t="shared" si="32"/>
        <v>1</v>
      </c>
      <c r="AY12" s="915">
        <f t="shared" si="32"/>
        <v>324</v>
      </c>
      <c r="AZ12" s="757">
        <f t="shared" si="32"/>
        <v>104</v>
      </c>
      <c r="BE12" s="263">
        <v>43</v>
      </c>
      <c r="BF12" s="969">
        <v>53</v>
      </c>
      <c r="BG12" s="263">
        <f t="shared" si="16"/>
        <v>10</v>
      </c>
    </row>
    <row r="13" spans="1:59">
      <c r="A13" s="6" t="s">
        <v>108</v>
      </c>
      <c r="B13" s="7">
        <f>SUM(B65:B73)</f>
        <v>9740</v>
      </c>
      <c r="C13" s="179">
        <f t="shared" si="4"/>
        <v>4657</v>
      </c>
      <c r="D13" s="7">
        <f t="shared" ref="D13:O13" si="33">SUM(D65:D73)</f>
        <v>5083</v>
      </c>
      <c r="E13" s="7">
        <f t="shared" si="33"/>
        <v>7123</v>
      </c>
      <c r="F13" s="179">
        <f t="shared" si="6"/>
        <v>3708</v>
      </c>
      <c r="G13" s="7">
        <f t="shared" si="33"/>
        <v>3415</v>
      </c>
      <c r="H13" s="7">
        <f t="shared" si="33"/>
        <v>5964</v>
      </c>
      <c r="I13" s="179">
        <f t="shared" si="7"/>
        <v>3230</v>
      </c>
      <c r="J13" s="7">
        <f t="shared" si="33"/>
        <v>2734</v>
      </c>
      <c r="K13" s="7">
        <f t="shared" si="33"/>
        <v>5975</v>
      </c>
      <c r="L13" s="179">
        <f t="shared" si="8"/>
        <v>3266</v>
      </c>
      <c r="M13" s="7">
        <f t="shared" si="33"/>
        <v>2709</v>
      </c>
      <c r="N13" s="7">
        <f t="shared" si="33"/>
        <v>28802</v>
      </c>
      <c r="O13" s="180">
        <f t="shared" si="33"/>
        <v>13941</v>
      </c>
      <c r="P13" s="265"/>
      <c r="Q13" s="6" t="s">
        <v>108</v>
      </c>
      <c r="R13" s="7">
        <f>SUM(R65:R73)</f>
        <v>1539</v>
      </c>
      <c r="S13" s="179">
        <f t="shared" si="9"/>
        <v>754</v>
      </c>
      <c r="T13" s="7">
        <f t="shared" ref="T13:AE13" si="34">SUM(T65:T73)</f>
        <v>785</v>
      </c>
      <c r="U13" s="7">
        <f t="shared" si="34"/>
        <v>716</v>
      </c>
      <c r="V13" s="179">
        <f t="shared" si="11"/>
        <v>348</v>
      </c>
      <c r="W13" s="7">
        <f t="shared" si="34"/>
        <v>368</v>
      </c>
      <c r="X13" s="7">
        <f t="shared" si="34"/>
        <v>560</v>
      </c>
      <c r="Y13" s="179">
        <f t="shared" si="12"/>
        <v>308</v>
      </c>
      <c r="Z13" s="7">
        <f t="shared" si="34"/>
        <v>252</v>
      </c>
      <c r="AA13" s="7">
        <f t="shared" si="34"/>
        <v>1162</v>
      </c>
      <c r="AB13" s="179">
        <f t="shared" si="13"/>
        <v>693</v>
      </c>
      <c r="AC13" s="7">
        <f t="shared" si="34"/>
        <v>469</v>
      </c>
      <c r="AD13" s="7">
        <f t="shared" si="34"/>
        <v>3977</v>
      </c>
      <c r="AE13" s="180">
        <f t="shared" si="34"/>
        <v>1874</v>
      </c>
      <c r="AF13" s="265"/>
      <c r="AG13" s="504" t="s">
        <v>108</v>
      </c>
      <c r="AH13" s="506">
        <f t="shared" ref="AH13:AP13" si="35">SUM(AH65:AH73)</f>
        <v>159</v>
      </c>
      <c r="AI13" s="179">
        <f t="shared" si="35"/>
        <v>128</v>
      </c>
      <c r="AJ13" s="179">
        <f t="shared" si="35"/>
        <v>112</v>
      </c>
      <c r="AK13" s="179">
        <f t="shared" si="35"/>
        <v>106</v>
      </c>
      <c r="AL13" s="180">
        <f t="shared" si="35"/>
        <v>505</v>
      </c>
      <c r="AM13" s="506">
        <f t="shared" si="35"/>
        <v>331</v>
      </c>
      <c r="AN13" s="179">
        <f t="shared" si="35"/>
        <v>79</v>
      </c>
      <c r="AO13" s="180">
        <f t="shared" si="35"/>
        <v>410</v>
      </c>
      <c r="AP13" s="596">
        <f t="shared" si="35"/>
        <v>80</v>
      </c>
      <c r="AQ13" s="265"/>
      <c r="AR13" s="181" t="s">
        <v>108</v>
      </c>
      <c r="AS13" s="203">
        <f t="shared" ref="AS13:AZ13" si="36">SUM(AS65:AS73)</f>
        <v>460</v>
      </c>
      <c r="AT13" s="203">
        <f t="shared" si="36"/>
        <v>25</v>
      </c>
      <c r="AU13" s="203">
        <f t="shared" si="36"/>
        <v>0</v>
      </c>
      <c r="AV13" s="203">
        <f t="shared" si="36"/>
        <v>73</v>
      </c>
      <c r="AW13" s="203">
        <f t="shared" si="36"/>
        <v>173</v>
      </c>
      <c r="AX13" s="203">
        <f t="shared" si="36"/>
        <v>141</v>
      </c>
      <c r="AY13" s="915">
        <f t="shared" si="36"/>
        <v>872</v>
      </c>
      <c r="AZ13" s="757">
        <f t="shared" si="36"/>
        <v>336</v>
      </c>
      <c r="BE13" s="263">
        <v>80</v>
      </c>
      <c r="BF13" s="969">
        <v>83</v>
      </c>
      <c r="BG13" s="263">
        <f t="shared" si="16"/>
        <v>3</v>
      </c>
    </row>
    <row r="14" spans="1:59">
      <c r="A14" s="6" t="s">
        <v>109</v>
      </c>
      <c r="B14" s="7">
        <f>SUM(B74:B78)</f>
        <v>8870</v>
      </c>
      <c r="C14" s="179">
        <f t="shared" si="4"/>
        <v>5101</v>
      </c>
      <c r="D14" s="7">
        <f t="shared" ref="D14:O14" si="37">SUM(D74:D78)</f>
        <v>3769</v>
      </c>
      <c r="E14" s="7">
        <f t="shared" si="37"/>
        <v>6462</v>
      </c>
      <c r="F14" s="179">
        <f t="shared" si="6"/>
        <v>3868</v>
      </c>
      <c r="G14" s="7">
        <f t="shared" si="37"/>
        <v>2594</v>
      </c>
      <c r="H14" s="7">
        <f t="shared" si="37"/>
        <v>4662</v>
      </c>
      <c r="I14" s="179">
        <f t="shared" si="7"/>
        <v>2877</v>
      </c>
      <c r="J14" s="7">
        <f t="shared" si="37"/>
        <v>1785</v>
      </c>
      <c r="K14" s="7">
        <f t="shared" si="37"/>
        <v>4113</v>
      </c>
      <c r="L14" s="179">
        <f t="shared" si="8"/>
        <v>2661</v>
      </c>
      <c r="M14" s="7">
        <f t="shared" si="37"/>
        <v>1452</v>
      </c>
      <c r="N14" s="7">
        <f t="shared" si="37"/>
        <v>24107</v>
      </c>
      <c r="O14" s="180">
        <f t="shared" si="37"/>
        <v>9600</v>
      </c>
      <c r="P14" s="265"/>
      <c r="Q14" s="6" t="s">
        <v>109</v>
      </c>
      <c r="R14" s="7">
        <f>SUM(R74:R78)</f>
        <v>1787</v>
      </c>
      <c r="S14" s="179">
        <f t="shared" si="9"/>
        <v>939</v>
      </c>
      <c r="T14" s="7">
        <f t="shared" ref="T14:AE14" si="38">SUM(T74:T78)</f>
        <v>848</v>
      </c>
      <c r="U14" s="7">
        <f t="shared" si="38"/>
        <v>519</v>
      </c>
      <c r="V14" s="179">
        <f t="shared" si="11"/>
        <v>308</v>
      </c>
      <c r="W14" s="7">
        <f t="shared" si="38"/>
        <v>211</v>
      </c>
      <c r="X14" s="7">
        <f t="shared" si="38"/>
        <v>501</v>
      </c>
      <c r="Y14" s="179">
        <f t="shared" si="12"/>
        <v>310</v>
      </c>
      <c r="Z14" s="7">
        <f t="shared" si="38"/>
        <v>191</v>
      </c>
      <c r="AA14" s="7">
        <f t="shared" si="38"/>
        <v>1371</v>
      </c>
      <c r="AB14" s="179">
        <f t="shared" si="13"/>
        <v>877</v>
      </c>
      <c r="AC14" s="7">
        <f t="shared" si="38"/>
        <v>494</v>
      </c>
      <c r="AD14" s="7">
        <f t="shared" si="38"/>
        <v>4178</v>
      </c>
      <c r="AE14" s="180">
        <f t="shared" si="38"/>
        <v>1744</v>
      </c>
      <c r="AF14" s="265"/>
      <c r="AG14" s="504" t="s">
        <v>109</v>
      </c>
      <c r="AH14" s="506">
        <f t="shared" ref="AH14:AP14" si="39">SUM(AH74:AH78)</f>
        <v>171</v>
      </c>
      <c r="AI14" s="179">
        <f t="shared" si="39"/>
        <v>129</v>
      </c>
      <c r="AJ14" s="179">
        <f t="shared" si="39"/>
        <v>97</v>
      </c>
      <c r="AK14" s="179">
        <f t="shared" si="39"/>
        <v>79</v>
      </c>
      <c r="AL14" s="180">
        <f t="shared" si="39"/>
        <v>476</v>
      </c>
      <c r="AM14" s="506">
        <f t="shared" si="39"/>
        <v>279</v>
      </c>
      <c r="AN14" s="179">
        <f t="shared" si="39"/>
        <v>150</v>
      </c>
      <c r="AO14" s="180">
        <f t="shared" si="39"/>
        <v>429</v>
      </c>
      <c r="AP14" s="596">
        <f t="shared" si="39"/>
        <v>92</v>
      </c>
      <c r="AQ14" s="265"/>
      <c r="AR14" s="181" t="s">
        <v>109</v>
      </c>
      <c r="AS14" s="203">
        <f t="shared" ref="AS14:AZ14" si="40">SUM(AS74:AS78)</f>
        <v>90</v>
      </c>
      <c r="AT14" s="203">
        <f t="shared" si="40"/>
        <v>167</v>
      </c>
      <c r="AU14" s="203">
        <f t="shared" si="40"/>
        <v>91</v>
      </c>
      <c r="AV14" s="203">
        <f t="shared" si="40"/>
        <v>108</v>
      </c>
      <c r="AW14" s="203">
        <f t="shared" si="40"/>
        <v>281</v>
      </c>
      <c r="AX14" s="203">
        <f t="shared" si="40"/>
        <v>0</v>
      </c>
      <c r="AY14" s="915">
        <f t="shared" si="40"/>
        <v>737</v>
      </c>
      <c r="AZ14" s="757">
        <f t="shared" si="40"/>
        <v>108</v>
      </c>
      <c r="BE14" s="263">
        <v>92</v>
      </c>
      <c r="BF14" s="969">
        <v>103</v>
      </c>
      <c r="BG14" s="263">
        <f t="shared" si="16"/>
        <v>11</v>
      </c>
    </row>
    <row r="15" spans="1:59">
      <c r="A15" s="6" t="s">
        <v>73</v>
      </c>
      <c r="B15" s="7">
        <f>SUM(B79:B85)</f>
        <v>14367</v>
      </c>
      <c r="C15" s="179">
        <f t="shared" si="4"/>
        <v>7119</v>
      </c>
      <c r="D15" s="7">
        <f t="shared" ref="D15:O15" si="41">SUM(D79:D85)</f>
        <v>7248</v>
      </c>
      <c r="E15" s="7">
        <f t="shared" si="41"/>
        <v>11045</v>
      </c>
      <c r="F15" s="179">
        <f t="shared" si="6"/>
        <v>5430</v>
      </c>
      <c r="G15" s="7">
        <f t="shared" si="41"/>
        <v>5615</v>
      </c>
      <c r="H15" s="7">
        <f t="shared" si="41"/>
        <v>8840</v>
      </c>
      <c r="I15" s="179">
        <f t="shared" si="7"/>
        <v>4441</v>
      </c>
      <c r="J15" s="7">
        <f t="shared" si="41"/>
        <v>4399</v>
      </c>
      <c r="K15" s="7">
        <f t="shared" si="41"/>
        <v>8478</v>
      </c>
      <c r="L15" s="179">
        <f t="shared" si="8"/>
        <v>4224</v>
      </c>
      <c r="M15" s="7">
        <f t="shared" si="41"/>
        <v>4254</v>
      </c>
      <c r="N15" s="7">
        <f t="shared" si="41"/>
        <v>42730</v>
      </c>
      <c r="O15" s="180">
        <f t="shared" si="41"/>
        <v>21516</v>
      </c>
      <c r="P15" s="265"/>
      <c r="Q15" s="6" t="s">
        <v>73</v>
      </c>
      <c r="R15" s="7">
        <f>SUM(R79:R85)</f>
        <v>2528</v>
      </c>
      <c r="S15" s="179">
        <f t="shared" si="9"/>
        <v>1274</v>
      </c>
      <c r="T15" s="7">
        <f t="shared" ref="T15:AE15" si="42">SUM(T79:T85)</f>
        <v>1254</v>
      </c>
      <c r="U15" s="7">
        <f t="shared" si="42"/>
        <v>1700</v>
      </c>
      <c r="V15" s="179">
        <f t="shared" si="11"/>
        <v>847</v>
      </c>
      <c r="W15" s="7">
        <f t="shared" si="42"/>
        <v>853</v>
      </c>
      <c r="X15" s="7">
        <f t="shared" si="42"/>
        <v>1176</v>
      </c>
      <c r="Y15" s="179">
        <f t="shared" si="12"/>
        <v>579</v>
      </c>
      <c r="Z15" s="7">
        <f t="shared" si="42"/>
        <v>597</v>
      </c>
      <c r="AA15" s="7">
        <f t="shared" si="42"/>
        <v>2248</v>
      </c>
      <c r="AB15" s="179">
        <f t="shared" si="13"/>
        <v>1095</v>
      </c>
      <c r="AC15" s="7">
        <f t="shared" si="42"/>
        <v>1153</v>
      </c>
      <c r="AD15" s="7">
        <f t="shared" si="42"/>
        <v>7652</v>
      </c>
      <c r="AE15" s="180">
        <f t="shared" si="42"/>
        <v>3857</v>
      </c>
      <c r="AF15" s="265"/>
      <c r="AG15" s="504" t="s">
        <v>73</v>
      </c>
      <c r="AH15" s="506">
        <f t="shared" ref="AH15:AP15" si="43">SUM(AH79:AH85)</f>
        <v>258</v>
      </c>
      <c r="AI15" s="179">
        <f t="shared" si="43"/>
        <v>210</v>
      </c>
      <c r="AJ15" s="179">
        <f t="shared" si="43"/>
        <v>187</v>
      </c>
      <c r="AK15" s="179">
        <f t="shared" si="43"/>
        <v>163</v>
      </c>
      <c r="AL15" s="180">
        <f t="shared" si="43"/>
        <v>818</v>
      </c>
      <c r="AM15" s="506">
        <f t="shared" si="43"/>
        <v>534</v>
      </c>
      <c r="AN15" s="179">
        <f t="shared" si="43"/>
        <v>171</v>
      </c>
      <c r="AO15" s="180">
        <f t="shared" si="43"/>
        <v>705</v>
      </c>
      <c r="AP15" s="596">
        <f t="shared" si="43"/>
        <v>114</v>
      </c>
      <c r="AQ15" s="265"/>
      <c r="AR15" s="181" t="s">
        <v>73</v>
      </c>
      <c r="AS15" s="203">
        <f t="shared" ref="AS15:AZ15" si="44">SUM(AS79:AS85)</f>
        <v>502</v>
      </c>
      <c r="AT15" s="203">
        <f t="shared" si="44"/>
        <v>198</v>
      </c>
      <c r="AU15" s="203">
        <f t="shared" si="44"/>
        <v>47</v>
      </c>
      <c r="AV15" s="203">
        <f t="shared" si="44"/>
        <v>208</v>
      </c>
      <c r="AW15" s="203">
        <f t="shared" si="44"/>
        <v>292</v>
      </c>
      <c r="AX15" s="203">
        <f t="shared" si="44"/>
        <v>21</v>
      </c>
      <c r="AY15" s="915">
        <f t="shared" si="44"/>
        <v>1268</v>
      </c>
      <c r="AZ15" s="757">
        <f t="shared" si="44"/>
        <v>246</v>
      </c>
      <c r="BE15" s="263">
        <v>114</v>
      </c>
      <c r="BF15" s="969">
        <v>103</v>
      </c>
      <c r="BG15" s="263">
        <f t="shared" si="16"/>
        <v>-11</v>
      </c>
    </row>
    <row r="16" spans="1:59">
      <c r="A16" s="6" t="s">
        <v>66</v>
      </c>
      <c r="B16" s="7">
        <f>SUM(B86:B88)</f>
        <v>2865</v>
      </c>
      <c r="C16" s="179">
        <f t="shared" si="4"/>
        <v>1459</v>
      </c>
      <c r="D16" s="7">
        <f t="shared" ref="D16:O16" si="45">SUM(D86:D88)</f>
        <v>1406</v>
      </c>
      <c r="E16" s="7">
        <f t="shared" si="45"/>
        <v>1703</v>
      </c>
      <c r="F16" s="179">
        <f t="shared" si="6"/>
        <v>907</v>
      </c>
      <c r="G16" s="7">
        <f t="shared" si="45"/>
        <v>796</v>
      </c>
      <c r="H16" s="7">
        <f t="shared" si="45"/>
        <v>1589</v>
      </c>
      <c r="I16" s="179">
        <f t="shared" si="7"/>
        <v>849</v>
      </c>
      <c r="J16" s="7">
        <f t="shared" si="45"/>
        <v>740</v>
      </c>
      <c r="K16" s="7">
        <f t="shared" si="45"/>
        <v>1066</v>
      </c>
      <c r="L16" s="179">
        <f t="shared" si="8"/>
        <v>551</v>
      </c>
      <c r="M16" s="7">
        <f t="shared" si="45"/>
        <v>515</v>
      </c>
      <c r="N16" s="7">
        <f t="shared" si="45"/>
        <v>7223</v>
      </c>
      <c r="O16" s="180">
        <f t="shared" si="45"/>
        <v>3457</v>
      </c>
      <c r="P16" s="265"/>
      <c r="Q16" s="6" t="s">
        <v>66</v>
      </c>
      <c r="R16" s="7">
        <f>SUM(R86:R88)</f>
        <v>376</v>
      </c>
      <c r="S16" s="179">
        <f t="shared" si="9"/>
        <v>188</v>
      </c>
      <c r="T16" s="7">
        <f t="shared" ref="T16:AE16" si="46">SUM(T86:T88)</f>
        <v>188</v>
      </c>
      <c r="U16" s="7">
        <f t="shared" si="46"/>
        <v>206</v>
      </c>
      <c r="V16" s="179">
        <f t="shared" si="11"/>
        <v>117</v>
      </c>
      <c r="W16" s="7">
        <f t="shared" si="46"/>
        <v>89</v>
      </c>
      <c r="X16" s="7">
        <f t="shared" si="46"/>
        <v>202</v>
      </c>
      <c r="Y16" s="179">
        <f t="shared" si="12"/>
        <v>111</v>
      </c>
      <c r="Z16" s="7">
        <f t="shared" si="46"/>
        <v>91</v>
      </c>
      <c r="AA16" s="7">
        <f t="shared" si="46"/>
        <v>318</v>
      </c>
      <c r="AB16" s="179">
        <f t="shared" si="13"/>
        <v>159</v>
      </c>
      <c r="AC16" s="7">
        <f t="shared" si="46"/>
        <v>159</v>
      </c>
      <c r="AD16" s="7">
        <f t="shared" si="46"/>
        <v>1102</v>
      </c>
      <c r="AE16" s="180">
        <f t="shared" si="46"/>
        <v>527</v>
      </c>
      <c r="AF16" s="265"/>
      <c r="AG16" s="504" t="s">
        <v>66</v>
      </c>
      <c r="AH16" s="506">
        <f t="shared" ref="AH16:AP16" si="47">SUM(AH86:AH88)</f>
        <v>64</v>
      </c>
      <c r="AI16" s="179">
        <f t="shared" si="47"/>
        <v>43</v>
      </c>
      <c r="AJ16" s="179">
        <f t="shared" si="47"/>
        <v>41</v>
      </c>
      <c r="AK16" s="179">
        <f t="shared" si="47"/>
        <v>35</v>
      </c>
      <c r="AL16" s="180">
        <f t="shared" si="47"/>
        <v>183</v>
      </c>
      <c r="AM16" s="506">
        <f t="shared" si="47"/>
        <v>120</v>
      </c>
      <c r="AN16" s="179">
        <f t="shared" si="47"/>
        <v>48</v>
      </c>
      <c r="AO16" s="180">
        <f t="shared" si="47"/>
        <v>168</v>
      </c>
      <c r="AP16" s="596">
        <f t="shared" si="47"/>
        <v>31</v>
      </c>
      <c r="AQ16" s="265"/>
      <c r="AR16" s="181" t="s">
        <v>66</v>
      </c>
      <c r="AS16" s="203">
        <f t="shared" ref="AS16:AZ16" si="48">SUM(AS86:AS88)</f>
        <v>134</v>
      </c>
      <c r="AT16" s="203">
        <f t="shared" si="48"/>
        <v>40</v>
      </c>
      <c r="AU16" s="203">
        <f t="shared" si="48"/>
        <v>23</v>
      </c>
      <c r="AV16" s="203">
        <f t="shared" si="48"/>
        <v>22</v>
      </c>
      <c r="AW16" s="203">
        <f t="shared" si="48"/>
        <v>71</v>
      </c>
      <c r="AX16" s="203">
        <f t="shared" si="48"/>
        <v>0</v>
      </c>
      <c r="AY16" s="915">
        <f t="shared" si="48"/>
        <v>290</v>
      </c>
      <c r="AZ16" s="757">
        <f t="shared" si="48"/>
        <v>37</v>
      </c>
      <c r="BE16" s="263">
        <v>31</v>
      </c>
      <c r="BF16" s="969">
        <v>32</v>
      </c>
      <c r="BG16" s="263">
        <f t="shared" si="16"/>
        <v>1</v>
      </c>
    </row>
    <row r="17" spans="1:59">
      <c r="A17" s="6" t="s">
        <v>56</v>
      </c>
      <c r="B17" s="7">
        <f>SUM(B89:B94)</f>
        <v>4801</v>
      </c>
      <c r="C17" s="179">
        <f t="shared" si="4"/>
        <v>2458</v>
      </c>
      <c r="D17" s="7">
        <f t="shared" ref="D17:O17" si="49">SUM(D89:D94)</f>
        <v>2343</v>
      </c>
      <c r="E17" s="7">
        <f t="shared" si="49"/>
        <v>3776</v>
      </c>
      <c r="F17" s="179">
        <f t="shared" si="6"/>
        <v>1978</v>
      </c>
      <c r="G17" s="7">
        <f t="shared" si="49"/>
        <v>1798</v>
      </c>
      <c r="H17" s="7">
        <f t="shared" si="49"/>
        <v>4624</v>
      </c>
      <c r="I17" s="179">
        <f t="shared" si="7"/>
        <v>2478</v>
      </c>
      <c r="J17" s="7">
        <f t="shared" si="49"/>
        <v>2146</v>
      </c>
      <c r="K17" s="7">
        <f t="shared" si="49"/>
        <v>3493</v>
      </c>
      <c r="L17" s="179">
        <f t="shared" si="8"/>
        <v>1913</v>
      </c>
      <c r="M17" s="7">
        <f t="shared" si="49"/>
        <v>1580</v>
      </c>
      <c r="N17" s="7">
        <f t="shared" si="49"/>
        <v>16694</v>
      </c>
      <c r="O17" s="180">
        <f t="shared" si="49"/>
        <v>7867</v>
      </c>
      <c r="P17" s="265"/>
      <c r="Q17" s="6" t="s">
        <v>56</v>
      </c>
      <c r="R17" s="7">
        <f>SUM(R89:R94)</f>
        <v>752</v>
      </c>
      <c r="S17" s="179">
        <f t="shared" si="9"/>
        <v>387</v>
      </c>
      <c r="T17" s="7">
        <f t="shared" ref="T17:AE17" si="50">SUM(T89:T94)</f>
        <v>365</v>
      </c>
      <c r="U17" s="7">
        <f t="shared" si="50"/>
        <v>515</v>
      </c>
      <c r="V17" s="179">
        <f t="shared" si="11"/>
        <v>278</v>
      </c>
      <c r="W17" s="7">
        <f t="shared" si="50"/>
        <v>237</v>
      </c>
      <c r="X17" s="7">
        <f t="shared" si="50"/>
        <v>512</v>
      </c>
      <c r="Y17" s="179">
        <f t="shared" si="12"/>
        <v>260</v>
      </c>
      <c r="Z17" s="7">
        <f t="shared" si="50"/>
        <v>252</v>
      </c>
      <c r="AA17" s="7">
        <f t="shared" si="50"/>
        <v>1009</v>
      </c>
      <c r="AB17" s="179">
        <f t="shared" si="13"/>
        <v>523</v>
      </c>
      <c r="AC17" s="7">
        <f t="shared" si="50"/>
        <v>486</v>
      </c>
      <c r="AD17" s="7">
        <f t="shared" si="50"/>
        <v>2788</v>
      </c>
      <c r="AE17" s="180">
        <f t="shared" si="50"/>
        <v>1340</v>
      </c>
      <c r="AF17" s="265"/>
      <c r="AG17" s="504" t="s">
        <v>56</v>
      </c>
      <c r="AH17" s="506">
        <f t="shared" ref="AH17:AP17" si="51">SUM(AH89:AH94)</f>
        <v>89</v>
      </c>
      <c r="AI17" s="179">
        <f t="shared" si="51"/>
        <v>74</v>
      </c>
      <c r="AJ17" s="179">
        <f t="shared" si="51"/>
        <v>99</v>
      </c>
      <c r="AK17" s="179">
        <f t="shared" si="51"/>
        <v>76</v>
      </c>
      <c r="AL17" s="180">
        <f t="shared" si="51"/>
        <v>338</v>
      </c>
      <c r="AM17" s="506">
        <f t="shared" si="51"/>
        <v>208</v>
      </c>
      <c r="AN17" s="179">
        <f t="shared" si="51"/>
        <v>66</v>
      </c>
      <c r="AO17" s="180">
        <f t="shared" si="51"/>
        <v>274</v>
      </c>
      <c r="AP17" s="596">
        <f t="shared" si="51"/>
        <v>43</v>
      </c>
      <c r="AQ17" s="265"/>
      <c r="AR17" s="181" t="s">
        <v>56</v>
      </c>
      <c r="AS17" s="203">
        <f t="shared" ref="AS17:AZ17" si="52">SUM(AS89:AS94)</f>
        <v>241</v>
      </c>
      <c r="AT17" s="203">
        <f t="shared" si="52"/>
        <v>139</v>
      </c>
      <c r="AU17" s="203">
        <f t="shared" si="52"/>
        <v>19</v>
      </c>
      <c r="AV17" s="203">
        <f t="shared" si="52"/>
        <v>54</v>
      </c>
      <c r="AW17" s="203">
        <f t="shared" si="52"/>
        <v>97</v>
      </c>
      <c r="AX17" s="203">
        <f t="shared" si="52"/>
        <v>1</v>
      </c>
      <c r="AY17" s="915">
        <f t="shared" si="52"/>
        <v>551</v>
      </c>
      <c r="AZ17" s="757">
        <f t="shared" si="52"/>
        <v>177</v>
      </c>
      <c r="BE17" s="263">
        <v>43</v>
      </c>
      <c r="BF17" s="969">
        <v>48</v>
      </c>
      <c r="BG17" s="263">
        <f t="shared" si="16"/>
        <v>5</v>
      </c>
    </row>
    <row r="18" spans="1:59">
      <c r="A18" s="6" t="s">
        <v>20</v>
      </c>
      <c r="B18" s="7">
        <f>SUM(B95:B96)</f>
        <v>4953</v>
      </c>
      <c r="C18" s="179">
        <f t="shared" si="4"/>
        <v>2507</v>
      </c>
      <c r="D18" s="7">
        <f t="shared" ref="D18:O18" si="53">SUM(D95:D96)</f>
        <v>2446</v>
      </c>
      <c r="E18" s="7">
        <f t="shared" si="53"/>
        <v>3578</v>
      </c>
      <c r="F18" s="179">
        <f t="shared" si="6"/>
        <v>1806</v>
      </c>
      <c r="G18" s="7">
        <f t="shared" si="53"/>
        <v>1772</v>
      </c>
      <c r="H18" s="7">
        <f t="shared" si="53"/>
        <v>3048</v>
      </c>
      <c r="I18" s="179">
        <f t="shared" si="7"/>
        <v>1524</v>
      </c>
      <c r="J18" s="7">
        <f t="shared" si="53"/>
        <v>1524</v>
      </c>
      <c r="K18" s="7">
        <f t="shared" si="53"/>
        <v>1998</v>
      </c>
      <c r="L18" s="179">
        <f t="shared" si="8"/>
        <v>1059</v>
      </c>
      <c r="M18" s="7">
        <f t="shared" si="53"/>
        <v>939</v>
      </c>
      <c r="N18" s="7">
        <f t="shared" si="53"/>
        <v>13577</v>
      </c>
      <c r="O18" s="180">
        <f t="shared" si="53"/>
        <v>6681</v>
      </c>
      <c r="P18" s="265"/>
      <c r="Q18" s="6" t="s">
        <v>20</v>
      </c>
      <c r="R18" s="7">
        <f>SUM(R95:R96)</f>
        <v>483</v>
      </c>
      <c r="S18" s="179">
        <f t="shared" si="9"/>
        <v>245</v>
      </c>
      <c r="T18" s="7">
        <f t="shared" ref="T18:AE18" si="54">SUM(T95:T96)</f>
        <v>238</v>
      </c>
      <c r="U18" s="7">
        <f t="shared" si="54"/>
        <v>258</v>
      </c>
      <c r="V18" s="179">
        <f t="shared" si="11"/>
        <v>133</v>
      </c>
      <c r="W18" s="7">
        <f t="shared" si="54"/>
        <v>125</v>
      </c>
      <c r="X18" s="7">
        <f t="shared" si="54"/>
        <v>159</v>
      </c>
      <c r="Y18" s="179">
        <f t="shared" si="12"/>
        <v>72</v>
      </c>
      <c r="Z18" s="7">
        <f t="shared" si="54"/>
        <v>87</v>
      </c>
      <c r="AA18" s="7">
        <f t="shared" si="54"/>
        <v>225</v>
      </c>
      <c r="AB18" s="179">
        <f t="shared" si="13"/>
        <v>103</v>
      </c>
      <c r="AC18" s="7">
        <f t="shared" si="54"/>
        <v>122</v>
      </c>
      <c r="AD18" s="7">
        <f t="shared" si="54"/>
        <v>1125</v>
      </c>
      <c r="AE18" s="180">
        <f t="shared" si="54"/>
        <v>572</v>
      </c>
      <c r="AF18" s="265"/>
      <c r="AG18" s="504" t="s">
        <v>20</v>
      </c>
      <c r="AH18" s="506">
        <f t="shared" ref="AH18:AP18" si="55">SUM(AH95:AH96)</f>
        <v>100</v>
      </c>
      <c r="AI18" s="179">
        <f t="shared" si="55"/>
        <v>74</v>
      </c>
      <c r="AJ18" s="179">
        <f t="shared" si="55"/>
        <v>66</v>
      </c>
      <c r="AK18" s="179">
        <f t="shared" si="55"/>
        <v>48</v>
      </c>
      <c r="AL18" s="180">
        <f t="shared" si="55"/>
        <v>288</v>
      </c>
      <c r="AM18" s="506">
        <f t="shared" si="55"/>
        <v>225</v>
      </c>
      <c r="AN18" s="179">
        <f t="shared" si="55"/>
        <v>39</v>
      </c>
      <c r="AO18" s="180">
        <f t="shared" si="55"/>
        <v>264</v>
      </c>
      <c r="AP18" s="596">
        <f t="shared" si="55"/>
        <v>43</v>
      </c>
      <c r="AQ18" s="265"/>
      <c r="AR18" s="181" t="s">
        <v>20</v>
      </c>
      <c r="AS18" s="203">
        <f t="shared" ref="AS18:AZ18" si="56">SUM(AS95:AS96)</f>
        <v>51</v>
      </c>
      <c r="AT18" s="203">
        <f t="shared" si="56"/>
        <v>146</v>
      </c>
      <c r="AU18" s="203">
        <f t="shared" si="56"/>
        <v>5</v>
      </c>
      <c r="AV18" s="203">
        <f t="shared" si="56"/>
        <v>33</v>
      </c>
      <c r="AW18" s="203">
        <f t="shared" si="56"/>
        <v>195</v>
      </c>
      <c r="AX18" s="203">
        <f t="shared" si="56"/>
        <v>2</v>
      </c>
      <c r="AY18" s="915">
        <f t="shared" si="56"/>
        <v>432</v>
      </c>
      <c r="AZ18" s="757">
        <f t="shared" si="56"/>
        <v>30</v>
      </c>
      <c r="BE18" s="263">
        <v>43</v>
      </c>
      <c r="BF18" s="969">
        <v>49</v>
      </c>
      <c r="BG18" s="263">
        <f t="shared" si="16"/>
        <v>6</v>
      </c>
    </row>
    <row r="19" spans="1:59">
      <c r="A19" s="6" t="s">
        <v>26</v>
      </c>
      <c r="B19" s="7">
        <f>SUM(B97:B101)</f>
        <v>7201</v>
      </c>
      <c r="C19" s="179">
        <f t="shared" si="4"/>
        <v>3541</v>
      </c>
      <c r="D19" s="7">
        <f t="shared" ref="D19:O19" si="57">SUM(D97:D101)</f>
        <v>3660</v>
      </c>
      <c r="E19" s="7">
        <f t="shared" si="57"/>
        <v>6294</v>
      </c>
      <c r="F19" s="179">
        <f t="shared" si="6"/>
        <v>3022</v>
      </c>
      <c r="G19" s="7">
        <f t="shared" si="57"/>
        <v>3272</v>
      </c>
      <c r="H19" s="7">
        <f t="shared" si="57"/>
        <v>5024</v>
      </c>
      <c r="I19" s="179">
        <f t="shared" si="7"/>
        <v>2474</v>
      </c>
      <c r="J19" s="7">
        <f t="shared" si="57"/>
        <v>2550</v>
      </c>
      <c r="K19" s="7">
        <f t="shared" si="57"/>
        <v>4298</v>
      </c>
      <c r="L19" s="179">
        <f t="shared" si="8"/>
        <v>2264</v>
      </c>
      <c r="M19" s="7">
        <f t="shared" si="57"/>
        <v>2034</v>
      </c>
      <c r="N19" s="7">
        <f t="shared" si="57"/>
        <v>22817</v>
      </c>
      <c r="O19" s="180">
        <f t="shared" si="57"/>
        <v>11516</v>
      </c>
      <c r="P19" s="265"/>
      <c r="Q19" s="6" t="s">
        <v>26</v>
      </c>
      <c r="R19" s="7">
        <f>SUM(R97:R101)</f>
        <v>1521</v>
      </c>
      <c r="S19" s="179">
        <f t="shared" si="9"/>
        <v>736</v>
      </c>
      <c r="T19" s="7">
        <f t="shared" ref="T19:AE19" si="58">SUM(T97:T101)</f>
        <v>785</v>
      </c>
      <c r="U19" s="7">
        <f t="shared" si="58"/>
        <v>803</v>
      </c>
      <c r="V19" s="179">
        <f t="shared" si="11"/>
        <v>403</v>
      </c>
      <c r="W19" s="7">
        <f t="shared" si="58"/>
        <v>400</v>
      </c>
      <c r="X19" s="7">
        <f t="shared" si="58"/>
        <v>816</v>
      </c>
      <c r="Y19" s="179">
        <f t="shared" si="12"/>
        <v>435</v>
      </c>
      <c r="Z19" s="7">
        <f t="shared" si="58"/>
        <v>381</v>
      </c>
      <c r="AA19" s="7">
        <f t="shared" si="58"/>
        <v>885</v>
      </c>
      <c r="AB19" s="179">
        <f t="shared" si="13"/>
        <v>482</v>
      </c>
      <c r="AC19" s="7">
        <f t="shared" si="58"/>
        <v>403</v>
      </c>
      <c r="AD19" s="7">
        <f t="shared" si="58"/>
        <v>4025</v>
      </c>
      <c r="AE19" s="180">
        <f t="shared" si="58"/>
        <v>1969</v>
      </c>
      <c r="AF19" s="265"/>
      <c r="AG19" s="504" t="s">
        <v>26</v>
      </c>
      <c r="AH19" s="506">
        <f t="shared" ref="AH19:AP19" si="59">SUM(AH97:AH101)</f>
        <v>116</v>
      </c>
      <c r="AI19" s="179">
        <f t="shared" si="59"/>
        <v>99</v>
      </c>
      <c r="AJ19" s="179">
        <f t="shared" si="59"/>
        <v>93</v>
      </c>
      <c r="AK19" s="179">
        <f t="shared" si="59"/>
        <v>75</v>
      </c>
      <c r="AL19" s="180">
        <f t="shared" si="59"/>
        <v>383</v>
      </c>
      <c r="AM19" s="506">
        <f t="shared" si="59"/>
        <v>273</v>
      </c>
      <c r="AN19" s="179">
        <f t="shared" si="59"/>
        <v>94</v>
      </c>
      <c r="AO19" s="180">
        <f t="shared" si="59"/>
        <v>367</v>
      </c>
      <c r="AP19" s="596">
        <f t="shared" si="59"/>
        <v>67</v>
      </c>
      <c r="AQ19" s="265"/>
      <c r="AR19" s="181" t="s">
        <v>26</v>
      </c>
      <c r="AS19" s="203">
        <f t="shared" ref="AS19:AZ19" si="60">SUM(AS97:AS101)</f>
        <v>287</v>
      </c>
      <c r="AT19" s="203">
        <f t="shared" si="60"/>
        <v>54</v>
      </c>
      <c r="AU19" s="203">
        <f t="shared" si="60"/>
        <v>146</v>
      </c>
      <c r="AV19" s="203">
        <f t="shared" si="60"/>
        <v>31</v>
      </c>
      <c r="AW19" s="203">
        <f t="shared" si="60"/>
        <v>140</v>
      </c>
      <c r="AX19" s="203">
        <f t="shared" si="60"/>
        <v>9</v>
      </c>
      <c r="AY19" s="915">
        <f t="shared" si="60"/>
        <v>667</v>
      </c>
      <c r="AZ19" s="757">
        <f t="shared" si="60"/>
        <v>82</v>
      </c>
      <c r="BE19" s="263">
        <v>67</v>
      </c>
      <c r="BF19" s="969">
        <v>70</v>
      </c>
      <c r="BG19" s="263">
        <f t="shared" si="16"/>
        <v>3</v>
      </c>
    </row>
    <row r="20" spans="1:59">
      <c r="A20" s="6" t="s">
        <v>36</v>
      </c>
      <c r="B20" s="7">
        <f>SUM(B102:B108)</f>
        <v>14170</v>
      </c>
      <c r="C20" s="179">
        <f t="shared" si="4"/>
        <v>6525</v>
      </c>
      <c r="D20" s="7">
        <f t="shared" ref="D20:O20" si="61">SUM(D102:D108)</f>
        <v>7645</v>
      </c>
      <c r="E20" s="7">
        <f t="shared" si="61"/>
        <v>11963</v>
      </c>
      <c r="F20" s="179">
        <f t="shared" si="6"/>
        <v>5378</v>
      </c>
      <c r="G20" s="7">
        <f t="shared" si="61"/>
        <v>6585</v>
      </c>
      <c r="H20" s="7">
        <f t="shared" si="61"/>
        <v>12141</v>
      </c>
      <c r="I20" s="179">
        <f t="shared" si="7"/>
        <v>5363</v>
      </c>
      <c r="J20" s="7">
        <f t="shared" si="61"/>
        <v>6778</v>
      </c>
      <c r="K20" s="7">
        <f t="shared" si="61"/>
        <v>10762</v>
      </c>
      <c r="L20" s="179">
        <f t="shared" si="8"/>
        <v>4999</v>
      </c>
      <c r="M20" s="7">
        <f t="shared" si="61"/>
        <v>5763</v>
      </c>
      <c r="N20" s="7">
        <f t="shared" si="61"/>
        <v>49036</v>
      </c>
      <c r="O20" s="180">
        <f t="shared" si="61"/>
        <v>26771</v>
      </c>
      <c r="P20" s="265"/>
      <c r="Q20" s="6" t="s">
        <v>36</v>
      </c>
      <c r="R20" s="7">
        <f>SUM(R102:R108)</f>
        <v>2706</v>
      </c>
      <c r="S20" s="179">
        <f t="shared" si="9"/>
        <v>1256</v>
      </c>
      <c r="T20" s="7">
        <f t="shared" ref="T20:AE20" si="62">SUM(T102:T108)</f>
        <v>1450</v>
      </c>
      <c r="U20" s="7">
        <f t="shared" si="62"/>
        <v>1800</v>
      </c>
      <c r="V20" s="179">
        <f t="shared" si="11"/>
        <v>798</v>
      </c>
      <c r="W20" s="7">
        <f t="shared" si="62"/>
        <v>1002</v>
      </c>
      <c r="X20" s="7">
        <f t="shared" si="62"/>
        <v>1981</v>
      </c>
      <c r="Y20" s="179">
        <f t="shared" si="12"/>
        <v>887</v>
      </c>
      <c r="Z20" s="7">
        <f t="shared" si="62"/>
        <v>1094</v>
      </c>
      <c r="AA20" s="7">
        <f t="shared" si="62"/>
        <v>3236</v>
      </c>
      <c r="AB20" s="179">
        <f t="shared" si="13"/>
        <v>1506</v>
      </c>
      <c r="AC20" s="7">
        <f t="shared" si="62"/>
        <v>1730</v>
      </c>
      <c r="AD20" s="7">
        <f t="shared" si="62"/>
        <v>9723</v>
      </c>
      <c r="AE20" s="180">
        <f t="shared" si="62"/>
        <v>5276</v>
      </c>
      <c r="AF20" s="265"/>
      <c r="AG20" s="504" t="s">
        <v>36</v>
      </c>
      <c r="AH20" s="506">
        <f t="shared" ref="AH20:AP20" si="63">SUM(AH102:AH108)</f>
        <v>272</v>
      </c>
      <c r="AI20" s="179">
        <f t="shared" si="63"/>
        <v>225</v>
      </c>
      <c r="AJ20" s="179">
        <f t="shared" si="63"/>
        <v>249</v>
      </c>
      <c r="AK20" s="179">
        <f t="shared" si="63"/>
        <v>220</v>
      </c>
      <c r="AL20" s="180">
        <f t="shared" si="63"/>
        <v>966</v>
      </c>
      <c r="AM20" s="506">
        <f t="shared" si="63"/>
        <v>729</v>
      </c>
      <c r="AN20" s="179">
        <f t="shared" si="63"/>
        <v>181</v>
      </c>
      <c r="AO20" s="180">
        <f t="shared" si="63"/>
        <v>910</v>
      </c>
      <c r="AP20" s="596">
        <f t="shared" si="63"/>
        <v>130</v>
      </c>
      <c r="AQ20" s="265"/>
      <c r="AR20" s="181" t="s">
        <v>36</v>
      </c>
      <c r="AS20" s="203">
        <f t="shared" ref="AS20:AZ20" si="64">SUM(AS102:AS108)</f>
        <v>399</v>
      </c>
      <c r="AT20" s="203">
        <f t="shared" si="64"/>
        <v>271</v>
      </c>
      <c r="AU20" s="203">
        <f t="shared" si="64"/>
        <v>91</v>
      </c>
      <c r="AV20" s="203">
        <f t="shared" si="64"/>
        <v>182</v>
      </c>
      <c r="AW20" s="203">
        <f t="shared" si="64"/>
        <v>601</v>
      </c>
      <c r="AX20" s="203">
        <f t="shared" si="64"/>
        <v>10</v>
      </c>
      <c r="AY20" s="915">
        <f>SUM(AY102:AY108)</f>
        <v>1554</v>
      </c>
      <c r="AZ20" s="757">
        <f t="shared" si="64"/>
        <v>345</v>
      </c>
      <c r="BE20" s="263">
        <v>130</v>
      </c>
      <c r="BF20" s="969">
        <v>136</v>
      </c>
      <c r="BG20" s="263">
        <f t="shared" si="16"/>
        <v>6</v>
      </c>
    </row>
    <row r="21" spans="1:59">
      <c r="A21" s="6" t="s">
        <v>43</v>
      </c>
      <c r="B21" s="7">
        <f>SUM(B109:B111)</f>
        <v>1931</v>
      </c>
      <c r="C21" s="179">
        <f t="shared" si="4"/>
        <v>1056</v>
      </c>
      <c r="D21" s="7">
        <f t="shared" ref="D21:O21" si="65">SUM(D109:D111)</f>
        <v>875</v>
      </c>
      <c r="E21" s="7">
        <f t="shared" si="65"/>
        <v>1603</v>
      </c>
      <c r="F21" s="179">
        <f t="shared" si="6"/>
        <v>856</v>
      </c>
      <c r="G21" s="7">
        <f t="shared" si="65"/>
        <v>747</v>
      </c>
      <c r="H21" s="7">
        <f t="shared" si="65"/>
        <v>1181</v>
      </c>
      <c r="I21" s="179">
        <f t="shared" si="7"/>
        <v>653</v>
      </c>
      <c r="J21" s="7">
        <f t="shared" si="65"/>
        <v>528</v>
      </c>
      <c r="K21" s="7">
        <f t="shared" si="65"/>
        <v>1028</v>
      </c>
      <c r="L21" s="179">
        <f t="shared" si="8"/>
        <v>582</v>
      </c>
      <c r="M21" s="7">
        <f t="shared" si="65"/>
        <v>446</v>
      </c>
      <c r="N21" s="7">
        <f t="shared" si="65"/>
        <v>5743</v>
      </c>
      <c r="O21" s="180">
        <f t="shared" si="65"/>
        <v>2596</v>
      </c>
      <c r="P21" s="265"/>
      <c r="Q21" s="6" t="s">
        <v>43</v>
      </c>
      <c r="R21" s="7">
        <f>SUM(R109:R111)</f>
        <v>352</v>
      </c>
      <c r="S21" s="179">
        <f t="shared" si="9"/>
        <v>207</v>
      </c>
      <c r="T21" s="7">
        <f t="shared" ref="T21:AE21" si="66">SUM(T109:T111)</f>
        <v>145</v>
      </c>
      <c r="U21" s="7">
        <f t="shared" si="66"/>
        <v>197</v>
      </c>
      <c r="V21" s="179">
        <f t="shared" si="11"/>
        <v>105</v>
      </c>
      <c r="W21" s="7">
        <f t="shared" si="66"/>
        <v>92</v>
      </c>
      <c r="X21" s="7">
        <f t="shared" si="66"/>
        <v>182</v>
      </c>
      <c r="Y21" s="179">
        <f t="shared" si="12"/>
        <v>112</v>
      </c>
      <c r="Z21" s="7">
        <f t="shared" si="66"/>
        <v>70</v>
      </c>
      <c r="AA21" s="7">
        <f t="shared" si="66"/>
        <v>190</v>
      </c>
      <c r="AB21" s="179">
        <f t="shared" si="13"/>
        <v>101</v>
      </c>
      <c r="AC21" s="7">
        <f t="shared" si="66"/>
        <v>89</v>
      </c>
      <c r="AD21" s="7">
        <f t="shared" si="66"/>
        <v>921</v>
      </c>
      <c r="AE21" s="180">
        <f t="shared" si="66"/>
        <v>396</v>
      </c>
      <c r="AF21" s="265"/>
      <c r="AG21" s="504" t="s">
        <v>43</v>
      </c>
      <c r="AH21" s="506">
        <f t="shared" ref="AH21:AP21" si="67">SUM(AH109:AH111)</f>
        <v>40</v>
      </c>
      <c r="AI21" s="179">
        <f t="shared" si="67"/>
        <v>31</v>
      </c>
      <c r="AJ21" s="179">
        <f t="shared" si="67"/>
        <v>27</v>
      </c>
      <c r="AK21" s="179">
        <f t="shared" si="67"/>
        <v>23</v>
      </c>
      <c r="AL21" s="180">
        <f t="shared" si="67"/>
        <v>121</v>
      </c>
      <c r="AM21" s="506">
        <f t="shared" si="67"/>
        <v>84</v>
      </c>
      <c r="AN21" s="179">
        <f t="shared" si="67"/>
        <v>19</v>
      </c>
      <c r="AO21" s="180">
        <f t="shared" si="67"/>
        <v>103</v>
      </c>
      <c r="AP21" s="596">
        <f t="shared" si="67"/>
        <v>20</v>
      </c>
      <c r="AQ21" s="265"/>
      <c r="AR21" s="181" t="s">
        <v>43</v>
      </c>
      <c r="AS21" s="203">
        <f t="shared" ref="AS21:AZ21" si="68">SUM(AS109:AS111)</f>
        <v>42</v>
      </c>
      <c r="AT21" s="203">
        <f t="shared" si="68"/>
        <v>59</v>
      </c>
      <c r="AU21" s="203">
        <f t="shared" si="68"/>
        <v>27</v>
      </c>
      <c r="AV21" s="203">
        <f t="shared" si="68"/>
        <v>28</v>
      </c>
      <c r="AW21" s="203">
        <f t="shared" si="68"/>
        <v>51</v>
      </c>
      <c r="AX21" s="203">
        <f t="shared" si="68"/>
        <v>3</v>
      </c>
      <c r="AY21" s="915">
        <f t="shared" si="68"/>
        <v>210</v>
      </c>
      <c r="AZ21" s="757">
        <f t="shared" si="68"/>
        <v>33</v>
      </c>
      <c r="BE21" s="263">
        <v>20</v>
      </c>
      <c r="BF21" s="969">
        <v>22</v>
      </c>
      <c r="BG21" s="263">
        <f t="shared" si="16"/>
        <v>2</v>
      </c>
    </row>
    <row r="22" spans="1:59">
      <c r="A22" s="6" t="s">
        <v>16</v>
      </c>
      <c r="B22" s="7">
        <f>SUM(B112:B114)</f>
        <v>8191</v>
      </c>
      <c r="C22" s="179">
        <f t="shared" si="4"/>
        <v>4022</v>
      </c>
      <c r="D22" s="7">
        <f t="shared" ref="D22:O22" si="69">SUM(D112:D114)</f>
        <v>4169</v>
      </c>
      <c r="E22" s="7">
        <f t="shared" si="69"/>
        <v>6364</v>
      </c>
      <c r="F22" s="179">
        <f t="shared" si="6"/>
        <v>2995</v>
      </c>
      <c r="G22" s="7">
        <f t="shared" si="69"/>
        <v>3369</v>
      </c>
      <c r="H22" s="7">
        <f t="shared" si="69"/>
        <v>5465</v>
      </c>
      <c r="I22" s="179">
        <f t="shared" si="7"/>
        <v>2568</v>
      </c>
      <c r="J22" s="7">
        <f t="shared" si="69"/>
        <v>2897</v>
      </c>
      <c r="K22" s="7">
        <f t="shared" si="69"/>
        <v>4322</v>
      </c>
      <c r="L22" s="179">
        <f t="shared" si="8"/>
        <v>2014</v>
      </c>
      <c r="M22" s="7">
        <f t="shared" si="69"/>
        <v>2308</v>
      </c>
      <c r="N22" s="7">
        <f t="shared" si="69"/>
        <v>24342</v>
      </c>
      <c r="O22" s="180">
        <f t="shared" si="69"/>
        <v>12743</v>
      </c>
      <c r="P22" s="265"/>
      <c r="Q22" s="6" t="s">
        <v>16</v>
      </c>
      <c r="R22" s="7">
        <f>SUM(R112:R114)</f>
        <v>1336</v>
      </c>
      <c r="S22" s="179">
        <f t="shared" si="9"/>
        <v>668</v>
      </c>
      <c r="T22" s="7">
        <f t="shared" ref="T22:AE22" si="70">SUM(T112:T114)</f>
        <v>668</v>
      </c>
      <c r="U22" s="7">
        <f t="shared" si="70"/>
        <v>832</v>
      </c>
      <c r="V22" s="179">
        <f t="shared" si="11"/>
        <v>414</v>
      </c>
      <c r="W22" s="7">
        <f t="shared" si="70"/>
        <v>418</v>
      </c>
      <c r="X22" s="7">
        <f t="shared" si="70"/>
        <v>542</v>
      </c>
      <c r="Y22" s="179">
        <f t="shared" si="12"/>
        <v>268</v>
      </c>
      <c r="Z22" s="7">
        <f t="shared" si="70"/>
        <v>274</v>
      </c>
      <c r="AA22" s="7">
        <f t="shared" si="70"/>
        <v>887</v>
      </c>
      <c r="AB22" s="179">
        <f t="shared" si="13"/>
        <v>366</v>
      </c>
      <c r="AC22" s="7">
        <f t="shared" si="70"/>
        <v>521</v>
      </c>
      <c r="AD22" s="7">
        <f t="shared" si="70"/>
        <v>3597</v>
      </c>
      <c r="AE22" s="180">
        <f t="shared" si="70"/>
        <v>1881</v>
      </c>
      <c r="AF22" s="265"/>
      <c r="AG22" s="504" t="s">
        <v>16</v>
      </c>
      <c r="AH22" s="506">
        <f t="shared" ref="AH22:AP22" si="71">SUM(AH112:AH114)</f>
        <v>164</v>
      </c>
      <c r="AI22" s="179">
        <f t="shared" si="71"/>
        <v>129</v>
      </c>
      <c r="AJ22" s="179">
        <f t="shared" si="71"/>
        <v>115</v>
      </c>
      <c r="AK22" s="179">
        <f t="shared" si="71"/>
        <v>98</v>
      </c>
      <c r="AL22" s="180">
        <f t="shared" si="71"/>
        <v>506</v>
      </c>
      <c r="AM22" s="506">
        <f t="shared" si="71"/>
        <v>384</v>
      </c>
      <c r="AN22" s="179">
        <f t="shared" si="71"/>
        <v>123</v>
      </c>
      <c r="AO22" s="180">
        <f t="shared" si="71"/>
        <v>507</v>
      </c>
      <c r="AP22" s="596">
        <f t="shared" si="71"/>
        <v>67</v>
      </c>
      <c r="AQ22" s="265"/>
      <c r="AR22" s="181" t="s">
        <v>16</v>
      </c>
      <c r="AS22" s="203">
        <f t="shared" ref="AS22:AZ22" si="72">SUM(AS112:AS114)</f>
        <v>156</v>
      </c>
      <c r="AT22" s="203">
        <f t="shared" si="72"/>
        <v>136</v>
      </c>
      <c r="AU22" s="203">
        <f t="shared" si="72"/>
        <v>272</v>
      </c>
      <c r="AV22" s="203">
        <f t="shared" si="72"/>
        <v>98</v>
      </c>
      <c r="AW22" s="203">
        <f t="shared" si="72"/>
        <v>200</v>
      </c>
      <c r="AX22" s="203">
        <f t="shared" si="72"/>
        <v>10</v>
      </c>
      <c r="AY22" s="915">
        <f t="shared" si="72"/>
        <v>872</v>
      </c>
      <c r="AZ22" s="757">
        <f t="shared" si="72"/>
        <v>101</v>
      </c>
      <c r="BE22" s="263">
        <v>67</v>
      </c>
      <c r="BF22" s="969">
        <v>73</v>
      </c>
      <c r="BG22" s="263">
        <f t="shared" si="16"/>
        <v>6</v>
      </c>
    </row>
    <row r="23" spans="1:59">
      <c r="A23" s="6" t="s">
        <v>60</v>
      </c>
      <c r="B23" s="7">
        <f>SUM(B115:B119)</f>
        <v>1387</v>
      </c>
      <c r="C23" s="179">
        <f t="shared" si="4"/>
        <v>751</v>
      </c>
      <c r="D23" s="7">
        <f t="shared" ref="D23:O23" si="73">SUM(D115:D119)</f>
        <v>636</v>
      </c>
      <c r="E23" s="7">
        <f t="shared" si="73"/>
        <v>1030</v>
      </c>
      <c r="F23" s="179">
        <f t="shared" si="6"/>
        <v>563</v>
      </c>
      <c r="G23" s="7">
        <f t="shared" si="73"/>
        <v>467</v>
      </c>
      <c r="H23" s="7">
        <f t="shared" si="73"/>
        <v>850</v>
      </c>
      <c r="I23" s="179">
        <f t="shared" si="7"/>
        <v>456</v>
      </c>
      <c r="J23" s="7">
        <f t="shared" si="73"/>
        <v>394</v>
      </c>
      <c r="K23" s="7">
        <f t="shared" si="73"/>
        <v>814</v>
      </c>
      <c r="L23" s="179">
        <f t="shared" si="8"/>
        <v>471</v>
      </c>
      <c r="M23" s="7">
        <f t="shared" si="73"/>
        <v>343</v>
      </c>
      <c r="N23" s="7">
        <f t="shared" si="73"/>
        <v>4081</v>
      </c>
      <c r="O23" s="180">
        <f t="shared" si="73"/>
        <v>1840</v>
      </c>
      <c r="P23" s="265"/>
      <c r="Q23" s="6" t="s">
        <v>60</v>
      </c>
      <c r="R23" s="7">
        <f>SUM(R115:R119)</f>
        <v>140</v>
      </c>
      <c r="S23" s="179">
        <f t="shared" si="9"/>
        <v>64</v>
      </c>
      <c r="T23" s="7">
        <f t="shared" ref="T23:AE23" si="74">SUM(T115:T119)</f>
        <v>76</v>
      </c>
      <c r="U23" s="7">
        <f t="shared" si="74"/>
        <v>90</v>
      </c>
      <c r="V23" s="179">
        <f t="shared" si="11"/>
        <v>39</v>
      </c>
      <c r="W23" s="7">
        <f t="shared" si="74"/>
        <v>51</v>
      </c>
      <c r="X23" s="7">
        <f t="shared" si="74"/>
        <v>51</v>
      </c>
      <c r="Y23" s="179">
        <f t="shared" si="12"/>
        <v>27</v>
      </c>
      <c r="Z23" s="7">
        <f t="shared" si="74"/>
        <v>24</v>
      </c>
      <c r="AA23" s="7">
        <f t="shared" si="74"/>
        <v>218</v>
      </c>
      <c r="AB23" s="179">
        <f t="shared" si="13"/>
        <v>129</v>
      </c>
      <c r="AC23" s="7">
        <f t="shared" si="74"/>
        <v>89</v>
      </c>
      <c r="AD23" s="7">
        <f t="shared" si="74"/>
        <v>499</v>
      </c>
      <c r="AE23" s="180">
        <f t="shared" si="74"/>
        <v>240</v>
      </c>
      <c r="AF23" s="265"/>
      <c r="AG23" s="504" t="s">
        <v>60</v>
      </c>
      <c r="AH23" s="506">
        <f t="shared" ref="AH23:AP23" si="75">SUM(AH115:AH119)</f>
        <v>27</v>
      </c>
      <c r="AI23" s="179">
        <f t="shared" si="75"/>
        <v>23</v>
      </c>
      <c r="AJ23" s="179">
        <f t="shared" si="75"/>
        <v>18</v>
      </c>
      <c r="AK23" s="179">
        <f t="shared" si="75"/>
        <v>18</v>
      </c>
      <c r="AL23" s="180">
        <f t="shared" si="75"/>
        <v>86</v>
      </c>
      <c r="AM23" s="506">
        <f t="shared" si="75"/>
        <v>73</v>
      </c>
      <c r="AN23" s="179">
        <f t="shared" si="75"/>
        <v>12</v>
      </c>
      <c r="AO23" s="180">
        <f t="shared" si="75"/>
        <v>85</v>
      </c>
      <c r="AP23" s="596">
        <f t="shared" si="75"/>
        <v>12</v>
      </c>
      <c r="AQ23" s="265"/>
      <c r="AR23" s="181" t="s">
        <v>60</v>
      </c>
      <c r="AS23" s="203">
        <f t="shared" ref="AS23:AZ23" si="76">SUM(AS115:AS119)</f>
        <v>44</v>
      </c>
      <c r="AT23" s="203">
        <f t="shared" si="76"/>
        <v>31</v>
      </c>
      <c r="AU23" s="203">
        <f t="shared" si="76"/>
        <v>0</v>
      </c>
      <c r="AV23" s="203">
        <f t="shared" si="76"/>
        <v>15</v>
      </c>
      <c r="AW23" s="203">
        <f t="shared" si="76"/>
        <v>14</v>
      </c>
      <c r="AX23" s="203">
        <f t="shared" si="76"/>
        <v>21</v>
      </c>
      <c r="AY23" s="915">
        <f t="shared" si="76"/>
        <v>125</v>
      </c>
      <c r="AZ23" s="757">
        <f t="shared" si="76"/>
        <v>24</v>
      </c>
      <c r="BE23" s="263">
        <v>12</v>
      </c>
      <c r="BF23" s="969">
        <v>13</v>
      </c>
      <c r="BG23" s="263">
        <f t="shared" si="16"/>
        <v>1</v>
      </c>
    </row>
    <row r="24" spans="1:59">
      <c r="A24" s="6" t="s">
        <v>77</v>
      </c>
      <c r="B24" s="7">
        <f>SUM(B120:B124)</f>
        <v>4207</v>
      </c>
      <c r="C24" s="179">
        <f t="shared" si="4"/>
        <v>2084</v>
      </c>
      <c r="D24" s="7">
        <f t="shared" ref="D24:O24" si="77">SUM(D120:D124)</f>
        <v>2123</v>
      </c>
      <c r="E24" s="7">
        <f t="shared" si="77"/>
        <v>2888</v>
      </c>
      <c r="F24" s="179">
        <f t="shared" si="6"/>
        <v>1565</v>
      </c>
      <c r="G24" s="7">
        <f t="shared" si="77"/>
        <v>1323</v>
      </c>
      <c r="H24" s="7">
        <f t="shared" si="77"/>
        <v>2386</v>
      </c>
      <c r="I24" s="179">
        <f t="shared" si="7"/>
        <v>1290</v>
      </c>
      <c r="J24" s="7">
        <f t="shared" si="77"/>
        <v>1096</v>
      </c>
      <c r="K24" s="7">
        <f t="shared" si="77"/>
        <v>1808</v>
      </c>
      <c r="L24" s="179">
        <f t="shared" si="8"/>
        <v>1042</v>
      </c>
      <c r="M24" s="7">
        <f t="shared" si="77"/>
        <v>766</v>
      </c>
      <c r="N24" s="7">
        <f t="shared" si="77"/>
        <v>11289</v>
      </c>
      <c r="O24" s="180">
        <f t="shared" si="77"/>
        <v>5308</v>
      </c>
      <c r="P24" s="265"/>
      <c r="Q24" s="6" t="s">
        <v>77</v>
      </c>
      <c r="R24" s="7">
        <f>SUM(R120:R124)</f>
        <v>757</v>
      </c>
      <c r="S24" s="179">
        <f t="shared" si="9"/>
        <v>363</v>
      </c>
      <c r="T24" s="7">
        <f t="shared" ref="T24:AE24" si="78">SUM(T120:T124)</f>
        <v>394</v>
      </c>
      <c r="U24" s="7">
        <f t="shared" si="78"/>
        <v>450</v>
      </c>
      <c r="V24" s="179">
        <f t="shared" si="11"/>
        <v>221</v>
      </c>
      <c r="W24" s="7">
        <f t="shared" si="78"/>
        <v>229</v>
      </c>
      <c r="X24" s="7">
        <f t="shared" si="78"/>
        <v>255</v>
      </c>
      <c r="Y24" s="179">
        <f t="shared" si="12"/>
        <v>116</v>
      </c>
      <c r="Z24" s="7">
        <f t="shared" si="78"/>
        <v>139</v>
      </c>
      <c r="AA24" s="7">
        <f t="shared" si="78"/>
        <v>393</v>
      </c>
      <c r="AB24" s="179">
        <f t="shared" si="13"/>
        <v>226</v>
      </c>
      <c r="AC24" s="7">
        <f t="shared" si="78"/>
        <v>167</v>
      </c>
      <c r="AD24" s="7">
        <f t="shared" si="78"/>
        <v>1855</v>
      </c>
      <c r="AE24" s="180">
        <f t="shared" si="78"/>
        <v>929</v>
      </c>
      <c r="AF24" s="265"/>
      <c r="AG24" s="504" t="s">
        <v>77</v>
      </c>
      <c r="AH24" s="506">
        <f t="shared" ref="AH24:AP24" si="79">SUM(AH120:AH124)</f>
        <v>87</v>
      </c>
      <c r="AI24" s="179">
        <f t="shared" si="79"/>
        <v>69</v>
      </c>
      <c r="AJ24" s="179">
        <f t="shared" si="79"/>
        <v>59</v>
      </c>
      <c r="AK24" s="179">
        <f t="shared" si="79"/>
        <v>44</v>
      </c>
      <c r="AL24" s="180">
        <f t="shared" si="79"/>
        <v>259</v>
      </c>
      <c r="AM24" s="506">
        <f t="shared" si="79"/>
        <v>150</v>
      </c>
      <c r="AN24" s="179">
        <f t="shared" si="79"/>
        <v>50</v>
      </c>
      <c r="AO24" s="180">
        <f t="shared" si="79"/>
        <v>200</v>
      </c>
      <c r="AP24" s="596">
        <f t="shared" si="79"/>
        <v>32</v>
      </c>
      <c r="AQ24" s="265"/>
      <c r="AR24" s="181" t="s">
        <v>77</v>
      </c>
      <c r="AS24" s="203">
        <f t="shared" ref="AS24:AZ24" si="80">SUM(AS120:AS124)</f>
        <v>272</v>
      </c>
      <c r="AT24" s="203">
        <f t="shared" si="80"/>
        <v>0</v>
      </c>
      <c r="AU24" s="203">
        <f t="shared" si="80"/>
        <v>0</v>
      </c>
      <c r="AV24" s="203">
        <f t="shared" si="80"/>
        <v>47</v>
      </c>
      <c r="AW24" s="203">
        <f t="shared" si="80"/>
        <v>73</v>
      </c>
      <c r="AX24" s="203">
        <f t="shared" si="80"/>
        <v>10</v>
      </c>
      <c r="AY24" s="915">
        <f t="shared" si="80"/>
        <v>402</v>
      </c>
      <c r="AZ24" s="757">
        <f t="shared" si="80"/>
        <v>95</v>
      </c>
      <c r="BE24" s="263">
        <v>32</v>
      </c>
      <c r="BF24" s="969">
        <v>35</v>
      </c>
      <c r="BG24" s="263">
        <f t="shared" si="16"/>
        <v>3</v>
      </c>
    </row>
    <row r="25" spans="1:59">
      <c r="A25" s="6" t="s">
        <v>30</v>
      </c>
      <c r="B25" s="7">
        <f>SUM(B125:B128)</f>
        <v>9975</v>
      </c>
      <c r="C25" s="179">
        <f t="shared" si="4"/>
        <v>5367</v>
      </c>
      <c r="D25" s="7">
        <f t="shared" ref="D25:O25" si="81">SUM(D125:D128)</f>
        <v>4608</v>
      </c>
      <c r="E25" s="7">
        <f t="shared" si="81"/>
        <v>9004</v>
      </c>
      <c r="F25" s="179">
        <f t="shared" si="6"/>
        <v>4946</v>
      </c>
      <c r="G25" s="7">
        <f t="shared" si="81"/>
        <v>4058</v>
      </c>
      <c r="H25" s="7">
        <f t="shared" si="81"/>
        <v>10984</v>
      </c>
      <c r="I25" s="179">
        <f t="shared" si="7"/>
        <v>6271</v>
      </c>
      <c r="J25" s="7">
        <f t="shared" si="81"/>
        <v>4713</v>
      </c>
      <c r="K25" s="7">
        <f t="shared" si="81"/>
        <v>8955</v>
      </c>
      <c r="L25" s="179">
        <f t="shared" si="8"/>
        <v>5383</v>
      </c>
      <c r="M25" s="7">
        <f t="shared" si="81"/>
        <v>3572</v>
      </c>
      <c r="N25" s="7">
        <f t="shared" si="81"/>
        <v>38918</v>
      </c>
      <c r="O25" s="180">
        <f t="shared" si="81"/>
        <v>16951</v>
      </c>
      <c r="P25" s="265"/>
      <c r="Q25" s="6" t="s">
        <v>30</v>
      </c>
      <c r="R25" s="7">
        <f>SUM(R125:R128)</f>
        <v>2736</v>
      </c>
      <c r="S25" s="179">
        <f t="shared" si="9"/>
        <v>1510</v>
      </c>
      <c r="T25" s="7">
        <f t="shared" ref="T25:AE25" si="82">SUM(T125:T128)</f>
        <v>1226</v>
      </c>
      <c r="U25" s="7">
        <f t="shared" si="82"/>
        <v>1076</v>
      </c>
      <c r="V25" s="179">
        <f t="shared" si="11"/>
        <v>578</v>
      </c>
      <c r="W25" s="7">
        <f t="shared" si="82"/>
        <v>498</v>
      </c>
      <c r="X25" s="7">
        <f t="shared" si="82"/>
        <v>1655</v>
      </c>
      <c r="Y25" s="179">
        <f t="shared" si="12"/>
        <v>965</v>
      </c>
      <c r="Z25" s="7">
        <f t="shared" si="82"/>
        <v>690</v>
      </c>
      <c r="AA25" s="7">
        <f t="shared" si="82"/>
        <v>2273</v>
      </c>
      <c r="AB25" s="179">
        <f t="shared" si="13"/>
        <v>1396</v>
      </c>
      <c r="AC25" s="7">
        <f t="shared" si="82"/>
        <v>877</v>
      </c>
      <c r="AD25" s="7">
        <f t="shared" si="82"/>
        <v>7740</v>
      </c>
      <c r="AE25" s="180">
        <f t="shared" si="82"/>
        <v>3291</v>
      </c>
      <c r="AF25" s="265"/>
      <c r="AG25" s="504" t="s">
        <v>30</v>
      </c>
      <c r="AH25" s="506">
        <f t="shared" ref="AH25:AP25" si="83">SUM(AH125:AH128)</f>
        <v>168</v>
      </c>
      <c r="AI25" s="179">
        <f t="shared" si="83"/>
        <v>176</v>
      </c>
      <c r="AJ25" s="179">
        <f t="shared" si="83"/>
        <v>201</v>
      </c>
      <c r="AK25" s="179">
        <f t="shared" si="83"/>
        <v>159</v>
      </c>
      <c r="AL25" s="180">
        <f t="shared" si="83"/>
        <v>704</v>
      </c>
      <c r="AM25" s="506">
        <f t="shared" si="83"/>
        <v>544</v>
      </c>
      <c r="AN25" s="179">
        <f t="shared" si="83"/>
        <v>100</v>
      </c>
      <c r="AO25" s="180">
        <f t="shared" si="83"/>
        <v>644</v>
      </c>
      <c r="AP25" s="596">
        <f t="shared" si="83"/>
        <v>83</v>
      </c>
      <c r="AQ25" s="265"/>
      <c r="AR25" s="181" t="s">
        <v>30</v>
      </c>
      <c r="AS25" s="203">
        <f t="shared" ref="AS25:AZ25" si="84">SUM(AS125:AS128)</f>
        <v>413</v>
      </c>
      <c r="AT25" s="203">
        <f t="shared" si="84"/>
        <v>80</v>
      </c>
      <c r="AU25" s="203">
        <f t="shared" si="84"/>
        <v>127</v>
      </c>
      <c r="AV25" s="203">
        <f t="shared" si="84"/>
        <v>162</v>
      </c>
      <c r="AW25" s="203">
        <f t="shared" si="84"/>
        <v>218</v>
      </c>
      <c r="AX25" s="203">
        <f t="shared" si="84"/>
        <v>2</v>
      </c>
      <c r="AY25" s="915">
        <f t="shared" si="84"/>
        <v>1002</v>
      </c>
      <c r="AZ25" s="757">
        <f t="shared" si="84"/>
        <v>109</v>
      </c>
      <c r="BE25" s="263">
        <v>83</v>
      </c>
      <c r="BF25" s="969">
        <v>101</v>
      </c>
      <c r="BG25" s="263">
        <f t="shared" si="16"/>
        <v>18</v>
      </c>
    </row>
    <row r="26" spans="1:59">
      <c r="A26" s="6" t="s">
        <v>61</v>
      </c>
      <c r="B26" s="7">
        <f>SUM(B129:B135)</f>
        <v>20289</v>
      </c>
      <c r="C26" s="179">
        <f t="shared" si="4"/>
        <v>10987</v>
      </c>
      <c r="D26" s="7">
        <f t="shared" ref="D26:O26" si="85">SUM(D129:D135)</f>
        <v>9302</v>
      </c>
      <c r="E26" s="7">
        <f t="shared" si="85"/>
        <v>12909</v>
      </c>
      <c r="F26" s="179">
        <f t="shared" si="6"/>
        <v>7408</v>
      </c>
      <c r="G26" s="7">
        <f t="shared" si="85"/>
        <v>5501</v>
      </c>
      <c r="H26" s="7">
        <f t="shared" si="85"/>
        <v>11721</v>
      </c>
      <c r="I26" s="179">
        <f t="shared" si="7"/>
        <v>7027</v>
      </c>
      <c r="J26" s="7">
        <f t="shared" si="85"/>
        <v>4694</v>
      </c>
      <c r="K26" s="7">
        <f t="shared" si="85"/>
        <v>9108</v>
      </c>
      <c r="L26" s="179">
        <f t="shared" si="8"/>
        <v>5612</v>
      </c>
      <c r="M26" s="7">
        <f t="shared" si="85"/>
        <v>3496</v>
      </c>
      <c r="N26" s="7">
        <f t="shared" si="85"/>
        <v>54027</v>
      </c>
      <c r="O26" s="180">
        <f t="shared" si="85"/>
        <v>22993</v>
      </c>
      <c r="P26" s="265"/>
      <c r="Q26" s="6" t="s">
        <v>61</v>
      </c>
      <c r="R26" s="7">
        <f>SUM(R129:R135)</f>
        <v>2450</v>
      </c>
      <c r="S26" s="179">
        <f t="shared" si="9"/>
        <v>1376</v>
      </c>
      <c r="T26" s="7">
        <f t="shared" ref="T26:AE26" si="86">SUM(T129:T135)</f>
        <v>1074</v>
      </c>
      <c r="U26" s="7">
        <f t="shared" si="86"/>
        <v>1123</v>
      </c>
      <c r="V26" s="179">
        <f t="shared" si="11"/>
        <v>688</v>
      </c>
      <c r="W26" s="7">
        <f t="shared" si="86"/>
        <v>435</v>
      </c>
      <c r="X26" s="7">
        <f t="shared" si="86"/>
        <v>881</v>
      </c>
      <c r="Y26" s="179">
        <f t="shared" si="12"/>
        <v>538</v>
      </c>
      <c r="Z26" s="7">
        <f t="shared" si="86"/>
        <v>343</v>
      </c>
      <c r="AA26" s="7">
        <f t="shared" si="86"/>
        <v>2591</v>
      </c>
      <c r="AB26" s="179">
        <f t="shared" si="13"/>
        <v>1639</v>
      </c>
      <c r="AC26" s="7">
        <f t="shared" si="86"/>
        <v>952</v>
      </c>
      <c r="AD26" s="7">
        <f t="shared" si="86"/>
        <v>7045</v>
      </c>
      <c r="AE26" s="180">
        <f t="shared" si="86"/>
        <v>2804</v>
      </c>
      <c r="AF26" s="265"/>
      <c r="AG26" s="504" t="s">
        <v>61</v>
      </c>
      <c r="AH26" s="506">
        <f t="shared" ref="AH26:AP26" si="87">SUM(AH129:AH135)</f>
        <v>321</v>
      </c>
      <c r="AI26" s="179">
        <f t="shared" si="87"/>
        <v>227</v>
      </c>
      <c r="AJ26" s="179">
        <f t="shared" si="87"/>
        <v>216</v>
      </c>
      <c r="AK26" s="179">
        <f t="shared" si="87"/>
        <v>165</v>
      </c>
      <c r="AL26" s="180">
        <f t="shared" si="87"/>
        <v>929</v>
      </c>
      <c r="AM26" s="506">
        <f t="shared" si="87"/>
        <v>820</v>
      </c>
      <c r="AN26" s="179">
        <f t="shared" si="87"/>
        <v>119</v>
      </c>
      <c r="AO26" s="180">
        <f t="shared" si="87"/>
        <v>939</v>
      </c>
      <c r="AP26" s="596">
        <f t="shared" si="87"/>
        <v>138</v>
      </c>
      <c r="AQ26" s="265"/>
      <c r="AR26" s="181" t="s">
        <v>61</v>
      </c>
      <c r="AS26" s="203">
        <f t="shared" ref="AS26:AZ26" si="88">SUM(AS129:AS135)</f>
        <v>325</v>
      </c>
      <c r="AT26" s="203">
        <f t="shared" si="88"/>
        <v>286</v>
      </c>
      <c r="AU26" s="203">
        <f t="shared" si="88"/>
        <v>103</v>
      </c>
      <c r="AV26" s="203">
        <f t="shared" si="88"/>
        <v>122</v>
      </c>
      <c r="AW26" s="203">
        <f t="shared" si="88"/>
        <v>366</v>
      </c>
      <c r="AX26" s="203">
        <f t="shared" si="88"/>
        <v>4</v>
      </c>
      <c r="AY26" s="915">
        <f t="shared" si="88"/>
        <v>1206</v>
      </c>
      <c r="AZ26" s="757">
        <f t="shared" si="88"/>
        <v>261</v>
      </c>
      <c r="BE26" s="263">
        <v>138</v>
      </c>
      <c r="BF26" s="971">
        <v>149</v>
      </c>
      <c r="BG26" s="263">
        <f t="shared" si="16"/>
        <v>11</v>
      </c>
    </row>
    <row r="27" spans="1:59">
      <c r="A27" s="6" t="s">
        <v>110</v>
      </c>
      <c r="B27" s="7">
        <f>SUM(B136:B142)</f>
        <v>16022</v>
      </c>
      <c r="C27" s="179">
        <f t="shared" si="4"/>
        <v>8140</v>
      </c>
      <c r="D27" s="7">
        <f t="shared" ref="D27:O27" si="89">SUM(D136:D142)</f>
        <v>7882</v>
      </c>
      <c r="E27" s="7">
        <f t="shared" si="89"/>
        <v>13047</v>
      </c>
      <c r="F27" s="179">
        <f t="shared" si="6"/>
        <v>6470</v>
      </c>
      <c r="G27" s="7">
        <f t="shared" si="89"/>
        <v>6577</v>
      </c>
      <c r="H27" s="7">
        <f t="shared" si="89"/>
        <v>11113</v>
      </c>
      <c r="I27" s="179">
        <f t="shared" si="7"/>
        <v>5471</v>
      </c>
      <c r="J27" s="7">
        <f t="shared" si="89"/>
        <v>5642</v>
      </c>
      <c r="K27" s="7">
        <f t="shared" si="89"/>
        <v>9344</v>
      </c>
      <c r="L27" s="179">
        <f t="shared" si="8"/>
        <v>4511</v>
      </c>
      <c r="M27" s="7">
        <f t="shared" si="89"/>
        <v>4833</v>
      </c>
      <c r="N27" s="7">
        <f t="shared" si="89"/>
        <v>49526</v>
      </c>
      <c r="O27" s="180">
        <f t="shared" si="89"/>
        <v>24934</v>
      </c>
      <c r="P27" s="265"/>
      <c r="Q27" s="6" t="s">
        <v>110</v>
      </c>
      <c r="R27" s="7">
        <f>SUM(R136:R142)</f>
        <v>1965</v>
      </c>
      <c r="S27" s="179">
        <f t="shared" si="9"/>
        <v>1029</v>
      </c>
      <c r="T27" s="7">
        <f t="shared" ref="T27:AE27" si="90">SUM(T136:T142)</f>
        <v>936</v>
      </c>
      <c r="U27" s="7">
        <f t="shared" si="90"/>
        <v>1328</v>
      </c>
      <c r="V27" s="179">
        <f t="shared" si="11"/>
        <v>637</v>
      </c>
      <c r="W27" s="7">
        <f t="shared" si="90"/>
        <v>691</v>
      </c>
      <c r="X27" s="7">
        <f t="shared" si="90"/>
        <v>1015</v>
      </c>
      <c r="Y27" s="179">
        <f t="shared" si="12"/>
        <v>505</v>
      </c>
      <c r="Z27" s="7">
        <f t="shared" si="90"/>
        <v>510</v>
      </c>
      <c r="AA27" s="7">
        <f t="shared" si="90"/>
        <v>1756</v>
      </c>
      <c r="AB27" s="179">
        <f t="shared" si="13"/>
        <v>799</v>
      </c>
      <c r="AC27" s="7">
        <f t="shared" si="90"/>
        <v>957</v>
      </c>
      <c r="AD27" s="7">
        <f t="shared" si="90"/>
        <v>6064</v>
      </c>
      <c r="AE27" s="180">
        <f t="shared" si="90"/>
        <v>3094</v>
      </c>
      <c r="AF27" s="265"/>
      <c r="AG27" s="504" t="s">
        <v>110</v>
      </c>
      <c r="AH27" s="506">
        <f t="shared" ref="AH27:AP27" si="91">SUM(AH136:AH142)</f>
        <v>333</v>
      </c>
      <c r="AI27" s="179">
        <f t="shared" si="91"/>
        <v>277</v>
      </c>
      <c r="AJ27" s="179">
        <f t="shared" si="91"/>
        <v>239</v>
      </c>
      <c r="AK27" s="179">
        <f t="shared" si="91"/>
        <v>225</v>
      </c>
      <c r="AL27" s="180">
        <f t="shared" si="91"/>
        <v>1074</v>
      </c>
      <c r="AM27" s="506">
        <f t="shared" si="91"/>
        <v>810</v>
      </c>
      <c r="AN27" s="179">
        <f t="shared" si="91"/>
        <v>139</v>
      </c>
      <c r="AO27" s="180">
        <f t="shared" si="91"/>
        <v>949</v>
      </c>
      <c r="AP27" s="596">
        <f t="shared" si="91"/>
        <v>150</v>
      </c>
      <c r="AQ27" s="265"/>
      <c r="AR27" s="181" t="s">
        <v>110</v>
      </c>
      <c r="AS27" s="203">
        <f t="shared" ref="AS27:AZ27" si="92">SUM(AS136:AS142)</f>
        <v>358</v>
      </c>
      <c r="AT27" s="203">
        <f t="shared" si="92"/>
        <v>412</v>
      </c>
      <c r="AU27" s="203">
        <f t="shared" si="92"/>
        <v>401</v>
      </c>
      <c r="AV27" s="203">
        <f t="shared" si="92"/>
        <v>144</v>
      </c>
      <c r="AW27" s="203">
        <f t="shared" si="92"/>
        <v>456</v>
      </c>
      <c r="AX27" s="203">
        <f t="shared" si="92"/>
        <v>54</v>
      </c>
      <c r="AY27" s="915">
        <f t="shared" si="92"/>
        <v>1825</v>
      </c>
      <c r="AZ27" s="757">
        <f t="shared" si="92"/>
        <v>215</v>
      </c>
      <c r="BE27" s="263">
        <v>150</v>
      </c>
      <c r="BF27" s="969">
        <v>160</v>
      </c>
      <c r="BG27" s="263">
        <f t="shared" si="16"/>
        <v>10</v>
      </c>
    </row>
    <row r="28" spans="1:59">
      <c r="A28" s="6" t="s">
        <v>111</v>
      </c>
      <c r="B28" s="7">
        <f>SUM(B143:B148)</f>
        <v>12188</v>
      </c>
      <c r="C28" s="179">
        <f t="shared" si="4"/>
        <v>6642</v>
      </c>
      <c r="D28" s="7">
        <f t="shared" ref="D28:O28" si="93">SUM(D143:D148)</f>
        <v>5546</v>
      </c>
      <c r="E28" s="7">
        <f t="shared" si="93"/>
        <v>8779</v>
      </c>
      <c r="F28" s="179">
        <f t="shared" si="6"/>
        <v>4979</v>
      </c>
      <c r="G28" s="7">
        <f t="shared" si="93"/>
        <v>3800</v>
      </c>
      <c r="H28" s="7">
        <f t="shared" si="93"/>
        <v>8677</v>
      </c>
      <c r="I28" s="179">
        <f t="shared" si="7"/>
        <v>5107</v>
      </c>
      <c r="J28" s="7">
        <f t="shared" si="93"/>
        <v>3570</v>
      </c>
      <c r="K28" s="7">
        <f t="shared" si="93"/>
        <v>7811</v>
      </c>
      <c r="L28" s="179">
        <f t="shared" si="8"/>
        <v>4708</v>
      </c>
      <c r="M28" s="7">
        <f t="shared" si="93"/>
        <v>3103</v>
      </c>
      <c r="N28" s="7">
        <f t="shared" si="93"/>
        <v>37455</v>
      </c>
      <c r="O28" s="180">
        <f t="shared" si="93"/>
        <v>16019</v>
      </c>
      <c r="P28" s="265"/>
      <c r="Q28" s="6" t="s">
        <v>111</v>
      </c>
      <c r="R28" s="7">
        <f>SUM(R143:R148)</f>
        <v>2345</v>
      </c>
      <c r="S28" s="179">
        <f t="shared" si="9"/>
        <v>1279</v>
      </c>
      <c r="T28" s="7">
        <f t="shared" ref="T28:AE28" si="94">SUM(T143:T148)</f>
        <v>1066</v>
      </c>
      <c r="U28" s="7">
        <f t="shared" si="94"/>
        <v>1023</v>
      </c>
      <c r="V28" s="179">
        <f t="shared" si="11"/>
        <v>560</v>
      </c>
      <c r="W28" s="7">
        <f t="shared" si="94"/>
        <v>463</v>
      </c>
      <c r="X28" s="7">
        <f t="shared" si="94"/>
        <v>1228</v>
      </c>
      <c r="Y28" s="179">
        <f t="shared" si="12"/>
        <v>739</v>
      </c>
      <c r="Z28" s="7">
        <f t="shared" si="94"/>
        <v>489</v>
      </c>
      <c r="AA28" s="7">
        <f t="shared" si="94"/>
        <v>2494</v>
      </c>
      <c r="AB28" s="179">
        <f t="shared" si="13"/>
        <v>1507</v>
      </c>
      <c r="AC28" s="7">
        <f t="shared" si="94"/>
        <v>987</v>
      </c>
      <c r="AD28" s="7">
        <f t="shared" si="94"/>
        <v>7090</v>
      </c>
      <c r="AE28" s="180">
        <f t="shared" si="94"/>
        <v>3005</v>
      </c>
      <c r="AF28" s="265"/>
      <c r="AG28" s="504" t="s">
        <v>111</v>
      </c>
      <c r="AH28" s="506">
        <f t="shared" ref="AH28:AP28" si="95">SUM(AH143:AH148)</f>
        <v>243</v>
      </c>
      <c r="AI28" s="179">
        <f t="shared" si="95"/>
        <v>186</v>
      </c>
      <c r="AJ28" s="179">
        <f t="shared" si="95"/>
        <v>205</v>
      </c>
      <c r="AK28" s="179">
        <f t="shared" si="95"/>
        <v>179</v>
      </c>
      <c r="AL28" s="180">
        <f t="shared" si="95"/>
        <v>813</v>
      </c>
      <c r="AM28" s="506">
        <f t="shared" si="95"/>
        <v>512</v>
      </c>
      <c r="AN28" s="179">
        <f t="shared" si="95"/>
        <v>233</v>
      </c>
      <c r="AO28" s="180">
        <f t="shared" si="95"/>
        <v>745</v>
      </c>
      <c r="AP28" s="596">
        <f t="shared" si="95"/>
        <v>157</v>
      </c>
      <c r="AQ28" s="265"/>
      <c r="AR28" s="181" t="s">
        <v>111</v>
      </c>
      <c r="AS28" s="203">
        <f t="shared" ref="AS28:AZ28" si="96">SUM(AS143:AS148)</f>
        <v>195</v>
      </c>
      <c r="AT28" s="203">
        <f t="shared" si="96"/>
        <v>390</v>
      </c>
      <c r="AU28" s="203">
        <f t="shared" si="96"/>
        <v>61</v>
      </c>
      <c r="AV28" s="203">
        <f t="shared" si="96"/>
        <v>150</v>
      </c>
      <c r="AW28" s="203">
        <f t="shared" si="96"/>
        <v>351</v>
      </c>
      <c r="AX28" s="203">
        <f t="shared" si="96"/>
        <v>1</v>
      </c>
      <c r="AY28" s="915">
        <f t="shared" si="96"/>
        <v>1148</v>
      </c>
      <c r="AZ28" s="757">
        <f t="shared" si="96"/>
        <v>227</v>
      </c>
      <c r="BE28" s="263">
        <v>157</v>
      </c>
      <c r="BF28" s="950">
        <v>160</v>
      </c>
      <c r="BG28" s="263">
        <f t="shared" si="16"/>
        <v>3</v>
      </c>
    </row>
    <row r="29" spans="1:59" ht="19.5" customHeight="1" thickBot="1">
      <c r="A29" s="120" t="s">
        <v>3</v>
      </c>
      <c r="B29" s="9">
        <f>SUM(B7:B28)</f>
        <v>216142</v>
      </c>
      <c r="C29" s="179">
        <f t="shared" si="4"/>
        <v>109563</v>
      </c>
      <c r="D29" s="9">
        <f t="shared" ref="D29:O29" si="97">SUM(D7:D28)</f>
        <v>106579</v>
      </c>
      <c r="E29" s="9">
        <f t="shared" si="97"/>
        <v>165778</v>
      </c>
      <c r="F29" s="182">
        <f t="shared" si="6"/>
        <v>84800</v>
      </c>
      <c r="G29" s="9">
        <f t="shared" si="97"/>
        <v>80978</v>
      </c>
      <c r="H29" s="9">
        <f t="shared" si="97"/>
        <v>157410</v>
      </c>
      <c r="I29" s="182">
        <f t="shared" si="7"/>
        <v>81420</v>
      </c>
      <c r="J29" s="9">
        <f t="shared" si="97"/>
        <v>75990</v>
      </c>
      <c r="K29" s="9">
        <f t="shared" si="97"/>
        <v>132396</v>
      </c>
      <c r="L29" s="182">
        <f t="shared" si="8"/>
        <v>69719</v>
      </c>
      <c r="M29" s="9">
        <f t="shared" si="97"/>
        <v>62677</v>
      </c>
      <c r="N29" s="9">
        <f>SUM(N7:N28)</f>
        <v>671726</v>
      </c>
      <c r="O29" s="183">
        <f t="shared" si="97"/>
        <v>326224</v>
      </c>
      <c r="P29" s="10"/>
      <c r="Q29" s="120" t="s">
        <v>3</v>
      </c>
      <c r="R29" s="9">
        <f>SUM(R7:R28)</f>
        <v>36450</v>
      </c>
      <c r="S29" s="179">
        <f t="shared" si="9"/>
        <v>18686</v>
      </c>
      <c r="T29" s="9">
        <f t="shared" ref="T29:AE29" si="98">SUM(T7:T28)</f>
        <v>17764</v>
      </c>
      <c r="U29" s="9">
        <f t="shared" si="98"/>
        <v>19843</v>
      </c>
      <c r="V29" s="182">
        <f t="shared" si="11"/>
        <v>10151</v>
      </c>
      <c r="W29" s="9">
        <f t="shared" si="98"/>
        <v>9692</v>
      </c>
      <c r="X29" s="9">
        <f t="shared" si="98"/>
        <v>18724</v>
      </c>
      <c r="Y29" s="182">
        <f t="shared" si="12"/>
        <v>9668</v>
      </c>
      <c r="Z29" s="9">
        <f t="shared" si="98"/>
        <v>9056</v>
      </c>
      <c r="AA29" s="9">
        <f t="shared" si="98"/>
        <v>33283</v>
      </c>
      <c r="AB29" s="182">
        <f t="shared" si="13"/>
        <v>17444</v>
      </c>
      <c r="AC29" s="9">
        <f t="shared" si="98"/>
        <v>15839</v>
      </c>
      <c r="AD29" s="9">
        <f t="shared" si="98"/>
        <v>108300</v>
      </c>
      <c r="AE29" s="183">
        <f t="shared" si="98"/>
        <v>52351</v>
      </c>
      <c r="AF29" s="265"/>
      <c r="AG29" s="566" t="s">
        <v>3</v>
      </c>
      <c r="AH29" s="567">
        <f t="shared" ref="AH29:AP29" si="99">SUM(AH7:AH28)</f>
        <v>4069</v>
      </c>
      <c r="AI29" s="182">
        <f t="shared" si="99"/>
        <v>3290</v>
      </c>
      <c r="AJ29" s="182">
        <f t="shared" si="99"/>
        <v>3276</v>
      </c>
      <c r="AK29" s="182">
        <f t="shared" si="99"/>
        <v>2791</v>
      </c>
      <c r="AL29" s="183">
        <f t="shared" si="99"/>
        <v>13426</v>
      </c>
      <c r="AM29" s="567">
        <f t="shared" si="99"/>
        <v>9626</v>
      </c>
      <c r="AN29" s="182">
        <f t="shared" si="99"/>
        <v>2657</v>
      </c>
      <c r="AO29" s="183">
        <f t="shared" si="99"/>
        <v>12283</v>
      </c>
      <c r="AP29" s="867">
        <f t="shared" si="99"/>
        <v>1930</v>
      </c>
      <c r="AQ29" s="265"/>
      <c r="AR29" s="450" t="s">
        <v>3</v>
      </c>
      <c r="AS29" s="187">
        <f t="shared" ref="AS29:AZ29" si="100">SUM(AS7:AS28)</f>
        <v>6462</v>
      </c>
      <c r="AT29" s="187">
        <f>SUM(AT7:AT28)</f>
        <v>3704</v>
      </c>
      <c r="AU29" s="187">
        <f t="shared" si="100"/>
        <v>2328</v>
      </c>
      <c r="AV29" s="187">
        <f t="shared" si="100"/>
        <v>2336</v>
      </c>
      <c r="AW29" s="187">
        <f t="shared" si="100"/>
        <v>5973</v>
      </c>
      <c r="AX29" s="187">
        <f t="shared" si="100"/>
        <v>387</v>
      </c>
      <c r="AY29" s="708">
        <f>SUM(AY7:AY28)</f>
        <v>21190</v>
      </c>
      <c r="AZ29" s="598">
        <f t="shared" si="100"/>
        <v>4283</v>
      </c>
    </row>
    <row r="30" spans="1:59" ht="15" customHeight="1">
      <c r="A30" s="1116" t="s">
        <v>112</v>
      </c>
      <c r="B30" s="1116"/>
      <c r="C30" s="1116"/>
      <c r="D30" s="1116"/>
      <c r="E30" s="1116"/>
      <c r="F30" s="1116"/>
      <c r="G30" s="1116"/>
      <c r="H30" s="1116"/>
      <c r="I30" s="1116"/>
      <c r="J30" s="1116"/>
      <c r="K30" s="1116"/>
      <c r="L30" s="1116"/>
      <c r="M30" s="1116"/>
      <c r="N30" s="1116"/>
      <c r="O30" s="1116"/>
      <c r="P30" s="265"/>
      <c r="Q30" s="1017" t="s">
        <v>113</v>
      </c>
      <c r="R30" s="1017"/>
      <c r="S30" s="1017"/>
      <c r="T30" s="1017"/>
      <c r="U30" s="1017"/>
      <c r="V30" s="1017"/>
      <c r="W30" s="1017"/>
      <c r="X30" s="1017"/>
      <c r="Y30" s="1017"/>
      <c r="Z30" s="1017"/>
      <c r="AA30" s="1017"/>
      <c r="AB30" s="1017"/>
      <c r="AC30" s="1017"/>
      <c r="AD30" s="1017"/>
      <c r="AE30" s="1017"/>
      <c r="AF30" s="265"/>
      <c r="AG30" s="1117" t="s">
        <v>528</v>
      </c>
      <c r="AH30" s="1117"/>
      <c r="AI30" s="1117"/>
      <c r="AJ30" s="1117"/>
      <c r="AK30" s="1117"/>
      <c r="AL30" s="1117"/>
      <c r="AM30" s="1117"/>
      <c r="AN30" s="1117"/>
      <c r="AO30" s="1117"/>
      <c r="AP30" s="1117"/>
      <c r="AQ30" s="265"/>
      <c r="AR30" s="1118" t="s">
        <v>114</v>
      </c>
      <c r="AS30" s="1118"/>
      <c r="AT30" s="1118"/>
      <c r="AU30" s="1118"/>
      <c r="AV30" s="1118"/>
      <c r="AW30" s="1118"/>
      <c r="AX30" s="1118"/>
      <c r="AY30" s="1118"/>
      <c r="AZ30" s="1118"/>
    </row>
    <row r="31" spans="1:59">
      <c r="A31" s="1071" t="s">
        <v>187</v>
      </c>
      <c r="B31" s="1071"/>
      <c r="C31" s="1071"/>
      <c r="D31" s="1071"/>
      <c r="E31" s="1071"/>
      <c r="F31" s="1071"/>
      <c r="G31" s="1071"/>
      <c r="H31" s="1071"/>
      <c r="I31" s="1071"/>
      <c r="J31" s="1071"/>
      <c r="K31" s="1071"/>
      <c r="L31" s="1071"/>
      <c r="M31" s="1071"/>
      <c r="N31" s="1071"/>
      <c r="O31" s="1071"/>
      <c r="P31" s="265"/>
      <c r="Q31" s="1071" t="s">
        <v>187</v>
      </c>
      <c r="R31" s="1071"/>
      <c r="S31" s="1071"/>
      <c r="T31" s="1071"/>
      <c r="U31" s="1071"/>
      <c r="V31" s="1071"/>
      <c r="W31" s="1071"/>
      <c r="X31" s="1071"/>
      <c r="Y31" s="1071"/>
      <c r="Z31" s="1071"/>
      <c r="AA31" s="1071"/>
      <c r="AB31" s="1071"/>
      <c r="AC31" s="1071"/>
      <c r="AD31" s="1071"/>
      <c r="AE31" s="1071"/>
      <c r="AF31" s="265"/>
      <c r="AG31" s="1071" t="s">
        <v>187</v>
      </c>
      <c r="AH31" s="1071"/>
      <c r="AI31" s="1071"/>
      <c r="AJ31" s="1071"/>
      <c r="AK31" s="1071"/>
      <c r="AL31" s="1071"/>
      <c r="AM31" s="1071"/>
      <c r="AN31" s="1071"/>
      <c r="AO31" s="1071"/>
      <c r="AP31" s="1071"/>
      <c r="AQ31" s="265"/>
      <c r="AR31" s="1071" t="s">
        <v>187</v>
      </c>
      <c r="AS31" s="1071"/>
      <c r="AT31" s="1071"/>
      <c r="AU31" s="1071"/>
      <c r="AV31" s="1071"/>
      <c r="AW31" s="1071"/>
      <c r="AX31" s="1071"/>
      <c r="AY31" s="1071"/>
      <c r="AZ31" s="1071"/>
    </row>
    <row r="32" spans="1:59" ht="9.75" customHeight="1" thickBot="1">
      <c r="A32" s="957"/>
      <c r="B32" s="957"/>
      <c r="C32" s="973"/>
      <c r="D32" s="957"/>
      <c r="E32" s="957"/>
      <c r="F32" s="973"/>
      <c r="G32" s="957"/>
      <c r="H32" s="957"/>
      <c r="I32" s="973"/>
      <c r="J32" s="957"/>
      <c r="K32" s="957"/>
      <c r="L32" s="973"/>
      <c r="M32" s="957"/>
      <c r="N32" s="957"/>
      <c r="O32" s="957"/>
      <c r="P32" s="265"/>
      <c r="Q32" s="957"/>
      <c r="R32" s="957"/>
      <c r="S32" s="973"/>
      <c r="T32" s="957"/>
      <c r="U32" s="957"/>
      <c r="V32" s="973"/>
      <c r="W32" s="957"/>
      <c r="X32" s="957"/>
      <c r="Y32" s="973"/>
      <c r="Z32" s="957"/>
      <c r="AA32" s="957"/>
      <c r="AB32" s="973"/>
      <c r="AC32" s="957"/>
      <c r="AD32" s="957"/>
      <c r="AE32" s="957"/>
      <c r="AF32" s="265"/>
      <c r="AG32" s="957"/>
      <c r="AH32" s="957"/>
      <c r="AI32" s="957"/>
      <c r="AJ32" s="957"/>
      <c r="AK32" s="957"/>
      <c r="AL32" s="957"/>
      <c r="AM32" s="957"/>
      <c r="AN32" s="957"/>
      <c r="AO32" s="957"/>
      <c r="AP32" s="957"/>
      <c r="AQ32" s="265"/>
      <c r="AR32" s="957"/>
      <c r="AS32" s="957"/>
      <c r="AT32" s="957"/>
      <c r="AU32" s="957"/>
      <c r="AV32" s="957"/>
      <c r="AW32" s="957"/>
      <c r="AX32" s="957"/>
      <c r="AY32" s="894"/>
      <c r="AZ32" s="894"/>
    </row>
    <row r="33" spans="1:52" ht="15.75" customHeight="1">
      <c r="A33" s="1099" t="s">
        <v>115</v>
      </c>
      <c r="B33" s="1101" t="s">
        <v>92</v>
      </c>
      <c r="C33" s="1102"/>
      <c r="D33" s="1063"/>
      <c r="E33" s="1101" t="s">
        <v>93</v>
      </c>
      <c r="F33" s="1102"/>
      <c r="G33" s="1063"/>
      <c r="H33" s="1101" t="s">
        <v>94</v>
      </c>
      <c r="I33" s="1102"/>
      <c r="J33" s="1063"/>
      <c r="K33" s="1101" t="s">
        <v>95</v>
      </c>
      <c r="L33" s="1102"/>
      <c r="M33" s="1063"/>
      <c r="N33" s="1112" t="s">
        <v>1</v>
      </c>
      <c r="O33" s="1113"/>
      <c r="P33" s="10"/>
      <c r="Q33" s="1103" t="s">
        <v>7</v>
      </c>
      <c r="R33" s="1101" t="s">
        <v>92</v>
      </c>
      <c r="S33" s="1102"/>
      <c r="T33" s="1063"/>
      <c r="U33" s="1101" t="s">
        <v>93</v>
      </c>
      <c r="V33" s="1102"/>
      <c r="W33" s="1063"/>
      <c r="X33" s="1101" t="s">
        <v>94</v>
      </c>
      <c r="Y33" s="1102"/>
      <c r="Z33" s="1063"/>
      <c r="AA33" s="1101" t="s">
        <v>95</v>
      </c>
      <c r="AB33" s="1102"/>
      <c r="AC33" s="1063"/>
      <c r="AD33" s="1105" t="s">
        <v>1</v>
      </c>
      <c r="AE33" s="1106"/>
      <c r="AF33" s="10"/>
      <c r="AG33" s="1107" t="s">
        <v>115</v>
      </c>
      <c r="AH33" s="1109" t="s">
        <v>96</v>
      </c>
      <c r="AI33" s="1110"/>
      <c r="AJ33" s="1110"/>
      <c r="AK33" s="1110"/>
      <c r="AL33" s="1111"/>
      <c r="AM33" s="1109" t="s">
        <v>97</v>
      </c>
      <c r="AN33" s="1110"/>
      <c r="AO33" s="1111"/>
      <c r="AP33" s="1085" t="s">
        <v>98</v>
      </c>
      <c r="AQ33" s="10"/>
      <c r="AR33" s="1083" t="s">
        <v>7</v>
      </c>
      <c r="AS33" s="1091" t="s">
        <v>103</v>
      </c>
      <c r="AT33" s="1089" t="s">
        <v>544</v>
      </c>
      <c r="AU33" s="1091" t="s">
        <v>545</v>
      </c>
      <c r="AV33" s="1093" t="s">
        <v>546</v>
      </c>
      <c r="AW33" s="1093" t="s">
        <v>105</v>
      </c>
      <c r="AX33" s="1093" t="s">
        <v>106</v>
      </c>
      <c r="AY33" s="1095" t="s">
        <v>547</v>
      </c>
      <c r="AZ33" s="1087" t="s">
        <v>5</v>
      </c>
    </row>
    <row r="34" spans="1:52" ht="26">
      <c r="A34" s="1100"/>
      <c r="B34" s="153" t="s">
        <v>99</v>
      </c>
      <c r="C34" s="153"/>
      <c r="D34" s="153" t="s">
        <v>100</v>
      </c>
      <c r="E34" s="153" t="s">
        <v>99</v>
      </c>
      <c r="F34" s="153"/>
      <c r="G34" s="153" t="s">
        <v>100</v>
      </c>
      <c r="H34" s="153" t="s">
        <v>99</v>
      </c>
      <c r="I34" s="153"/>
      <c r="J34" s="153" t="s">
        <v>100</v>
      </c>
      <c r="K34" s="153" t="s">
        <v>99</v>
      </c>
      <c r="L34" s="153"/>
      <c r="M34" s="153" t="s">
        <v>100</v>
      </c>
      <c r="N34" s="153" t="s">
        <v>99</v>
      </c>
      <c r="O34" s="323" t="s">
        <v>100</v>
      </c>
      <c r="P34" s="10"/>
      <c r="Q34" s="1104"/>
      <c r="R34" s="153" t="s">
        <v>99</v>
      </c>
      <c r="S34" s="153"/>
      <c r="T34" s="153" t="s">
        <v>100</v>
      </c>
      <c r="U34" s="153" t="s">
        <v>99</v>
      </c>
      <c r="V34" s="153"/>
      <c r="W34" s="153" t="s">
        <v>100</v>
      </c>
      <c r="X34" s="153" t="s">
        <v>99</v>
      </c>
      <c r="Y34" s="153"/>
      <c r="Z34" s="153" t="s">
        <v>100</v>
      </c>
      <c r="AA34" s="153" t="s">
        <v>99</v>
      </c>
      <c r="AB34" s="153"/>
      <c r="AC34" s="153" t="s">
        <v>100</v>
      </c>
      <c r="AD34" s="153" t="s">
        <v>99</v>
      </c>
      <c r="AE34" s="323" t="s">
        <v>100</v>
      </c>
      <c r="AF34" s="10"/>
      <c r="AG34" s="1108"/>
      <c r="AH34" s="443" t="s">
        <v>92</v>
      </c>
      <c r="AI34" s="958" t="s">
        <v>93</v>
      </c>
      <c r="AJ34" s="958" t="s">
        <v>94</v>
      </c>
      <c r="AK34" s="958" t="s">
        <v>95</v>
      </c>
      <c r="AL34" s="444" t="s">
        <v>1</v>
      </c>
      <c r="AM34" s="443" t="s">
        <v>116</v>
      </c>
      <c r="AN34" s="958" t="s">
        <v>117</v>
      </c>
      <c r="AO34" s="444" t="s">
        <v>1</v>
      </c>
      <c r="AP34" s="1086"/>
      <c r="AQ34" s="10"/>
      <c r="AR34" s="1084"/>
      <c r="AS34" s="1092"/>
      <c r="AT34" s="1090"/>
      <c r="AU34" s="1092"/>
      <c r="AV34" s="1094"/>
      <c r="AW34" s="1094"/>
      <c r="AX34" s="1094"/>
      <c r="AY34" s="1096"/>
      <c r="AZ34" s="1088"/>
    </row>
    <row r="35" spans="1:52" s="93" customFormat="1" ht="13.5" customHeight="1">
      <c r="A35" s="345" t="s">
        <v>118</v>
      </c>
      <c r="B35" s="15">
        <v>4642</v>
      </c>
      <c r="C35" s="574"/>
      <c r="D35" s="15">
        <v>2470</v>
      </c>
      <c r="E35" s="15">
        <v>3863</v>
      </c>
      <c r="F35" s="574"/>
      <c r="G35" s="15">
        <v>2001</v>
      </c>
      <c r="H35" s="15">
        <v>3306</v>
      </c>
      <c r="I35" s="574"/>
      <c r="J35" s="15">
        <v>1736</v>
      </c>
      <c r="K35" s="15">
        <v>2668</v>
      </c>
      <c r="L35" s="574"/>
      <c r="M35" s="15">
        <v>1349</v>
      </c>
      <c r="N35" s="13">
        <f t="shared" ref="N35:N60" si="101">+B35+E35+H35+K35</f>
        <v>14479</v>
      </c>
      <c r="O35" s="302">
        <f t="shared" ref="O35:O60" si="102">+D35+G35+J35+M35</f>
        <v>7556</v>
      </c>
      <c r="P35" s="10"/>
      <c r="Q35" s="14" t="s">
        <v>118</v>
      </c>
      <c r="R35" s="15">
        <v>560</v>
      </c>
      <c r="S35" s="574"/>
      <c r="T35" s="15">
        <v>285</v>
      </c>
      <c r="U35" s="15">
        <v>375</v>
      </c>
      <c r="V35" s="574"/>
      <c r="W35" s="15">
        <v>207</v>
      </c>
      <c r="X35" s="15">
        <v>214</v>
      </c>
      <c r="Y35" s="574"/>
      <c r="Z35" s="15">
        <v>119</v>
      </c>
      <c r="AA35" s="15">
        <v>692</v>
      </c>
      <c r="AB35" s="574"/>
      <c r="AC35" s="15">
        <v>383</v>
      </c>
      <c r="AD35" s="13">
        <f t="shared" ref="AD35:AD66" si="103">+R35+U35+X35+AA35</f>
        <v>1841</v>
      </c>
      <c r="AE35" s="302">
        <f t="shared" ref="AE35:AE66" si="104">+T35+W35+Z35+AC35</f>
        <v>994</v>
      </c>
      <c r="AF35" s="10"/>
      <c r="AG35" s="18" t="s">
        <v>118</v>
      </c>
      <c r="AH35" s="573">
        <v>92</v>
      </c>
      <c r="AI35" s="574">
        <v>79</v>
      </c>
      <c r="AJ35" s="574">
        <v>62</v>
      </c>
      <c r="AK35" s="574">
        <v>58</v>
      </c>
      <c r="AL35" s="572">
        <f>SUM(AH35:AK35)</f>
        <v>291</v>
      </c>
      <c r="AM35" s="573">
        <v>231</v>
      </c>
      <c r="AN35" s="574">
        <v>56</v>
      </c>
      <c r="AO35" s="572">
        <f>SUM(AM35:AN35)</f>
        <v>287</v>
      </c>
      <c r="AP35" s="579">
        <v>35</v>
      </c>
      <c r="AQ35" s="10"/>
      <c r="AR35" s="14" t="s">
        <v>118</v>
      </c>
      <c r="AS35" s="904">
        <v>125</v>
      </c>
      <c r="AT35" s="905">
        <v>73</v>
      </c>
      <c r="AU35" s="905">
        <v>6</v>
      </c>
      <c r="AV35" s="906">
        <v>72</v>
      </c>
      <c r="AW35" s="906">
        <v>194</v>
      </c>
      <c r="AX35" s="905">
        <v>0</v>
      </c>
      <c r="AY35" s="907">
        <f t="shared" ref="AY35:AY61" si="105">AS35+AT35+AU35+AV35+AW35+AX35</f>
        <v>470</v>
      </c>
      <c r="AZ35" s="908">
        <v>92</v>
      </c>
    </row>
    <row r="36" spans="1:52" s="93" customFormat="1" ht="13.5" customHeight="1">
      <c r="A36" s="345" t="s">
        <v>119</v>
      </c>
      <c r="B36" s="15">
        <v>12</v>
      </c>
      <c r="C36" s="574"/>
      <c r="D36" s="15">
        <v>6</v>
      </c>
      <c r="E36" s="15">
        <v>13</v>
      </c>
      <c r="F36" s="574"/>
      <c r="G36" s="15">
        <v>8</v>
      </c>
      <c r="H36" s="15">
        <v>3701</v>
      </c>
      <c r="I36" s="574"/>
      <c r="J36" s="15">
        <v>1965</v>
      </c>
      <c r="K36" s="15">
        <v>3276</v>
      </c>
      <c r="L36" s="574"/>
      <c r="M36" s="15">
        <v>1587</v>
      </c>
      <c r="N36" s="13">
        <f t="shared" si="101"/>
        <v>7002</v>
      </c>
      <c r="O36" s="302">
        <f t="shared" si="102"/>
        <v>3566</v>
      </c>
      <c r="P36" s="10"/>
      <c r="Q36" s="14" t="s">
        <v>119</v>
      </c>
      <c r="R36" s="15">
        <v>4</v>
      </c>
      <c r="S36" s="574"/>
      <c r="T36" s="15">
        <v>4</v>
      </c>
      <c r="U36" s="15">
        <v>0</v>
      </c>
      <c r="V36" s="574"/>
      <c r="W36" s="15">
        <v>0</v>
      </c>
      <c r="X36" s="15">
        <v>513</v>
      </c>
      <c r="Y36" s="574"/>
      <c r="Z36" s="15">
        <v>288</v>
      </c>
      <c r="AA36" s="15">
        <v>793</v>
      </c>
      <c r="AB36" s="574"/>
      <c r="AC36" s="15">
        <v>406</v>
      </c>
      <c r="AD36" s="13">
        <f t="shared" si="103"/>
        <v>1310</v>
      </c>
      <c r="AE36" s="302">
        <f t="shared" si="104"/>
        <v>698</v>
      </c>
      <c r="AF36" s="10"/>
      <c r="AG36" s="18" t="s">
        <v>119</v>
      </c>
      <c r="AH36" s="573">
        <v>1</v>
      </c>
      <c r="AI36" s="574">
        <v>1</v>
      </c>
      <c r="AJ36" s="574">
        <v>79</v>
      </c>
      <c r="AK36" s="574">
        <v>74</v>
      </c>
      <c r="AL36" s="572">
        <f t="shared" ref="AL36:AL61" si="106">SUM(AH36:AK36)</f>
        <v>155</v>
      </c>
      <c r="AM36" s="573">
        <v>134</v>
      </c>
      <c r="AN36" s="574">
        <v>41</v>
      </c>
      <c r="AO36" s="572">
        <f t="shared" ref="AO36:AO61" si="107">SUM(AM36:AN36)</f>
        <v>175</v>
      </c>
      <c r="AP36" s="579">
        <v>43</v>
      </c>
      <c r="AQ36" s="10"/>
      <c r="AR36" s="14" t="s">
        <v>119</v>
      </c>
      <c r="AS36" s="904">
        <v>129</v>
      </c>
      <c r="AT36" s="905">
        <v>0</v>
      </c>
      <c r="AU36" s="905">
        <v>0</v>
      </c>
      <c r="AV36" s="906">
        <v>53</v>
      </c>
      <c r="AW36" s="906">
        <v>101</v>
      </c>
      <c r="AX36" s="905">
        <v>0</v>
      </c>
      <c r="AY36" s="907">
        <f t="shared" si="105"/>
        <v>283</v>
      </c>
      <c r="AZ36" s="908">
        <v>66</v>
      </c>
    </row>
    <row r="37" spans="1:52" s="93" customFormat="1" ht="13.5" customHeight="1">
      <c r="A37" s="345" t="s">
        <v>120</v>
      </c>
      <c r="B37" s="15">
        <v>1204</v>
      </c>
      <c r="C37" s="574"/>
      <c r="D37" s="15">
        <v>535</v>
      </c>
      <c r="E37" s="15">
        <v>843</v>
      </c>
      <c r="F37" s="574"/>
      <c r="G37" s="15">
        <v>369</v>
      </c>
      <c r="H37" s="15">
        <v>732</v>
      </c>
      <c r="I37" s="574"/>
      <c r="J37" s="15">
        <v>299</v>
      </c>
      <c r="K37" s="15">
        <v>781</v>
      </c>
      <c r="L37" s="574"/>
      <c r="M37" s="15">
        <v>319</v>
      </c>
      <c r="N37" s="13">
        <f t="shared" si="101"/>
        <v>3560</v>
      </c>
      <c r="O37" s="302">
        <f t="shared" si="102"/>
        <v>1522</v>
      </c>
      <c r="P37" s="10"/>
      <c r="Q37" s="14" t="s">
        <v>120</v>
      </c>
      <c r="R37" s="15">
        <v>220</v>
      </c>
      <c r="S37" s="574"/>
      <c r="T37" s="15">
        <v>108</v>
      </c>
      <c r="U37" s="15">
        <v>42</v>
      </c>
      <c r="V37" s="574"/>
      <c r="W37" s="15">
        <v>12</v>
      </c>
      <c r="X37" s="15">
        <v>134</v>
      </c>
      <c r="Y37" s="574"/>
      <c r="Z37" s="15">
        <v>62</v>
      </c>
      <c r="AA37" s="15">
        <v>334</v>
      </c>
      <c r="AB37" s="574"/>
      <c r="AC37" s="15">
        <v>146</v>
      </c>
      <c r="AD37" s="13">
        <f t="shared" si="103"/>
        <v>730</v>
      </c>
      <c r="AE37" s="302">
        <f t="shared" si="104"/>
        <v>328</v>
      </c>
      <c r="AF37" s="10"/>
      <c r="AG37" s="18" t="s">
        <v>120</v>
      </c>
      <c r="AH37" s="573">
        <v>29</v>
      </c>
      <c r="AI37" s="574">
        <v>18</v>
      </c>
      <c r="AJ37" s="574">
        <v>18</v>
      </c>
      <c r="AK37" s="574">
        <v>14</v>
      </c>
      <c r="AL37" s="572">
        <f t="shared" si="106"/>
        <v>79</v>
      </c>
      <c r="AM37" s="573">
        <v>51</v>
      </c>
      <c r="AN37" s="574">
        <v>19</v>
      </c>
      <c r="AO37" s="572">
        <f t="shared" si="107"/>
        <v>70</v>
      </c>
      <c r="AP37" s="579">
        <v>13</v>
      </c>
      <c r="AQ37" s="10"/>
      <c r="AR37" s="14" t="s">
        <v>120</v>
      </c>
      <c r="AS37" s="904">
        <v>77</v>
      </c>
      <c r="AT37" s="905">
        <v>0</v>
      </c>
      <c r="AU37" s="905">
        <v>0</v>
      </c>
      <c r="AV37" s="906">
        <v>21</v>
      </c>
      <c r="AW37" s="906">
        <v>34</v>
      </c>
      <c r="AX37" s="905">
        <v>0</v>
      </c>
      <c r="AY37" s="907">
        <f t="shared" si="105"/>
        <v>132</v>
      </c>
      <c r="AZ37" s="908">
        <v>18</v>
      </c>
    </row>
    <row r="38" spans="1:52" s="93" customFormat="1" ht="13.5" customHeight="1">
      <c r="A38" s="345" t="s">
        <v>121</v>
      </c>
      <c r="B38" s="15">
        <v>1032</v>
      </c>
      <c r="C38" s="574"/>
      <c r="D38" s="15">
        <v>516</v>
      </c>
      <c r="E38" s="15">
        <v>635</v>
      </c>
      <c r="F38" s="574"/>
      <c r="G38" s="15">
        <v>299</v>
      </c>
      <c r="H38" s="15">
        <v>573</v>
      </c>
      <c r="I38" s="574"/>
      <c r="J38" s="15">
        <v>261</v>
      </c>
      <c r="K38" s="15">
        <v>464</v>
      </c>
      <c r="L38" s="574"/>
      <c r="M38" s="15">
        <v>191</v>
      </c>
      <c r="N38" s="13">
        <f t="shared" si="101"/>
        <v>2704</v>
      </c>
      <c r="O38" s="302">
        <f t="shared" si="102"/>
        <v>1267</v>
      </c>
      <c r="P38" s="10"/>
      <c r="Q38" s="14" t="s">
        <v>121</v>
      </c>
      <c r="R38" s="15">
        <v>121</v>
      </c>
      <c r="S38" s="574"/>
      <c r="T38" s="15">
        <v>49</v>
      </c>
      <c r="U38" s="15">
        <v>124</v>
      </c>
      <c r="V38" s="574"/>
      <c r="W38" s="15">
        <v>55</v>
      </c>
      <c r="X38" s="15">
        <v>51</v>
      </c>
      <c r="Y38" s="574"/>
      <c r="Z38" s="15">
        <v>24</v>
      </c>
      <c r="AA38" s="15">
        <v>158</v>
      </c>
      <c r="AB38" s="574"/>
      <c r="AC38" s="15">
        <v>65</v>
      </c>
      <c r="AD38" s="13">
        <f t="shared" si="103"/>
        <v>454</v>
      </c>
      <c r="AE38" s="302">
        <f t="shared" si="104"/>
        <v>193</v>
      </c>
      <c r="AF38" s="10"/>
      <c r="AG38" s="18" t="s">
        <v>121</v>
      </c>
      <c r="AH38" s="573">
        <v>27</v>
      </c>
      <c r="AI38" s="574">
        <v>22</v>
      </c>
      <c r="AJ38" s="574">
        <v>21</v>
      </c>
      <c r="AK38" s="574">
        <v>15</v>
      </c>
      <c r="AL38" s="572">
        <f t="shared" si="106"/>
        <v>85</v>
      </c>
      <c r="AM38" s="573">
        <v>68</v>
      </c>
      <c r="AN38" s="574">
        <v>16</v>
      </c>
      <c r="AO38" s="572">
        <f t="shared" si="107"/>
        <v>84</v>
      </c>
      <c r="AP38" s="579">
        <v>18</v>
      </c>
      <c r="AQ38" s="10"/>
      <c r="AR38" s="14" t="s">
        <v>121</v>
      </c>
      <c r="AS38" s="904">
        <v>24</v>
      </c>
      <c r="AT38" s="905">
        <v>44</v>
      </c>
      <c r="AU38" s="905">
        <v>0</v>
      </c>
      <c r="AV38" s="906">
        <v>24</v>
      </c>
      <c r="AW38" s="906">
        <v>45</v>
      </c>
      <c r="AX38" s="905">
        <v>0</v>
      </c>
      <c r="AY38" s="907">
        <f t="shared" si="105"/>
        <v>137</v>
      </c>
      <c r="AZ38" s="908">
        <v>8</v>
      </c>
    </row>
    <row r="39" spans="1:52" s="93" customFormat="1" ht="13.5" customHeight="1">
      <c r="A39" s="345" t="s">
        <v>122</v>
      </c>
      <c r="B39" s="15">
        <v>358</v>
      </c>
      <c r="C39" s="574"/>
      <c r="D39" s="15">
        <v>210</v>
      </c>
      <c r="E39" s="15">
        <v>215</v>
      </c>
      <c r="F39" s="574"/>
      <c r="G39" s="15">
        <v>124</v>
      </c>
      <c r="H39" s="15">
        <v>3376</v>
      </c>
      <c r="I39" s="574"/>
      <c r="J39" s="15">
        <v>1724</v>
      </c>
      <c r="K39" s="15">
        <v>2826</v>
      </c>
      <c r="L39" s="574"/>
      <c r="M39" s="15">
        <v>1544</v>
      </c>
      <c r="N39" s="13">
        <f t="shared" si="101"/>
        <v>6775</v>
      </c>
      <c r="O39" s="302">
        <f t="shared" si="102"/>
        <v>3602</v>
      </c>
      <c r="P39" s="10"/>
      <c r="Q39" s="14" t="s">
        <v>122</v>
      </c>
      <c r="R39" s="15">
        <v>52</v>
      </c>
      <c r="S39" s="574"/>
      <c r="T39" s="15">
        <v>22</v>
      </c>
      <c r="U39" s="15">
        <v>66</v>
      </c>
      <c r="V39" s="574"/>
      <c r="W39" s="15">
        <v>42</v>
      </c>
      <c r="X39" s="15">
        <v>764</v>
      </c>
      <c r="Y39" s="574"/>
      <c r="Z39" s="15">
        <v>384</v>
      </c>
      <c r="AA39" s="15">
        <v>1027</v>
      </c>
      <c r="AB39" s="574"/>
      <c r="AC39" s="15">
        <v>565</v>
      </c>
      <c r="AD39" s="13">
        <f t="shared" si="103"/>
        <v>1909</v>
      </c>
      <c r="AE39" s="302">
        <f t="shared" si="104"/>
        <v>1013</v>
      </c>
      <c r="AF39" s="10"/>
      <c r="AG39" s="18" t="s">
        <v>122</v>
      </c>
      <c r="AH39" s="573">
        <v>8</v>
      </c>
      <c r="AI39" s="574">
        <v>5</v>
      </c>
      <c r="AJ39" s="574">
        <v>68</v>
      </c>
      <c r="AK39" s="574">
        <v>63</v>
      </c>
      <c r="AL39" s="572">
        <f t="shared" si="106"/>
        <v>144</v>
      </c>
      <c r="AM39" s="573">
        <v>156</v>
      </c>
      <c r="AN39" s="574">
        <v>16</v>
      </c>
      <c r="AO39" s="572">
        <f t="shared" si="107"/>
        <v>172</v>
      </c>
      <c r="AP39" s="579">
        <v>27</v>
      </c>
      <c r="AQ39" s="10"/>
      <c r="AR39" s="14" t="s">
        <v>122</v>
      </c>
      <c r="AS39" s="904">
        <v>152</v>
      </c>
      <c r="AT39" s="905">
        <v>56</v>
      </c>
      <c r="AU39" s="905">
        <v>4</v>
      </c>
      <c r="AV39" s="906">
        <v>18</v>
      </c>
      <c r="AW39" s="906">
        <v>74</v>
      </c>
      <c r="AX39" s="905">
        <v>3</v>
      </c>
      <c r="AY39" s="907">
        <f t="shared" si="105"/>
        <v>307</v>
      </c>
      <c r="AZ39" s="908">
        <v>54</v>
      </c>
    </row>
    <row r="40" spans="1:52" s="93" customFormat="1" ht="13.5" customHeight="1">
      <c r="A40" s="404" t="s">
        <v>40</v>
      </c>
      <c r="B40" s="15">
        <v>1711</v>
      </c>
      <c r="C40" s="574"/>
      <c r="D40" s="15">
        <v>873</v>
      </c>
      <c r="E40" s="15">
        <v>1395</v>
      </c>
      <c r="F40" s="574"/>
      <c r="G40" s="15">
        <v>708</v>
      </c>
      <c r="H40" s="15">
        <v>1191</v>
      </c>
      <c r="I40" s="574"/>
      <c r="J40" s="15">
        <v>636</v>
      </c>
      <c r="K40" s="15">
        <v>1043</v>
      </c>
      <c r="L40" s="574"/>
      <c r="M40" s="15">
        <v>554</v>
      </c>
      <c r="N40" s="13">
        <f t="shared" si="101"/>
        <v>5340</v>
      </c>
      <c r="O40" s="302">
        <f t="shared" si="102"/>
        <v>2771</v>
      </c>
      <c r="P40" s="10"/>
      <c r="Q40" s="14" t="s">
        <v>40</v>
      </c>
      <c r="R40" s="15">
        <v>304</v>
      </c>
      <c r="S40" s="574"/>
      <c r="T40" s="15">
        <v>176</v>
      </c>
      <c r="U40" s="15">
        <v>171</v>
      </c>
      <c r="V40" s="574"/>
      <c r="W40" s="15">
        <v>80</v>
      </c>
      <c r="X40" s="15">
        <v>187</v>
      </c>
      <c r="Y40" s="574"/>
      <c r="Z40" s="15">
        <v>108</v>
      </c>
      <c r="AA40" s="15">
        <v>313</v>
      </c>
      <c r="AB40" s="574"/>
      <c r="AC40" s="15">
        <v>172</v>
      </c>
      <c r="AD40" s="13">
        <f t="shared" si="103"/>
        <v>975</v>
      </c>
      <c r="AE40" s="302">
        <f t="shared" si="104"/>
        <v>536</v>
      </c>
      <c r="AF40" s="10"/>
      <c r="AG40" s="18" t="s">
        <v>40</v>
      </c>
      <c r="AH40" s="573">
        <v>41</v>
      </c>
      <c r="AI40" s="574">
        <v>37</v>
      </c>
      <c r="AJ40" s="574">
        <v>34</v>
      </c>
      <c r="AK40" s="574">
        <v>24</v>
      </c>
      <c r="AL40" s="572">
        <f t="shared" si="106"/>
        <v>136</v>
      </c>
      <c r="AM40" s="573">
        <v>89</v>
      </c>
      <c r="AN40" s="574">
        <v>32</v>
      </c>
      <c r="AO40" s="572">
        <f t="shared" si="107"/>
        <v>121</v>
      </c>
      <c r="AP40" s="579">
        <v>24</v>
      </c>
      <c r="AQ40" s="10"/>
      <c r="AR40" s="14" t="s">
        <v>40</v>
      </c>
      <c r="AS40" s="904">
        <v>44</v>
      </c>
      <c r="AT40" s="905">
        <v>36</v>
      </c>
      <c r="AU40" s="905">
        <v>34</v>
      </c>
      <c r="AV40" s="906">
        <v>32</v>
      </c>
      <c r="AW40" s="906">
        <v>75</v>
      </c>
      <c r="AX40" s="905">
        <v>1</v>
      </c>
      <c r="AY40" s="907">
        <f t="shared" si="105"/>
        <v>222</v>
      </c>
      <c r="AZ40" s="908">
        <v>28</v>
      </c>
    </row>
    <row r="41" spans="1:52" s="93" customFormat="1" ht="13.5" customHeight="1">
      <c r="A41" s="404" t="s">
        <v>275</v>
      </c>
      <c r="B41" s="15">
        <v>3989</v>
      </c>
      <c r="C41" s="574"/>
      <c r="D41" s="15">
        <v>1995</v>
      </c>
      <c r="E41" s="15">
        <v>3377</v>
      </c>
      <c r="F41" s="574"/>
      <c r="G41" s="15">
        <v>1711</v>
      </c>
      <c r="H41" s="15">
        <v>2704</v>
      </c>
      <c r="I41" s="574"/>
      <c r="J41" s="15">
        <v>1409</v>
      </c>
      <c r="K41" s="15">
        <v>2180</v>
      </c>
      <c r="L41" s="574"/>
      <c r="M41" s="15">
        <v>1173</v>
      </c>
      <c r="N41" s="13">
        <f t="shared" si="101"/>
        <v>12250</v>
      </c>
      <c r="O41" s="302">
        <f t="shared" si="102"/>
        <v>6288</v>
      </c>
      <c r="P41" s="10"/>
      <c r="Q41" s="14" t="s">
        <v>123</v>
      </c>
      <c r="R41" s="15">
        <v>843</v>
      </c>
      <c r="S41" s="574"/>
      <c r="T41" s="15">
        <v>403</v>
      </c>
      <c r="U41" s="15">
        <v>272</v>
      </c>
      <c r="V41" s="574"/>
      <c r="W41" s="15">
        <v>137</v>
      </c>
      <c r="X41" s="15">
        <v>567</v>
      </c>
      <c r="Y41" s="574"/>
      <c r="Z41" s="15">
        <v>299</v>
      </c>
      <c r="AA41" s="15">
        <v>444</v>
      </c>
      <c r="AB41" s="574"/>
      <c r="AC41" s="15">
        <v>268</v>
      </c>
      <c r="AD41" s="13">
        <f t="shared" si="103"/>
        <v>2126</v>
      </c>
      <c r="AE41" s="302">
        <f t="shared" si="104"/>
        <v>1107</v>
      </c>
      <c r="AF41" s="10"/>
      <c r="AG41" s="18" t="s">
        <v>123</v>
      </c>
      <c r="AH41" s="573">
        <v>94</v>
      </c>
      <c r="AI41" s="574">
        <v>81</v>
      </c>
      <c r="AJ41" s="574">
        <v>76</v>
      </c>
      <c r="AK41" s="574">
        <v>65</v>
      </c>
      <c r="AL41" s="572">
        <f t="shared" si="106"/>
        <v>316</v>
      </c>
      <c r="AM41" s="573">
        <v>219</v>
      </c>
      <c r="AN41" s="574">
        <v>66</v>
      </c>
      <c r="AO41" s="572">
        <f t="shared" si="107"/>
        <v>285</v>
      </c>
      <c r="AP41" s="579">
        <v>49</v>
      </c>
      <c r="AQ41" s="10"/>
      <c r="AR41" s="14" t="s">
        <v>123</v>
      </c>
      <c r="AS41" s="904">
        <v>92</v>
      </c>
      <c r="AT41" s="905">
        <v>109</v>
      </c>
      <c r="AU41" s="905">
        <v>114</v>
      </c>
      <c r="AV41" s="906">
        <v>19</v>
      </c>
      <c r="AW41" s="906">
        <v>69</v>
      </c>
      <c r="AX41" s="905">
        <v>0</v>
      </c>
      <c r="AY41" s="907">
        <f t="shared" si="105"/>
        <v>403</v>
      </c>
      <c r="AZ41" s="908">
        <v>66</v>
      </c>
    </row>
    <row r="42" spans="1:52" s="93" customFormat="1" ht="13.5" customHeight="1">
      <c r="A42" s="404" t="s">
        <v>42</v>
      </c>
      <c r="B42" s="15">
        <v>4380</v>
      </c>
      <c r="C42" s="574"/>
      <c r="D42" s="15">
        <v>2187</v>
      </c>
      <c r="E42" s="15">
        <v>2980</v>
      </c>
      <c r="F42" s="574"/>
      <c r="G42" s="15">
        <v>1548</v>
      </c>
      <c r="H42" s="15">
        <v>2504</v>
      </c>
      <c r="I42" s="574"/>
      <c r="J42" s="15">
        <v>1308</v>
      </c>
      <c r="K42" s="15">
        <v>2634</v>
      </c>
      <c r="L42" s="574"/>
      <c r="M42" s="15">
        <v>1367</v>
      </c>
      <c r="N42" s="13">
        <f t="shared" si="101"/>
        <v>12498</v>
      </c>
      <c r="O42" s="302">
        <f t="shared" si="102"/>
        <v>6410</v>
      </c>
      <c r="P42" s="10"/>
      <c r="Q42" s="14" t="s">
        <v>42</v>
      </c>
      <c r="R42" s="15">
        <v>1038</v>
      </c>
      <c r="S42" s="574"/>
      <c r="T42" s="15">
        <v>522</v>
      </c>
      <c r="U42" s="15">
        <v>344</v>
      </c>
      <c r="V42" s="574"/>
      <c r="W42" s="15">
        <v>173</v>
      </c>
      <c r="X42" s="15">
        <v>653</v>
      </c>
      <c r="Y42" s="574"/>
      <c r="Z42" s="15">
        <v>321</v>
      </c>
      <c r="AA42" s="15">
        <v>698</v>
      </c>
      <c r="AB42" s="574"/>
      <c r="AC42" s="15">
        <v>376</v>
      </c>
      <c r="AD42" s="13">
        <f t="shared" si="103"/>
        <v>2733</v>
      </c>
      <c r="AE42" s="302">
        <f t="shared" si="104"/>
        <v>1392</v>
      </c>
      <c r="AF42" s="10"/>
      <c r="AG42" s="18" t="s">
        <v>42</v>
      </c>
      <c r="AH42" s="573">
        <v>100</v>
      </c>
      <c r="AI42" s="574">
        <v>79</v>
      </c>
      <c r="AJ42" s="574">
        <v>74</v>
      </c>
      <c r="AK42" s="574">
        <v>74</v>
      </c>
      <c r="AL42" s="572">
        <f t="shared" si="106"/>
        <v>327</v>
      </c>
      <c r="AM42" s="573">
        <v>249</v>
      </c>
      <c r="AN42" s="574">
        <v>95</v>
      </c>
      <c r="AO42" s="572">
        <f t="shared" si="107"/>
        <v>344</v>
      </c>
      <c r="AP42" s="579">
        <v>56</v>
      </c>
      <c r="AQ42" s="10"/>
      <c r="AR42" s="14" t="s">
        <v>42</v>
      </c>
      <c r="AS42" s="904">
        <v>83</v>
      </c>
      <c r="AT42" s="905">
        <v>98</v>
      </c>
      <c r="AU42" s="905">
        <v>121</v>
      </c>
      <c r="AV42" s="906">
        <v>26</v>
      </c>
      <c r="AW42" s="906">
        <v>262</v>
      </c>
      <c r="AX42" s="905">
        <v>0</v>
      </c>
      <c r="AY42" s="907">
        <f t="shared" si="105"/>
        <v>590</v>
      </c>
      <c r="AZ42" s="908">
        <v>78</v>
      </c>
    </row>
    <row r="43" spans="1:52" s="93" customFormat="1" ht="13.5" customHeight="1">
      <c r="A43" s="404" t="s">
        <v>10</v>
      </c>
      <c r="B43" s="15">
        <v>1833</v>
      </c>
      <c r="C43" s="574"/>
      <c r="D43" s="15">
        <v>1047</v>
      </c>
      <c r="E43" s="15">
        <v>1198</v>
      </c>
      <c r="F43" s="574"/>
      <c r="G43" s="15">
        <v>689</v>
      </c>
      <c r="H43" s="15">
        <v>919</v>
      </c>
      <c r="I43" s="574"/>
      <c r="J43" s="15">
        <v>525</v>
      </c>
      <c r="K43" s="15">
        <v>857</v>
      </c>
      <c r="L43" s="574"/>
      <c r="M43" s="15">
        <v>470</v>
      </c>
      <c r="N43" s="13">
        <f t="shared" si="101"/>
        <v>4807</v>
      </c>
      <c r="O43" s="302">
        <f t="shared" si="102"/>
        <v>2731</v>
      </c>
      <c r="P43" s="10"/>
      <c r="Q43" s="14" t="s">
        <v>10</v>
      </c>
      <c r="R43" s="15">
        <v>577</v>
      </c>
      <c r="S43" s="574"/>
      <c r="T43" s="15">
        <v>323</v>
      </c>
      <c r="U43" s="15">
        <v>118</v>
      </c>
      <c r="V43" s="574"/>
      <c r="W43" s="15">
        <v>65</v>
      </c>
      <c r="X43" s="15">
        <v>155</v>
      </c>
      <c r="Y43" s="574"/>
      <c r="Z43" s="15">
        <v>82</v>
      </c>
      <c r="AA43" s="15">
        <v>296</v>
      </c>
      <c r="AB43" s="574"/>
      <c r="AC43" s="15">
        <v>171</v>
      </c>
      <c r="AD43" s="13">
        <f t="shared" si="103"/>
        <v>1146</v>
      </c>
      <c r="AE43" s="302">
        <f t="shared" si="104"/>
        <v>641</v>
      </c>
      <c r="AF43" s="10"/>
      <c r="AG43" s="18" t="s">
        <v>10</v>
      </c>
      <c r="AH43" s="573">
        <v>36</v>
      </c>
      <c r="AI43" s="574">
        <v>25</v>
      </c>
      <c r="AJ43" s="574">
        <v>18</v>
      </c>
      <c r="AK43" s="574">
        <v>20</v>
      </c>
      <c r="AL43" s="572">
        <f t="shared" si="106"/>
        <v>99</v>
      </c>
      <c r="AM43" s="573">
        <v>74</v>
      </c>
      <c r="AN43" s="574">
        <v>13</v>
      </c>
      <c r="AO43" s="572">
        <f t="shared" si="107"/>
        <v>87</v>
      </c>
      <c r="AP43" s="579">
        <v>16</v>
      </c>
      <c r="AQ43" s="10"/>
      <c r="AR43" s="14" t="s">
        <v>10</v>
      </c>
      <c r="AS43" s="904">
        <v>24</v>
      </c>
      <c r="AT43" s="905">
        <v>58</v>
      </c>
      <c r="AU43" s="905">
        <v>13</v>
      </c>
      <c r="AV43" s="906">
        <v>23</v>
      </c>
      <c r="AW43" s="906">
        <v>41</v>
      </c>
      <c r="AX43" s="905">
        <v>1</v>
      </c>
      <c r="AY43" s="907">
        <f t="shared" si="105"/>
        <v>160</v>
      </c>
      <c r="AZ43" s="908">
        <v>20</v>
      </c>
    </row>
    <row r="44" spans="1:52" s="93" customFormat="1" ht="13.5" customHeight="1">
      <c r="A44" s="405" t="s">
        <v>124</v>
      </c>
      <c r="B44" s="15">
        <v>3737</v>
      </c>
      <c r="C44" s="574"/>
      <c r="D44" s="15">
        <v>1916</v>
      </c>
      <c r="E44" s="15">
        <v>3784</v>
      </c>
      <c r="F44" s="574"/>
      <c r="G44" s="15">
        <v>1947</v>
      </c>
      <c r="H44" s="15">
        <v>2895</v>
      </c>
      <c r="I44" s="574"/>
      <c r="J44" s="15">
        <v>1492</v>
      </c>
      <c r="K44" s="15">
        <v>2577</v>
      </c>
      <c r="L44" s="574"/>
      <c r="M44" s="15">
        <v>1383</v>
      </c>
      <c r="N44" s="13">
        <f t="shared" si="101"/>
        <v>12993</v>
      </c>
      <c r="O44" s="302">
        <f t="shared" si="102"/>
        <v>6738</v>
      </c>
      <c r="P44" s="10"/>
      <c r="Q44" s="14" t="s">
        <v>124</v>
      </c>
      <c r="R44" s="15">
        <v>393</v>
      </c>
      <c r="S44" s="574"/>
      <c r="T44" s="15">
        <v>192</v>
      </c>
      <c r="U44" s="15">
        <v>530</v>
      </c>
      <c r="V44" s="574"/>
      <c r="W44" s="15">
        <v>258</v>
      </c>
      <c r="X44" s="15">
        <v>138</v>
      </c>
      <c r="Y44" s="574"/>
      <c r="Z44" s="15">
        <v>61</v>
      </c>
      <c r="AA44" s="15">
        <v>512</v>
      </c>
      <c r="AB44" s="574"/>
      <c r="AC44" s="15">
        <v>286</v>
      </c>
      <c r="AD44" s="13">
        <f t="shared" si="103"/>
        <v>1573</v>
      </c>
      <c r="AE44" s="302">
        <f t="shared" si="104"/>
        <v>797</v>
      </c>
      <c r="AF44" s="10"/>
      <c r="AG44" s="18" t="s">
        <v>124</v>
      </c>
      <c r="AH44" s="573">
        <v>69</v>
      </c>
      <c r="AI44" s="574">
        <v>65</v>
      </c>
      <c r="AJ44" s="574">
        <v>55</v>
      </c>
      <c r="AK44" s="574">
        <v>52</v>
      </c>
      <c r="AL44" s="572">
        <f t="shared" si="106"/>
        <v>241</v>
      </c>
      <c r="AM44" s="573">
        <v>192</v>
      </c>
      <c r="AN44" s="574">
        <v>13</v>
      </c>
      <c r="AO44" s="572">
        <f t="shared" si="107"/>
        <v>205</v>
      </c>
      <c r="AP44" s="579">
        <v>23</v>
      </c>
      <c r="AQ44" s="10"/>
      <c r="AR44" s="14" t="s">
        <v>124</v>
      </c>
      <c r="AS44" s="904">
        <v>189</v>
      </c>
      <c r="AT44" s="905">
        <v>35</v>
      </c>
      <c r="AU44" s="905">
        <v>23</v>
      </c>
      <c r="AV44" s="906">
        <v>47</v>
      </c>
      <c r="AW44" s="906">
        <v>98</v>
      </c>
      <c r="AX44" s="905">
        <v>3</v>
      </c>
      <c r="AY44" s="907">
        <f t="shared" si="105"/>
        <v>395</v>
      </c>
      <c r="AZ44" s="908">
        <v>112</v>
      </c>
    </row>
    <row r="45" spans="1:52" s="93" customFormat="1" ht="13.5" customHeight="1">
      <c r="A45" s="405" t="s">
        <v>125</v>
      </c>
      <c r="B45" s="15">
        <v>2212</v>
      </c>
      <c r="C45" s="574"/>
      <c r="D45" s="15">
        <v>1083</v>
      </c>
      <c r="E45" s="15">
        <v>1871</v>
      </c>
      <c r="F45" s="574"/>
      <c r="G45" s="15">
        <v>959</v>
      </c>
      <c r="H45" s="15">
        <v>1303</v>
      </c>
      <c r="I45" s="574"/>
      <c r="J45" s="15">
        <v>749</v>
      </c>
      <c r="K45" s="15">
        <v>1153</v>
      </c>
      <c r="L45" s="574"/>
      <c r="M45" s="15">
        <v>637</v>
      </c>
      <c r="N45" s="13">
        <f t="shared" si="101"/>
        <v>6539</v>
      </c>
      <c r="O45" s="302">
        <f t="shared" si="102"/>
        <v>3428</v>
      </c>
      <c r="P45" s="10"/>
      <c r="Q45" s="14" t="s">
        <v>125</v>
      </c>
      <c r="R45" s="15">
        <v>204</v>
      </c>
      <c r="S45" s="574"/>
      <c r="T45" s="15">
        <v>103</v>
      </c>
      <c r="U45" s="15">
        <v>228</v>
      </c>
      <c r="V45" s="574"/>
      <c r="W45" s="15">
        <v>126</v>
      </c>
      <c r="X45" s="15">
        <v>136</v>
      </c>
      <c r="Y45" s="574"/>
      <c r="Z45" s="15">
        <v>80</v>
      </c>
      <c r="AA45" s="15">
        <v>256</v>
      </c>
      <c r="AB45" s="574"/>
      <c r="AC45" s="15">
        <v>149</v>
      </c>
      <c r="AD45" s="13">
        <f t="shared" si="103"/>
        <v>824</v>
      </c>
      <c r="AE45" s="302">
        <f t="shared" si="104"/>
        <v>458</v>
      </c>
      <c r="AF45" s="10"/>
      <c r="AG45" s="18" t="s">
        <v>125</v>
      </c>
      <c r="AH45" s="573">
        <v>45</v>
      </c>
      <c r="AI45" s="574">
        <v>42</v>
      </c>
      <c r="AJ45" s="574">
        <v>33</v>
      </c>
      <c r="AK45" s="574">
        <v>26</v>
      </c>
      <c r="AL45" s="572">
        <f t="shared" si="106"/>
        <v>146</v>
      </c>
      <c r="AM45" s="573">
        <v>117</v>
      </c>
      <c r="AN45" s="574">
        <v>31</v>
      </c>
      <c r="AO45" s="572">
        <f t="shared" si="107"/>
        <v>148</v>
      </c>
      <c r="AP45" s="579">
        <v>29</v>
      </c>
      <c r="AQ45" s="10"/>
      <c r="AR45" s="14" t="s">
        <v>125</v>
      </c>
      <c r="AS45" s="904">
        <v>32</v>
      </c>
      <c r="AT45" s="905">
        <v>28</v>
      </c>
      <c r="AU45" s="905">
        <v>68</v>
      </c>
      <c r="AV45" s="906">
        <v>34</v>
      </c>
      <c r="AW45" s="906">
        <v>83</v>
      </c>
      <c r="AX45" s="905">
        <v>1</v>
      </c>
      <c r="AY45" s="907">
        <f t="shared" si="105"/>
        <v>246</v>
      </c>
      <c r="AZ45" s="908">
        <v>27</v>
      </c>
    </row>
    <row r="46" spans="1:52" s="93" customFormat="1" ht="13.5" customHeight="1">
      <c r="A46" s="405" t="s">
        <v>126</v>
      </c>
      <c r="B46" s="15">
        <v>2883</v>
      </c>
      <c r="C46" s="574"/>
      <c r="D46" s="15">
        <v>1456</v>
      </c>
      <c r="E46" s="15">
        <v>2439</v>
      </c>
      <c r="F46" s="574"/>
      <c r="G46" s="15">
        <v>1297</v>
      </c>
      <c r="H46" s="15">
        <v>1855</v>
      </c>
      <c r="I46" s="574"/>
      <c r="J46" s="15">
        <v>998</v>
      </c>
      <c r="K46" s="15">
        <v>1555</v>
      </c>
      <c r="L46" s="574"/>
      <c r="M46" s="15">
        <v>856</v>
      </c>
      <c r="N46" s="13">
        <f t="shared" si="101"/>
        <v>8732</v>
      </c>
      <c r="O46" s="302">
        <f t="shared" si="102"/>
        <v>4607</v>
      </c>
      <c r="P46" s="10"/>
      <c r="Q46" s="14" t="s">
        <v>126</v>
      </c>
      <c r="R46" s="15">
        <v>356</v>
      </c>
      <c r="S46" s="574"/>
      <c r="T46" s="15">
        <v>172</v>
      </c>
      <c r="U46" s="15">
        <v>335</v>
      </c>
      <c r="V46" s="574"/>
      <c r="W46" s="15">
        <v>188</v>
      </c>
      <c r="X46" s="15">
        <v>158</v>
      </c>
      <c r="Y46" s="574"/>
      <c r="Z46" s="15">
        <v>90</v>
      </c>
      <c r="AA46" s="15">
        <v>392</v>
      </c>
      <c r="AB46" s="574"/>
      <c r="AC46" s="15">
        <v>214</v>
      </c>
      <c r="AD46" s="13">
        <f t="shared" si="103"/>
        <v>1241</v>
      </c>
      <c r="AE46" s="302">
        <f t="shared" si="104"/>
        <v>664</v>
      </c>
      <c r="AF46" s="10"/>
      <c r="AG46" s="18" t="s">
        <v>126</v>
      </c>
      <c r="AH46" s="573">
        <v>63</v>
      </c>
      <c r="AI46" s="574">
        <v>56</v>
      </c>
      <c r="AJ46" s="574">
        <v>43</v>
      </c>
      <c r="AK46" s="574">
        <v>39</v>
      </c>
      <c r="AL46" s="572">
        <f t="shared" si="106"/>
        <v>201</v>
      </c>
      <c r="AM46" s="573">
        <v>164</v>
      </c>
      <c r="AN46" s="574">
        <v>30</v>
      </c>
      <c r="AO46" s="572">
        <f t="shared" si="107"/>
        <v>194</v>
      </c>
      <c r="AP46" s="579">
        <v>30</v>
      </c>
      <c r="AQ46" s="10"/>
      <c r="AR46" s="14" t="s">
        <v>126</v>
      </c>
      <c r="AS46" s="904">
        <v>46</v>
      </c>
      <c r="AT46" s="905">
        <v>133</v>
      </c>
      <c r="AU46" s="905">
        <v>3</v>
      </c>
      <c r="AV46" s="906">
        <v>53</v>
      </c>
      <c r="AW46" s="906">
        <v>105</v>
      </c>
      <c r="AX46" s="905">
        <v>0</v>
      </c>
      <c r="AY46" s="907">
        <f t="shared" si="105"/>
        <v>340</v>
      </c>
      <c r="AZ46" s="908">
        <v>48</v>
      </c>
    </row>
    <row r="47" spans="1:52" s="93" customFormat="1" ht="13.5" customHeight="1">
      <c r="A47" s="405" t="s">
        <v>127</v>
      </c>
      <c r="B47" s="15">
        <v>1676</v>
      </c>
      <c r="C47" s="574"/>
      <c r="D47" s="15">
        <v>878</v>
      </c>
      <c r="E47" s="15">
        <v>1300</v>
      </c>
      <c r="F47" s="574"/>
      <c r="G47" s="15">
        <v>665</v>
      </c>
      <c r="H47" s="15">
        <v>966</v>
      </c>
      <c r="I47" s="574"/>
      <c r="J47" s="15">
        <v>494</v>
      </c>
      <c r="K47" s="15">
        <v>775</v>
      </c>
      <c r="L47" s="574"/>
      <c r="M47" s="15">
        <v>423</v>
      </c>
      <c r="N47" s="13">
        <f t="shared" si="101"/>
        <v>4717</v>
      </c>
      <c r="O47" s="302">
        <f t="shared" si="102"/>
        <v>2460</v>
      </c>
      <c r="P47" s="10"/>
      <c r="Q47" s="14" t="s">
        <v>127</v>
      </c>
      <c r="R47" s="15">
        <v>247</v>
      </c>
      <c r="S47" s="574"/>
      <c r="T47" s="15">
        <v>127</v>
      </c>
      <c r="U47" s="15">
        <v>107</v>
      </c>
      <c r="V47" s="574"/>
      <c r="W47" s="15">
        <v>53</v>
      </c>
      <c r="X47" s="15">
        <v>123</v>
      </c>
      <c r="Y47" s="574"/>
      <c r="Z47" s="15">
        <v>54</v>
      </c>
      <c r="AA47" s="15">
        <v>164</v>
      </c>
      <c r="AB47" s="574"/>
      <c r="AC47" s="15">
        <v>97</v>
      </c>
      <c r="AD47" s="13">
        <f t="shared" si="103"/>
        <v>641</v>
      </c>
      <c r="AE47" s="302">
        <f t="shared" si="104"/>
        <v>331</v>
      </c>
      <c r="AF47" s="10"/>
      <c r="AG47" s="18" t="s">
        <v>127</v>
      </c>
      <c r="AH47" s="573">
        <v>44</v>
      </c>
      <c r="AI47" s="574">
        <v>40</v>
      </c>
      <c r="AJ47" s="574">
        <v>37</v>
      </c>
      <c r="AK47" s="574">
        <v>33</v>
      </c>
      <c r="AL47" s="572">
        <f t="shared" si="106"/>
        <v>154</v>
      </c>
      <c r="AM47" s="573">
        <v>92</v>
      </c>
      <c r="AN47" s="574">
        <v>50</v>
      </c>
      <c r="AO47" s="572">
        <f t="shared" si="107"/>
        <v>142</v>
      </c>
      <c r="AP47" s="579">
        <v>32</v>
      </c>
      <c r="AQ47" s="10"/>
      <c r="AR47" s="14" t="s">
        <v>127</v>
      </c>
      <c r="AS47" s="904">
        <v>24</v>
      </c>
      <c r="AT47" s="905">
        <v>29</v>
      </c>
      <c r="AU47" s="905">
        <v>101</v>
      </c>
      <c r="AV47" s="906">
        <v>6</v>
      </c>
      <c r="AW47" s="906">
        <v>81</v>
      </c>
      <c r="AX47" s="905">
        <v>0</v>
      </c>
      <c r="AY47" s="907">
        <f t="shared" si="105"/>
        <v>241</v>
      </c>
      <c r="AZ47" s="908">
        <v>25</v>
      </c>
    </row>
    <row r="48" spans="1:52" s="93" customFormat="1" ht="13.5" customHeight="1">
      <c r="A48" s="406" t="s">
        <v>128</v>
      </c>
      <c r="B48" s="15">
        <v>4626</v>
      </c>
      <c r="C48" s="574"/>
      <c r="D48" s="15">
        <v>2345</v>
      </c>
      <c r="E48" s="15">
        <v>3989</v>
      </c>
      <c r="F48" s="574"/>
      <c r="G48" s="15">
        <v>2011</v>
      </c>
      <c r="H48" s="15">
        <v>3662</v>
      </c>
      <c r="I48" s="574"/>
      <c r="J48" s="15">
        <v>1867</v>
      </c>
      <c r="K48" s="15">
        <v>2659</v>
      </c>
      <c r="L48" s="574"/>
      <c r="M48" s="15">
        <v>1369</v>
      </c>
      <c r="N48" s="13">
        <f t="shared" si="101"/>
        <v>14936</v>
      </c>
      <c r="O48" s="302">
        <f t="shared" si="102"/>
        <v>7592</v>
      </c>
      <c r="P48" s="10"/>
      <c r="Q48" s="23" t="s">
        <v>128</v>
      </c>
      <c r="R48" s="15">
        <v>718</v>
      </c>
      <c r="S48" s="574"/>
      <c r="T48" s="15">
        <v>368</v>
      </c>
      <c r="U48" s="15">
        <v>515</v>
      </c>
      <c r="V48" s="574"/>
      <c r="W48" s="15">
        <v>240</v>
      </c>
      <c r="X48" s="15">
        <v>335</v>
      </c>
      <c r="Y48" s="574"/>
      <c r="Z48" s="15">
        <v>165</v>
      </c>
      <c r="AA48" s="15">
        <v>463</v>
      </c>
      <c r="AB48" s="574"/>
      <c r="AC48" s="15">
        <v>236</v>
      </c>
      <c r="AD48" s="13">
        <f t="shared" si="103"/>
        <v>2031</v>
      </c>
      <c r="AE48" s="302">
        <f t="shared" si="104"/>
        <v>1009</v>
      </c>
      <c r="AF48" s="10"/>
      <c r="AG48" s="18" t="s">
        <v>128</v>
      </c>
      <c r="AH48" s="573">
        <v>84</v>
      </c>
      <c r="AI48" s="574">
        <v>72</v>
      </c>
      <c r="AJ48" s="574">
        <v>67</v>
      </c>
      <c r="AK48" s="574">
        <v>53</v>
      </c>
      <c r="AL48" s="572">
        <f t="shared" si="106"/>
        <v>276</v>
      </c>
      <c r="AM48" s="573">
        <v>212</v>
      </c>
      <c r="AN48" s="574">
        <v>17</v>
      </c>
      <c r="AO48" s="572">
        <f t="shared" si="107"/>
        <v>229</v>
      </c>
      <c r="AP48" s="579">
        <v>24</v>
      </c>
      <c r="AQ48" s="10"/>
      <c r="AR48" s="14" t="s">
        <v>128</v>
      </c>
      <c r="AS48" s="904">
        <v>293</v>
      </c>
      <c r="AT48" s="905">
        <v>60</v>
      </c>
      <c r="AU48" s="905">
        <v>36</v>
      </c>
      <c r="AV48" s="906">
        <v>15</v>
      </c>
      <c r="AW48" s="906">
        <v>111</v>
      </c>
      <c r="AX48" s="905">
        <v>5</v>
      </c>
      <c r="AY48" s="907">
        <f t="shared" si="105"/>
        <v>520</v>
      </c>
      <c r="AZ48" s="908">
        <v>190</v>
      </c>
    </row>
    <row r="49" spans="1:52" s="93" customFormat="1" ht="13.5" customHeight="1">
      <c r="A49" s="406" t="s">
        <v>129</v>
      </c>
      <c r="B49" s="15">
        <v>4447</v>
      </c>
      <c r="C49" s="574"/>
      <c r="D49" s="15">
        <v>2200</v>
      </c>
      <c r="E49" s="15">
        <v>3959</v>
      </c>
      <c r="F49" s="574"/>
      <c r="G49" s="15">
        <v>2049</v>
      </c>
      <c r="H49" s="15">
        <v>3000</v>
      </c>
      <c r="I49" s="574"/>
      <c r="J49" s="15">
        <v>1599</v>
      </c>
      <c r="K49" s="15">
        <v>2451</v>
      </c>
      <c r="L49" s="574"/>
      <c r="M49" s="15">
        <v>1348</v>
      </c>
      <c r="N49" s="13">
        <f t="shared" si="101"/>
        <v>13857</v>
      </c>
      <c r="O49" s="302">
        <f t="shared" si="102"/>
        <v>7196</v>
      </c>
      <c r="P49" s="10"/>
      <c r="Q49" s="23" t="s">
        <v>129</v>
      </c>
      <c r="R49" s="15">
        <v>680</v>
      </c>
      <c r="S49" s="574"/>
      <c r="T49" s="15">
        <v>312</v>
      </c>
      <c r="U49" s="15">
        <v>596</v>
      </c>
      <c r="V49" s="574"/>
      <c r="W49" s="15">
        <v>322</v>
      </c>
      <c r="X49" s="15">
        <v>321</v>
      </c>
      <c r="Y49" s="574"/>
      <c r="Z49" s="15">
        <v>175</v>
      </c>
      <c r="AA49" s="15">
        <v>517</v>
      </c>
      <c r="AB49" s="574"/>
      <c r="AC49" s="15">
        <v>292</v>
      </c>
      <c r="AD49" s="13">
        <f t="shared" si="103"/>
        <v>2114</v>
      </c>
      <c r="AE49" s="302">
        <f t="shared" si="104"/>
        <v>1101</v>
      </c>
      <c r="AF49" s="10"/>
      <c r="AG49" s="18" t="s">
        <v>129</v>
      </c>
      <c r="AH49" s="573">
        <v>86</v>
      </c>
      <c r="AI49" s="574">
        <v>77</v>
      </c>
      <c r="AJ49" s="574">
        <v>61</v>
      </c>
      <c r="AK49" s="574">
        <v>54</v>
      </c>
      <c r="AL49" s="572">
        <f t="shared" si="106"/>
        <v>278</v>
      </c>
      <c r="AM49" s="573">
        <v>198</v>
      </c>
      <c r="AN49" s="574">
        <v>35</v>
      </c>
      <c r="AO49" s="572">
        <f t="shared" si="107"/>
        <v>233</v>
      </c>
      <c r="AP49" s="579">
        <v>22</v>
      </c>
      <c r="AQ49" s="10"/>
      <c r="AR49" s="14" t="s">
        <v>129</v>
      </c>
      <c r="AS49" s="904">
        <v>208</v>
      </c>
      <c r="AT49" s="905">
        <v>77</v>
      </c>
      <c r="AU49" s="905">
        <v>15</v>
      </c>
      <c r="AV49" s="906">
        <v>38</v>
      </c>
      <c r="AW49" s="906">
        <v>155</v>
      </c>
      <c r="AX49" s="905">
        <v>8</v>
      </c>
      <c r="AY49" s="907">
        <f t="shared" si="105"/>
        <v>501</v>
      </c>
      <c r="AZ49" s="908">
        <v>155</v>
      </c>
    </row>
    <row r="50" spans="1:52" s="93" customFormat="1" ht="13.5" customHeight="1">
      <c r="A50" s="406" t="s">
        <v>130</v>
      </c>
      <c r="B50" s="15">
        <v>5881</v>
      </c>
      <c r="C50" s="574"/>
      <c r="D50" s="15">
        <v>2962</v>
      </c>
      <c r="E50" s="15">
        <v>5755</v>
      </c>
      <c r="F50" s="574"/>
      <c r="G50" s="15">
        <v>2960</v>
      </c>
      <c r="H50" s="15">
        <v>5304</v>
      </c>
      <c r="I50" s="574"/>
      <c r="J50" s="15">
        <v>2821</v>
      </c>
      <c r="K50" s="15">
        <v>4154</v>
      </c>
      <c r="L50" s="574"/>
      <c r="M50" s="15">
        <v>2135</v>
      </c>
      <c r="N50" s="13">
        <f t="shared" si="101"/>
        <v>21094</v>
      </c>
      <c r="O50" s="302">
        <f t="shared" si="102"/>
        <v>10878</v>
      </c>
      <c r="P50" s="10"/>
      <c r="Q50" s="23" t="s">
        <v>130</v>
      </c>
      <c r="R50" s="15">
        <v>673</v>
      </c>
      <c r="S50" s="574"/>
      <c r="T50" s="15">
        <v>311</v>
      </c>
      <c r="U50" s="15">
        <v>523</v>
      </c>
      <c r="V50" s="574"/>
      <c r="W50" s="15">
        <v>228</v>
      </c>
      <c r="X50" s="15">
        <v>359</v>
      </c>
      <c r="Y50" s="574"/>
      <c r="Z50" s="15">
        <v>182</v>
      </c>
      <c r="AA50" s="15">
        <v>450</v>
      </c>
      <c r="AB50" s="574"/>
      <c r="AC50" s="15">
        <v>216</v>
      </c>
      <c r="AD50" s="13">
        <f t="shared" si="103"/>
        <v>2005</v>
      </c>
      <c r="AE50" s="302">
        <f t="shared" si="104"/>
        <v>937</v>
      </c>
      <c r="AF50" s="10"/>
      <c r="AG50" s="18" t="s">
        <v>130</v>
      </c>
      <c r="AH50" s="573">
        <v>101</v>
      </c>
      <c r="AI50" s="574">
        <v>101</v>
      </c>
      <c r="AJ50" s="574">
        <v>97</v>
      </c>
      <c r="AK50" s="574">
        <v>88</v>
      </c>
      <c r="AL50" s="572">
        <f t="shared" si="106"/>
        <v>387</v>
      </c>
      <c r="AM50" s="573">
        <v>294</v>
      </c>
      <c r="AN50" s="574">
        <v>18</v>
      </c>
      <c r="AO50" s="572">
        <f t="shared" si="107"/>
        <v>312</v>
      </c>
      <c r="AP50" s="579">
        <v>14</v>
      </c>
      <c r="AQ50" s="10"/>
      <c r="AR50" s="14" t="s">
        <v>130</v>
      </c>
      <c r="AS50" s="904">
        <v>473</v>
      </c>
      <c r="AT50" s="905">
        <v>41</v>
      </c>
      <c r="AU50" s="905">
        <v>7</v>
      </c>
      <c r="AV50" s="906">
        <v>28</v>
      </c>
      <c r="AW50" s="906">
        <v>94</v>
      </c>
      <c r="AX50" s="905">
        <v>27</v>
      </c>
      <c r="AY50" s="907">
        <f t="shared" si="105"/>
        <v>670</v>
      </c>
      <c r="AZ50" s="908">
        <v>427</v>
      </c>
    </row>
    <row r="51" spans="1:52" s="93" customFormat="1" ht="13.5" customHeight="1">
      <c r="A51" s="405" t="s">
        <v>131</v>
      </c>
      <c r="B51" s="15">
        <v>4750</v>
      </c>
      <c r="C51" s="574"/>
      <c r="D51" s="15">
        <v>2370</v>
      </c>
      <c r="E51" s="15">
        <v>3703</v>
      </c>
      <c r="F51" s="574"/>
      <c r="G51" s="15">
        <v>1907</v>
      </c>
      <c r="H51" s="15">
        <v>3177</v>
      </c>
      <c r="I51" s="574"/>
      <c r="J51" s="15">
        <v>1714</v>
      </c>
      <c r="K51" s="15">
        <v>2787</v>
      </c>
      <c r="L51" s="574"/>
      <c r="M51" s="15">
        <v>1547</v>
      </c>
      <c r="N51" s="13">
        <f t="shared" si="101"/>
        <v>14417</v>
      </c>
      <c r="O51" s="302">
        <f t="shared" si="102"/>
        <v>7538</v>
      </c>
      <c r="P51" s="10"/>
      <c r="Q51" s="14" t="s">
        <v>131</v>
      </c>
      <c r="R51" s="15">
        <v>782</v>
      </c>
      <c r="S51" s="574"/>
      <c r="T51" s="15">
        <v>344</v>
      </c>
      <c r="U51" s="15">
        <v>511</v>
      </c>
      <c r="V51" s="574"/>
      <c r="W51" s="15">
        <v>239</v>
      </c>
      <c r="X51" s="15">
        <v>408</v>
      </c>
      <c r="Y51" s="574"/>
      <c r="Z51" s="15">
        <v>224</v>
      </c>
      <c r="AA51" s="15">
        <v>696</v>
      </c>
      <c r="AB51" s="574"/>
      <c r="AC51" s="15">
        <v>375</v>
      </c>
      <c r="AD51" s="13">
        <f t="shared" si="103"/>
        <v>2397</v>
      </c>
      <c r="AE51" s="302">
        <f t="shared" si="104"/>
        <v>1182</v>
      </c>
      <c r="AF51" s="10"/>
      <c r="AG51" s="18" t="s">
        <v>131</v>
      </c>
      <c r="AH51" s="573">
        <v>103</v>
      </c>
      <c r="AI51" s="574">
        <v>84</v>
      </c>
      <c r="AJ51" s="574">
        <v>73</v>
      </c>
      <c r="AK51" s="574">
        <v>65</v>
      </c>
      <c r="AL51" s="572">
        <f t="shared" si="106"/>
        <v>325</v>
      </c>
      <c r="AM51" s="573">
        <v>248</v>
      </c>
      <c r="AN51" s="574">
        <v>53</v>
      </c>
      <c r="AO51" s="572">
        <f t="shared" si="107"/>
        <v>301</v>
      </c>
      <c r="AP51" s="579">
        <v>28</v>
      </c>
      <c r="AQ51" s="10"/>
      <c r="AR51" s="14" t="s">
        <v>131</v>
      </c>
      <c r="AS51" s="904">
        <v>96</v>
      </c>
      <c r="AT51" s="905">
        <v>87</v>
      </c>
      <c r="AU51" s="905">
        <v>120</v>
      </c>
      <c r="AV51" s="906">
        <v>60</v>
      </c>
      <c r="AW51" s="906">
        <v>162</v>
      </c>
      <c r="AX51" s="905">
        <v>2</v>
      </c>
      <c r="AY51" s="907">
        <f t="shared" si="105"/>
        <v>527</v>
      </c>
      <c r="AZ51" s="908">
        <v>86</v>
      </c>
    </row>
    <row r="52" spans="1:52" s="93" customFormat="1" ht="13.5" customHeight="1">
      <c r="A52" s="345" t="s">
        <v>132</v>
      </c>
      <c r="B52" s="15">
        <v>159</v>
      </c>
      <c r="C52" s="574"/>
      <c r="D52" s="15">
        <v>78</v>
      </c>
      <c r="E52" s="15">
        <v>0</v>
      </c>
      <c r="F52" s="574"/>
      <c r="G52" s="15">
        <v>0</v>
      </c>
      <c r="H52" s="15">
        <v>4285</v>
      </c>
      <c r="I52" s="574"/>
      <c r="J52" s="15">
        <v>2066</v>
      </c>
      <c r="K52" s="15">
        <v>3391</v>
      </c>
      <c r="L52" s="574"/>
      <c r="M52" s="15">
        <v>1606</v>
      </c>
      <c r="N52" s="13">
        <f t="shared" si="101"/>
        <v>7835</v>
      </c>
      <c r="O52" s="302">
        <f t="shared" si="102"/>
        <v>3750</v>
      </c>
      <c r="P52" s="10"/>
      <c r="Q52" s="14" t="s">
        <v>132</v>
      </c>
      <c r="R52" s="15">
        <v>0</v>
      </c>
      <c r="S52" s="574"/>
      <c r="T52" s="15">
        <v>0</v>
      </c>
      <c r="U52" s="15">
        <v>0</v>
      </c>
      <c r="V52" s="574"/>
      <c r="W52" s="15">
        <v>0</v>
      </c>
      <c r="X52" s="15">
        <v>450</v>
      </c>
      <c r="Y52" s="574"/>
      <c r="Z52" s="15">
        <v>229</v>
      </c>
      <c r="AA52" s="15">
        <v>905</v>
      </c>
      <c r="AB52" s="574"/>
      <c r="AC52" s="15">
        <v>455</v>
      </c>
      <c r="AD52" s="13">
        <f t="shared" si="103"/>
        <v>1355</v>
      </c>
      <c r="AE52" s="302">
        <f t="shared" si="104"/>
        <v>684</v>
      </c>
      <c r="AF52" s="10"/>
      <c r="AG52" s="18" t="s">
        <v>132</v>
      </c>
      <c r="AH52" s="573">
        <v>4</v>
      </c>
      <c r="AI52" s="574">
        <v>0</v>
      </c>
      <c r="AJ52" s="574">
        <v>76</v>
      </c>
      <c r="AK52" s="574">
        <v>61</v>
      </c>
      <c r="AL52" s="572">
        <f t="shared" si="106"/>
        <v>141</v>
      </c>
      <c r="AM52" s="573">
        <v>107</v>
      </c>
      <c r="AN52" s="574">
        <v>55</v>
      </c>
      <c r="AO52" s="572">
        <f t="shared" si="107"/>
        <v>162</v>
      </c>
      <c r="AP52" s="579">
        <v>26</v>
      </c>
      <c r="AQ52" s="10"/>
      <c r="AR52" s="14" t="s">
        <v>132</v>
      </c>
      <c r="AS52" s="904">
        <v>41</v>
      </c>
      <c r="AT52" s="905">
        <v>36</v>
      </c>
      <c r="AU52" s="905">
        <v>9</v>
      </c>
      <c r="AV52" s="906">
        <v>44</v>
      </c>
      <c r="AW52" s="906">
        <v>108</v>
      </c>
      <c r="AX52" s="905">
        <v>0</v>
      </c>
      <c r="AY52" s="907">
        <f t="shared" si="105"/>
        <v>238</v>
      </c>
      <c r="AZ52" s="908">
        <v>55</v>
      </c>
    </row>
    <row r="53" spans="1:52" s="93" customFormat="1" ht="13.5" customHeight="1">
      <c r="A53" s="345" t="s">
        <v>133</v>
      </c>
      <c r="B53" s="15">
        <v>3518</v>
      </c>
      <c r="C53" s="574"/>
      <c r="D53" s="15">
        <v>1745</v>
      </c>
      <c r="E53" s="15">
        <v>2519</v>
      </c>
      <c r="F53" s="574"/>
      <c r="G53" s="15">
        <v>1236</v>
      </c>
      <c r="H53" s="15">
        <v>2187</v>
      </c>
      <c r="I53" s="574"/>
      <c r="J53" s="15">
        <v>1011</v>
      </c>
      <c r="K53" s="15">
        <v>1492</v>
      </c>
      <c r="L53" s="574"/>
      <c r="M53" s="15">
        <v>648</v>
      </c>
      <c r="N53" s="13">
        <f t="shared" si="101"/>
        <v>9716</v>
      </c>
      <c r="O53" s="302">
        <f t="shared" si="102"/>
        <v>4640</v>
      </c>
      <c r="P53" s="10"/>
      <c r="Q53" s="14" t="s">
        <v>133</v>
      </c>
      <c r="R53" s="15">
        <v>669</v>
      </c>
      <c r="S53" s="574"/>
      <c r="T53" s="15">
        <v>313</v>
      </c>
      <c r="U53" s="15">
        <v>517</v>
      </c>
      <c r="V53" s="574"/>
      <c r="W53" s="15">
        <v>248</v>
      </c>
      <c r="X53" s="15">
        <v>368</v>
      </c>
      <c r="Y53" s="574"/>
      <c r="Z53" s="15">
        <v>165</v>
      </c>
      <c r="AA53" s="15">
        <v>426</v>
      </c>
      <c r="AB53" s="574"/>
      <c r="AC53" s="15">
        <v>204</v>
      </c>
      <c r="AD53" s="13">
        <f t="shared" si="103"/>
        <v>1980</v>
      </c>
      <c r="AE53" s="302">
        <f t="shared" si="104"/>
        <v>930</v>
      </c>
      <c r="AF53" s="10"/>
      <c r="AG53" s="18" t="s">
        <v>133</v>
      </c>
      <c r="AH53" s="573">
        <v>67</v>
      </c>
      <c r="AI53" s="574">
        <v>48</v>
      </c>
      <c r="AJ53" s="574">
        <v>43</v>
      </c>
      <c r="AK53" s="574">
        <v>31</v>
      </c>
      <c r="AL53" s="572">
        <f t="shared" si="106"/>
        <v>189</v>
      </c>
      <c r="AM53" s="573">
        <v>69</v>
      </c>
      <c r="AN53" s="574">
        <v>93</v>
      </c>
      <c r="AO53" s="572">
        <f t="shared" si="107"/>
        <v>162</v>
      </c>
      <c r="AP53" s="579">
        <v>15</v>
      </c>
      <c r="AQ53" s="10"/>
      <c r="AR53" s="14" t="s">
        <v>133</v>
      </c>
      <c r="AS53" s="904">
        <v>22</v>
      </c>
      <c r="AT53" s="905">
        <v>55</v>
      </c>
      <c r="AU53" s="905">
        <v>72</v>
      </c>
      <c r="AV53" s="906">
        <v>62</v>
      </c>
      <c r="AW53" s="906">
        <v>41</v>
      </c>
      <c r="AX53" s="905">
        <v>0</v>
      </c>
      <c r="AY53" s="907">
        <f t="shared" si="105"/>
        <v>252</v>
      </c>
      <c r="AZ53" s="908">
        <v>25</v>
      </c>
    </row>
    <row r="54" spans="1:52" s="93" customFormat="1" ht="13.5" customHeight="1">
      <c r="A54" s="345" t="s">
        <v>134</v>
      </c>
      <c r="B54" s="15">
        <v>4481</v>
      </c>
      <c r="C54" s="574"/>
      <c r="D54" s="15">
        <v>2114</v>
      </c>
      <c r="E54" s="15">
        <v>2600</v>
      </c>
      <c r="F54" s="574"/>
      <c r="G54" s="15">
        <v>1115</v>
      </c>
      <c r="H54" s="15">
        <v>2187</v>
      </c>
      <c r="I54" s="574"/>
      <c r="J54" s="15">
        <v>863</v>
      </c>
      <c r="K54" s="15">
        <v>1752</v>
      </c>
      <c r="L54" s="574"/>
      <c r="M54" s="15">
        <v>676</v>
      </c>
      <c r="N54" s="13">
        <f t="shared" si="101"/>
        <v>11020</v>
      </c>
      <c r="O54" s="302">
        <f t="shared" si="102"/>
        <v>4768</v>
      </c>
      <c r="P54" s="10"/>
      <c r="Q54" s="14" t="s">
        <v>134</v>
      </c>
      <c r="R54" s="15">
        <v>911</v>
      </c>
      <c r="S54" s="574"/>
      <c r="T54" s="15">
        <v>446</v>
      </c>
      <c r="U54" s="15">
        <v>512</v>
      </c>
      <c r="V54" s="574"/>
      <c r="W54" s="15">
        <v>227</v>
      </c>
      <c r="X54" s="15">
        <v>331</v>
      </c>
      <c r="Y54" s="574"/>
      <c r="Z54" s="15">
        <v>147</v>
      </c>
      <c r="AA54" s="15">
        <v>638</v>
      </c>
      <c r="AB54" s="574"/>
      <c r="AC54" s="15">
        <v>257</v>
      </c>
      <c r="AD54" s="13">
        <f t="shared" si="103"/>
        <v>2392</v>
      </c>
      <c r="AE54" s="302">
        <f t="shared" si="104"/>
        <v>1077</v>
      </c>
      <c r="AF54" s="10"/>
      <c r="AG54" s="18" t="s">
        <v>134</v>
      </c>
      <c r="AH54" s="573">
        <v>71</v>
      </c>
      <c r="AI54" s="574">
        <v>41</v>
      </c>
      <c r="AJ54" s="574">
        <v>36</v>
      </c>
      <c r="AK54" s="574">
        <v>30</v>
      </c>
      <c r="AL54" s="572">
        <f t="shared" si="106"/>
        <v>178</v>
      </c>
      <c r="AM54" s="573">
        <v>114</v>
      </c>
      <c r="AN54" s="574">
        <v>51</v>
      </c>
      <c r="AO54" s="572">
        <f t="shared" si="107"/>
        <v>165</v>
      </c>
      <c r="AP54" s="579">
        <v>19</v>
      </c>
      <c r="AQ54" s="10"/>
      <c r="AR54" s="14" t="s">
        <v>134</v>
      </c>
      <c r="AS54" s="904">
        <v>93</v>
      </c>
      <c r="AT54" s="905">
        <v>6</v>
      </c>
      <c r="AU54" s="905">
        <v>0</v>
      </c>
      <c r="AV54" s="906">
        <v>40</v>
      </c>
      <c r="AW54" s="906">
        <v>98</v>
      </c>
      <c r="AX54" s="905">
        <v>29</v>
      </c>
      <c r="AY54" s="907">
        <f t="shared" si="105"/>
        <v>266</v>
      </c>
      <c r="AZ54" s="908">
        <v>44</v>
      </c>
    </row>
    <row r="55" spans="1:52" s="93" customFormat="1" ht="13.5" customHeight="1">
      <c r="A55" s="345" t="s">
        <v>135</v>
      </c>
      <c r="B55" s="15">
        <v>920</v>
      </c>
      <c r="C55" s="574"/>
      <c r="D55" s="15">
        <v>457</v>
      </c>
      <c r="E55" s="15">
        <v>544</v>
      </c>
      <c r="F55" s="574"/>
      <c r="G55" s="15">
        <v>305</v>
      </c>
      <c r="H55" s="15">
        <v>474</v>
      </c>
      <c r="I55" s="574"/>
      <c r="J55" s="15">
        <v>252</v>
      </c>
      <c r="K55" s="15">
        <v>240</v>
      </c>
      <c r="L55" s="574"/>
      <c r="M55" s="15">
        <v>114</v>
      </c>
      <c r="N55" s="13">
        <f t="shared" si="101"/>
        <v>2178</v>
      </c>
      <c r="O55" s="302">
        <f t="shared" si="102"/>
        <v>1128</v>
      </c>
      <c r="P55" s="10"/>
      <c r="Q55" s="14" t="s">
        <v>135</v>
      </c>
      <c r="R55" s="15">
        <v>375</v>
      </c>
      <c r="S55" s="574"/>
      <c r="T55" s="15">
        <v>175</v>
      </c>
      <c r="U55" s="15">
        <v>154</v>
      </c>
      <c r="V55" s="574"/>
      <c r="W55" s="15">
        <v>92</v>
      </c>
      <c r="X55" s="15">
        <v>51</v>
      </c>
      <c r="Y55" s="574"/>
      <c r="Z55" s="15">
        <v>26</v>
      </c>
      <c r="AA55" s="15">
        <v>74</v>
      </c>
      <c r="AB55" s="574"/>
      <c r="AC55" s="15">
        <v>44</v>
      </c>
      <c r="AD55" s="13">
        <f t="shared" si="103"/>
        <v>654</v>
      </c>
      <c r="AE55" s="302">
        <f t="shared" si="104"/>
        <v>337</v>
      </c>
      <c r="AF55" s="10"/>
      <c r="AG55" s="18" t="s">
        <v>135</v>
      </c>
      <c r="AH55" s="573">
        <v>15</v>
      </c>
      <c r="AI55" s="574">
        <v>9</v>
      </c>
      <c r="AJ55" s="574">
        <v>8</v>
      </c>
      <c r="AK55" s="574">
        <v>5</v>
      </c>
      <c r="AL55" s="572">
        <f t="shared" si="106"/>
        <v>37</v>
      </c>
      <c r="AM55" s="573">
        <v>22</v>
      </c>
      <c r="AN55" s="574">
        <v>7</v>
      </c>
      <c r="AO55" s="572">
        <f t="shared" si="107"/>
        <v>29</v>
      </c>
      <c r="AP55" s="579">
        <v>4</v>
      </c>
      <c r="AQ55" s="10"/>
      <c r="AR55" s="14" t="s">
        <v>135</v>
      </c>
      <c r="AS55" s="904">
        <v>6</v>
      </c>
      <c r="AT55" s="905">
        <v>11</v>
      </c>
      <c r="AU55" s="905">
        <v>20</v>
      </c>
      <c r="AV55" s="906">
        <v>11</v>
      </c>
      <c r="AW55" s="906">
        <v>5</v>
      </c>
      <c r="AX55" s="905">
        <v>0</v>
      </c>
      <c r="AY55" s="907">
        <f t="shared" si="105"/>
        <v>53</v>
      </c>
      <c r="AZ55" s="908">
        <v>9</v>
      </c>
    </row>
    <row r="56" spans="1:52" s="93" customFormat="1" ht="13.5" customHeight="1">
      <c r="A56" s="345" t="s">
        <v>136</v>
      </c>
      <c r="B56" s="15">
        <v>3044</v>
      </c>
      <c r="C56" s="574"/>
      <c r="D56" s="15">
        <v>1542</v>
      </c>
      <c r="E56" s="15">
        <v>2207</v>
      </c>
      <c r="F56" s="574"/>
      <c r="G56" s="15">
        <v>984</v>
      </c>
      <c r="H56" s="15">
        <v>1825</v>
      </c>
      <c r="I56" s="574"/>
      <c r="J56" s="15">
        <v>796</v>
      </c>
      <c r="K56" s="15">
        <v>1039</v>
      </c>
      <c r="L56" s="574"/>
      <c r="M56" s="15">
        <v>467</v>
      </c>
      <c r="N56" s="13">
        <f t="shared" si="101"/>
        <v>8115</v>
      </c>
      <c r="O56" s="302">
        <f t="shared" si="102"/>
        <v>3789</v>
      </c>
      <c r="P56" s="10"/>
      <c r="Q56" s="14" t="s">
        <v>136</v>
      </c>
      <c r="R56" s="15">
        <v>707</v>
      </c>
      <c r="S56" s="574"/>
      <c r="T56" s="15">
        <v>345</v>
      </c>
      <c r="U56" s="15">
        <v>287</v>
      </c>
      <c r="V56" s="574"/>
      <c r="W56" s="15">
        <v>126</v>
      </c>
      <c r="X56" s="15">
        <v>141</v>
      </c>
      <c r="Y56" s="574"/>
      <c r="Z56" s="15">
        <v>63</v>
      </c>
      <c r="AA56" s="15">
        <v>265</v>
      </c>
      <c r="AB56" s="574"/>
      <c r="AC56" s="15">
        <v>119</v>
      </c>
      <c r="AD56" s="13">
        <f t="shared" si="103"/>
        <v>1400</v>
      </c>
      <c r="AE56" s="302">
        <f t="shared" si="104"/>
        <v>653</v>
      </c>
      <c r="AF56" s="10"/>
      <c r="AG56" s="18" t="s">
        <v>136</v>
      </c>
      <c r="AH56" s="573">
        <v>56</v>
      </c>
      <c r="AI56" s="574">
        <v>46</v>
      </c>
      <c r="AJ56" s="574">
        <v>42</v>
      </c>
      <c r="AK56" s="574">
        <v>21</v>
      </c>
      <c r="AL56" s="572">
        <f t="shared" si="106"/>
        <v>165</v>
      </c>
      <c r="AM56" s="573">
        <v>120</v>
      </c>
      <c r="AN56" s="574">
        <v>39</v>
      </c>
      <c r="AO56" s="572">
        <f t="shared" si="107"/>
        <v>159</v>
      </c>
      <c r="AP56" s="579">
        <v>25</v>
      </c>
      <c r="AQ56" s="10"/>
      <c r="AR56" s="14" t="s">
        <v>136</v>
      </c>
      <c r="AS56" s="904">
        <v>19</v>
      </c>
      <c r="AT56" s="905">
        <v>48</v>
      </c>
      <c r="AU56" s="905">
        <v>30</v>
      </c>
      <c r="AV56" s="906">
        <v>32</v>
      </c>
      <c r="AW56" s="906">
        <v>97</v>
      </c>
      <c r="AX56" s="905">
        <v>0</v>
      </c>
      <c r="AY56" s="907">
        <f t="shared" si="105"/>
        <v>226</v>
      </c>
      <c r="AZ56" s="908">
        <v>21</v>
      </c>
    </row>
    <row r="57" spans="1:52" s="93" customFormat="1" ht="13.5" customHeight="1">
      <c r="A57" s="345" t="s">
        <v>137</v>
      </c>
      <c r="B57" s="15">
        <v>4010</v>
      </c>
      <c r="C57" s="574"/>
      <c r="D57" s="15">
        <v>1997</v>
      </c>
      <c r="E57" s="15">
        <v>2808</v>
      </c>
      <c r="F57" s="574"/>
      <c r="G57" s="15">
        <v>1418</v>
      </c>
      <c r="H57" s="15">
        <v>2227</v>
      </c>
      <c r="I57" s="574"/>
      <c r="J57" s="15">
        <v>1054</v>
      </c>
      <c r="K57" s="15">
        <v>1776</v>
      </c>
      <c r="L57" s="574"/>
      <c r="M57" s="15">
        <v>784</v>
      </c>
      <c r="N57" s="13">
        <f t="shared" si="101"/>
        <v>10821</v>
      </c>
      <c r="O57" s="302">
        <f t="shared" si="102"/>
        <v>5253</v>
      </c>
      <c r="P57" s="10"/>
      <c r="Q57" s="14" t="s">
        <v>137</v>
      </c>
      <c r="R57" s="15">
        <v>545</v>
      </c>
      <c r="S57" s="574"/>
      <c r="T57" s="15">
        <v>259</v>
      </c>
      <c r="U57" s="15">
        <v>230</v>
      </c>
      <c r="V57" s="574"/>
      <c r="W57" s="15">
        <v>106</v>
      </c>
      <c r="X57" s="15">
        <v>122</v>
      </c>
      <c r="Y57" s="574"/>
      <c r="Z57" s="15">
        <v>51</v>
      </c>
      <c r="AA57" s="15">
        <v>309</v>
      </c>
      <c r="AB57" s="574"/>
      <c r="AC57" s="15">
        <v>138</v>
      </c>
      <c r="AD57" s="13">
        <f t="shared" si="103"/>
        <v>1206</v>
      </c>
      <c r="AE57" s="302">
        <f t="shared" si="104"/>
        <v>554</v>
      </c>
      <c r="AF57" s="10"/>
      <c r="AG57" s="18" t="s">
        <v>137</v>
      </c>
      <c r="AH57" s="573">
        <v>71</v>
      </c>
      <c r="AI57" s="574">
        <v>54</v>
      </c>
      <c r="AJ57" s="574">
        <v>38</v>
      </c>
      <c r="AK57" s="574">
        <v>32</v>
      </c>
      <c r="AL57" s="572">
        <f t="shared" si="106"/>
        <v>195</v>
      </c>
      <c r="AM57" s="573">
        <v>62</v>
      </c>
      <c r="AN57" s="574">
        <v>89</v>
      </c>
      <c r="AO57" s="572">
        <f t="shared" si="107"/>
        <v>151</v>
      </c>
      <c r="AP57" s="579">
        <v>22</v>
      </c>
      <c r="AQ57" s="10"/>
      <c r="AR57" s="14" t="s">
        <v>137</v>
      </c>
      <c r="AS57" s="904">
        <v>17</v>
      </c>
      <c r="AT57" s="905">
        <v>70</v>
      </c>
      <c r="AU57" s="905">
        <v>44</v>
      </c>
      <c r="AV57" s="906">
        <v>69</v>
      </c>
      <c r="AW57" s="906">
        <v>70</v>
      </c>
      <c r="AX57" s="905">
        <v>1</v>
      </c>
      <c r="AY57" s="907">
        <f t="shared" si="105"/>
        <v>271</v>
      </c>
      <c r="AZ57" s="908">
        <v>40</v>
      </c>
    </row>
    <row r="58" spans="1:52" s="93" customFormat="1" ht="13.5" customHeight="1">
      <c r="A58" s="345" t="s">
        <v>138</v>
      </c>
      <c r="B58" s="24">
        <v>2066</v>
      </c>
      <c r="C58" s="576"/>
      <c r="D58" s="24">
        <v>1108</v>
      </c>
      <c r="E58" s="24">
        <v>1527</v>
      </c>
      <c r="F58" s="576"/>
      <c r="G58" s="24">
        <v>753</v>
      </c>
      <c r="H58" s="24">
        <v>1158</v>
      </c>
      <c r="I58" s="576"/>
      <c r="J58" s="24">
        <v>511</v>
      </c>
      <c r="K58" s="24">
        <v>1000</v>
      </c>
      <c r="L58" s="576"/>
      <c r="M58" s="24">
        <v>438</v>
      </c>
      <c r="N58" s="13">
        <f t="shared" si="101"/>
        <v>5751</v>
      </c>
      <c r="O58" s="302">
        <f t="shared" si="102"/>
        <v>2810</v>
      </c>
      <c r="P58" s="10"/>
      <c r="Q58" s="14" t="s">
        <v>138</v>
      </c>
      <c r="R58" s="24">
        <v>290</v>
      </c>
      <c r="S58" s="576"/>
      <c r="T58" s="24">
        <v>158</v>
      </c>
      <c r="U58" s="24">
        <v>165</v>
      </c>
      <c r="V58" s="576"/>
      <c r="W58" s="24">
        <v>83</v>
      </c>
      <c r="X58" s="24">
        <v>65</v>
      </c>
      <c r="Y58" s="576"/>
      <c r="Z58" s="24">
        <v>35</v>
      </c>
      <c r="AA58" s="24">
        <v>221</v>
      </c>
      <c r="AB58" s="576"/>
      <c r="AC58" s="24">
        <v>93</v>
      </c>
      <c r="AD58" s="13">
        <f t="shared" si="103"/>
        <v>741</v>
      </c>
      <c r="AE58" s="302">
        <f t="shared" si="104"/>
        <v>369</v>
      </c>
      <c r="AF58" s="10"/>
      <c r="AG58" s="18" t="s">
        <v>138</v>
      </c>
      <c r="AH58" s="575">
        <v>31</v>
      </c>
      <c r="AI58" s="576">
        <v>25</v>
      </c>
      <c r="AJ58" s="576">
        <v>20</v>
      </c>
      <c r="AK58" s="576">
        <v>16</v>
      </c>
      <c r="AL58" s="572">
        <f t="shared" si="106"/>
        <v>92</v>
      </c>
      <c r="AM58" s="575">
        <v>55</v>
      </c>
      <c r="AN58" s="576">
        <v>23</v>
      </c>
      <c r="AO58" s="572">
        <f t="shared" si="107"/>
        <v>78</v>
      </c>
      <c r="AP58" s="580">
        <v>18</v>
      </c>
      <c r="AQ58" s="10"/>
      <c r="AR58" s="14" t="s">
        <v>138</v>
      </c>
      <c r="AS58" s="904">
        <v>46</v>
      </c>
      <c r="AT58" s="905">
        <v>0</v>
      </c>
      <c r="AU58" s="905">
        <v>0</v>
      </c>
      <c r="AV58" s="906">
        <v>4</v>
      </c>
      <c r="AW58" s="906">
        <v>66</v>
      </c>
      <c r="AX58" s="905">
        <v>2</v>
      </c>
      <c r="AY58" s="907">
        <f t="shared" si="105"/>
        <v>118</v>
      </c>
      <c r="AZ58" s="908">
        <v>18</v>
      </c>
    </row>
    <row r="59" spans="1:52" s="93" customFormat="1" ht="13.5" customHeight="1">
      <c r="A59" s="345" t="s">
        <v>139</v>
      </c>
      <c r="B59" s="24">
        <v>677</v>
      </c>
      <c r="C59" s="576"/>
      <c r="D59" s="24">
        <v>291</v>
      </c>
      <c r="E59" s="24">
        <v>540</v>
      </c>
      <c r="F59" s="576"/>
      <c r="G59" s="24">
        <v>255</v>
      </c>
      <c r="H59" s="24">
        <v>475</v>
      </c>
      <c r="I59" s="576"/>
      <c r="J59" s="24">
        <v>178</v>
      </c>
      <c r="K59" s="24">
        <v>223</v>
      </c>
      <c r="L59" s="576"/>
      <c r="M59" s="24">
        <v>91</v>
      </c>
      <c r="N59" s="13">
        <f t="shared" si="101"/>
        <v>1915</v>
      </c>
      <c r="O59" s="302">
        <f t="shared" si="102"/>
        <v>815</v>
      </c>
      <c r="P59" s="10"/>
      <c r="Q59" s="14" t="s">
        <v>139</v>
      </c>
      <c r="R59" s="24">
        <v>93</v>
      </c>
      <c r="S59" s="576"/>
      <c r="T59" s="24">
        <v>44</v>
      </c>
      <c r="U59" s="24">
        <v>81</v>
      </c>
      <c r="V59" s="576"/>
      <c r="W59" s="24">
        <v>38</v>
      </c>
      <c r="X59" s="24">
        <v>28</v>
      </c>
      <c r="Y59" s="576"/>
      <c r="Z59" s="24">
        <v>14</v>
      </c>
      <c r="AA59" s="24">
        <v>63</v>
      </c>
      <c r="AB59" s="576"/>
      <c r="AC59" s="24">
        <v>14</v>
      </c>
      <c r="AD59" s="13">
        <f t="shared" si="103"/>
        <v>265</v>
      </c>
      <c r="AE59" s="302">
        <f t="shared" si="104"/>
        <v>110</v>
      </c>
      <c r="AF59" s="10"/>
      <c r="AG59" s="18" t="s">
        <v>139</v>
      </c>
      <c r="AH59" s="575">
        <v>11</v>
      </c>
      <c r="AI59" s="576">
        <v>10</v>
      </c>
      <c r="AJ59" s="576">
        <v>8</v>
      </c>
      <c r="AK59" s="576">
        <v>5</v>
      </c>
      <c r="AL59" s="572">
        <f t="shared" si="106"/>
        <v>34</v>
      </c>
      <c r="AM59" s="575">
        <v>27</v>
      </c>
      <c r="AN59" s="576">
        <v>6</v>
      </c>
      <c r="AO59" s="572">
        <f t="shared" si="107"/>
        <v>33</v>
      </c>
      <c r="AP59" s="580">
        <v>5</v>
      </c>
      <c r="AQ59" s="10"/>
      <c r="AR59" s="14" t="s">
        <v>139</v>
      </c>
      <c r="AS59" s="904">
        <v>24</v>
      </c>
      <c r="AT59" s="905">
        <v>5</v>
      </c>
      <c r="AU59" s="905">
        <v>0</v>
      </c>
      <c r="AV59" s="906">
        <v>2</v>
      </c>
      <c r="AW59" s="906">
        <v>12</v>
      </c>
      <c r="AX59" s="905">
        <v>0</v>
      </c>
      <c r="AY59" s="907">
        <f t="shared" si="105"/>
        <v>43</v>
      </c>
      <c r="AZ59" s="908">
        <v>14</v>
      </c>
    </row>
    <row r="60" spans="1:52" s="93" customFormat="1" ht="13.5" customHeight="1">
      <c r="A60" s="345" t="s">
        <v>140</v>
      </c>
      <c r="B60" s="24">
        <v>603</v>
      </c>
      <c r="C60" s="576"/>
      <c r="D60" s="24">
        <v>376</v>
      </c>
      <c r="E60" s="24">
        <v>324</v>
      </c>
      <c r="F60" s="576"/>
      <c r="G60" s="24">
        <v>193</v>
      </c>
      <c r="H60" s="24">
        <v>246</v>
      </c>
      <c r="I60" s="576"/>
      <c r="J60" s="24">
        <v>141</v>
      </c>
      <c r="K60" s="24">
        <v>192</v>
      </c>
      <c r="L60" s="576"/>
      <c r="M60" s="24">
        <v>93</v>
      </c>
      <c r="N60" s="13">
        <f t="shared" si="101"/>
        <v>1365</v>
      </c>
      <c r="O60" s="302">
        <f t="shared" si="102"/>
        <v>803</v>
      </c>
      <c r="P60" s="10"/>
      <c r="Q60" s="14" t="s">
        <v>140</v>
      </c>
      <c r="R60" s="24">
        <v>156</v>
      </c>
      <c r="S60" s="576"/>
      <c r="T60" s="24">
        <v>106</v>
      </c>
      <c r="U60" s="24">
        <v>75</v>
      </c>
      <c r="V60" s="576"/>
      <c r="W60" s="24">
        <v>40</v>
      </c>
      <c r="X60" s="24">
        <v>44</v>
      </c>
      <c r="Y60" s="576"/>
      <c r="Z60" s="24">
        <v>32</v>
      </c>
      <c r="AA60" s="24">
        <v>62</v>
      </c>
      <c r="AB60" s="576"/>
      <c r="AC60" s="24">
        <v>30</v>
      </c>
      <c r="AD60" s="571">
        <f t="shared" si="103"/>
        <v>337</v>
      </c>
      <c r="AE60" s="302">
        <f t="shared" si="104"/>
        <v>208</v>
      </c>
      <c r="AF60" s="10"/>
      <c r="AG60" s="18" t="s">
        <v>140</v>
      </c>
      <c r="AH60" s="575">
        <v>7</v>
      </c>
      <c r="AI60" s="576">
        <v>4</v>
      </c>
      <c r="AJ60" s="576">
        <v>4</v>
      </c>
      <c r="AK60" s="576">
        <v>3</v>
      </c>
      <c r="AL60" s="572">
        <f t="shared" si="106"/>
        <v>18</v>
      </c>
      <c r="AM60" s="575">
        <v>7</v>
      </c>
      <c r="AN60" s="576">
        <v>7</v>
      </c>
      <c r="AO60" s="572">
        <f t="shared" si="107"/>
        <v>14</v>
      </c>
      <c r="AP60" s="580">
        <v>4</v>
      </c>
      <c r="AQ60" s="10"/>
      <c r="AR60" s="14" t="s">
        <v>140</v>
      </c>
      <c r="AS60" s="904">
        <v>3</v>
      </c>
      <c r="AT60" s="905">
        <v>0</v>
      </c>
      <c r="AU60" s="905">
        <v>0</v>
      </c>
      <c r="AV60" s="906">
        <v>0</v>
      </c>
      <c r="AW60" s="906">
        <v>15</v>
      </c>
      <c r="AX60" s="905">
        <v>14</v>
      </c>
      <c r="AY60" s="907">
        <f t="shared" si="105"/>
        <v>32</v>
      </c>
      <c r="AZ60" s="908">
        <v>5</v>
      </c>
    </row>
    <row r="61" spans="1:52" s="334" customFormat="1" ht="13.5" customHeight="1" thickBot="1">
      <c r="A61" s="348" t="s">
        <v>141</v>
      </c>
      <c r="B61" s="408">
        <v>1412</v>
      </c>
      <c r="C61" s="408"/>
      <c r="D61" s="408">
        <v>825</v>
      </c>
      <c r="E61" s="408">
        <v>718</v>
      </c>
      <c r="F61" s="408"/>
      <c r="G61" s="408">
        <v>380</v>
      </c>
      <c r="H61" s="408">
        <v>591</v>
      </c>
      <c r="I61" s="408"/>
      <c r="J61" s="408">
        <v>317</v>
      </c>
      <c r="K61" s="408">
        <v>801</v>
      </c>
      <c r="L61" s="408"/>
      <c r="M61" s="408">
        <v>427</v>
      </c>
      <c r="N61" s="802">
        <v>3522</v>
      </c>
      <c r="O61" s="804">
        <f t="shared" ref="O61" si="108">+D61+G61+J61+M61</f>
        <v>1949</v>
      </c>
      <c r="P61" s="10"/>
      <c r="Q61" s="25" t="s">
        <v>141</v>
      </c>
      <c r="R61" s="408">
        <v>432</v>
      </c>
      <c r="S61" s="408"/>
      <c r="T61" s="408">
        <v>248</v>
      </c>
      <c r="U61" s="408">
        <v>110</v>
      </c>
      <c r="V61" s="408"/>
      <c r="W61" s="408">
        <v>40</v>
      </c>
      <c r="X61" s="408">
        <v>76</v>
      </c>
      <c r="Y61" s="408"/>
      <c r="Z61" s="408">
        <v>42</v>
      </c>
      <c r="AA61" s="408">
        <v>412</v>
      </c>
      <c r="AB61" s="408"/>
      <c r="AC61" s="408">
        <v>228</v>
      </c>
      <c r="AD61" s="803">
        <f t="shared" si="103"/>
        <v>1030</v>
      </c>
      <c r="AE61" s="804">
        <f t="shared" si="104"/>
        <v>558</v>
      </c>
      <c r="AF61" s="10"/>
      <c r="AG61" s="29" t="s">
        <v>141</v>
      </c>
      <c r="AH61" s="577">
        <v>20</v>
      </c>
      <c r="AI61" s="408">
        <v>12</v>
      </c>
      <c r="AJ61" s="408">
        <v>11</v>
      </c>
      <c r="AK61" s="408">
        <v>11</v>
      </c>
      <c r="AL61" s="804">
        <f t="shared" si="106"/>
        <v>54</v>
      </c>
      <c r="AM61" s="577">
        <v>30</v>
      </c>
      <c r="AN61" s="408">
        <v>6</v>
      </c>
      <c r="AO61" s="804">
        <f t="shared" si="107"/>
        <v>36</v>
      </c>
      <c r="AP61" s="581">
        <v>7</v>
      </c>
      <c r="AQ61" s="10"/>
      <c r="AR61" s="25" t="s">
        <v>141</v>
      </c>
      <c r="AS61" s="910">
        <v>31</v>
      </c>
      <c r="AT61" s="911">
        <v>0</v>
      </c>
      <c r="AU61" s="911">
        <v>0</v>
      </c>
      <c r="AV61" s="912">
        <v>0</v>
      </c>
      <c r="AW61" s="912">
        <v>31</v>
      </c>
      <c r="AX61" s="911">
        <v>0</v>
      </c>
      <c r="AY61" s="913">
        <f t="shared" si="105"/>
        <v>62</v>
      </c>
      <c r="AZ61" s="914">
        <v>22</v>
      </c>
    </row>
    <row r="62" spans="1:52" s="93" customFormat="1" ht="13.5" customHeight="1">
      <c r="A62" s="14" t="s">
        <v>142</v>
      </c>
      <c r="B62" s="15">
        <v>1667</v>
      </c>
      <c r="C62" s="574"/>
      <c r="D62" s="15">
        <v>888</v>
      </c>
      <c r="E62" s="15">
        <v>983</v>
      </c>
      <c r="F62" s="574"/>
      <c r="G62" s="15">
        <v>486</v>
      </c>
      <c r="H62" s="15">
        <v>690</v>
      </c>
      <c r="I62" s="574"/>
      <c r="J62" s="15">
        <v>331</v>
      </c>
      <c r="K62" s="15">
        <v>673</v>
      </c>
      <c r="L62" s="574"/>
      <c r="M62" s="15">
        <v>308</v>
      </c>
      <c r="N62" s="13">
        <f t="shared" ref="N62:N93" si="109">+B62+E62+H62+K62</f>
        <v>4013</v>
      </c>
      <c r="O62" s="302">
        <f t="shared" ref="O62:O93" si="110">+D62+G62+J62+M62</f>
        <v>2013</v>
      </c>
      <c r="P62" s="10"/>
      <c r="Q62" s="14" t="s">
        <v>142</v>
      </c>
      <c r="R62" s="15">
        <v>324</v>
      </c>
      <c r="S62" s="574"/>
      <c r="T62" s="15">
        <v>186</v>
      </c>
      <c r="U62" s="15">
        <v>44</v>
      </c>
      <c r="V62" s="574"/>
      <c r="W62" s="15">
        <v>24</v>
      </c>
      <c r="X62" s="15">
        <v>16</v>
      </c>
      <c r="Y62" s="574"/>
      <c r="Z62" s="15">
        <v>10</v>
      </c>
      <c r="AA62" s="15">
        <v>94</v>
      </c>
      <c r="AB62" s="574"/>
      <c r="AC62" s="15">
        <v>37</v>
      </c>
      <c r="AD62" s="13">
        <f t="shared" si="103"/>
        <v>478</v>
      </c>
      <c r="AE62" s="302">
        <f t="shared" si="104"/>
        <v>257</v>
      </c>
      <c r="AF62" s="10"/>
      <c r="AG62" s="18" t="s">
        <v>142</v>
      </c>
      <c r="AH62" s="573">
        <v>24</v>
      </c>
      <c r="AI62" s="574">
        <v>16</v>
      </c>
      <c r="AJ62" s="574">
        <v>14</v>
      </c>
      <c r="AK62" s="574">
        <v>14</v>
      </c>
      <c r="AL62" s="572">
        <f>SUM(AH62:AK62)</f>
        <v>68</v>
      </c>
      <c r="AM62" s="573">
        <v>46</v>
      </c>
      <c r="AN62" s="574">
        <v>17</v>
      </c>
      <c r="AO62" s="572">
        <f t="shared" ref="AO62:AO88" si="111">SUM(AM62:AN62)</f>
        <v>63</v>
      </c>
      <c r="AP62" s="579">
        <v>12</v>
      </c>
      <c r="AQ62" s="10"/>
      <c r="AR62" s="897" t="s">
        <v>295</v>
      </c>
      <c r="AS62" s="904">
        <v>21</v>
      </c>
      <c r="AT62" s="905">
        <v>27</v>
      </c>
      <c r="AU62" s="905">
        <v>13</v>
      </c>
      <c r="AV62" s="906">
        <v>15</v>
      </c>
      <c r="AW62" s="906">
        <v>27</v>
      </c>
      <c r="AX62" s="905">
        <v>0</v>
      </c>
      <c r="AY62" s="907">
        <f t="shared" ref="AY62:AY88" si="112">AS62+AT62+AU62+AV62+AW62+AX62</f>
        <v>103</v>
      </c>
      <c r="AZ62" s="908">
        <v>16</v>
      </c>
    </row>
    <row r="63" spans="1:52" s="93" customFormat="1" ht="13.5" customHeight="1">
      <c r="A63" s="14" t="s">
        <v>143</v>
      </c>
      <c r="B63" s="15">
        <v>1085</v>
      </c>
      <c r="C63" s="574"/>
      <c r="D63" s="15">
        <v>490</v>
      </c>
      <c r="E63" s="15">
        <v>815</v>
      </c>
      <c r="F63" s="574"/>
      <c r="G63" s="15">
        <v>365</v>
      </c>
      <c r="H63" s="15">
        <v>608</v>
      </c>
      <c r="I63" s="574"/>
      <c r="J63" s="15">
        <v>284</v>
      </c>
      <c r="K63" s="15">
        <v>585</v>
      </c>
      <c r="L63" s="574"/>
      <c r="M63" s="15">
        <v>253</v>
      </c>
      <c r="N63" s="13">
        <f t="shared" si="109"/>
        <v>3093</v>
      </c>
      <c r="O63" s="302">
        <f t="shared" si="110"/>
        <v>1392</v>
      </c>
      <c r="P63" s="10"/>
      <c r="Q63" s="14" t="s">
        <v>143</v>
      </c>
      <c r="R63" s="15">
        <v>150</v>
      </c>
      <c r="S63" s="574"/>
      <c r="T63" s="15">
        <v>68</v>
      </c>
      <c r="U63" s="15">
        <v>58</v>
      </c>
      <c r="V63" s="574"/>
      <c r="W63" s="15">
        <v>30</v>
      </c>
      <c r="X63" s="15">
        <v>25</v>
      </c>
      <c r="Y63" s="574"/>
      <c r="Z63" s="15">
        <v>8</v>
      </c>
      <c r="AA63" s="15">
        <v>19</v>
      </c>
      <c r="AB63" s="574"/>
      <c r="AC63" s="15">
        <v>10</v>
      </c>
      <c r="AD63" s="13">
        <f t="shared" si="103"/>
        <v>252</v>
      </c>
      <c r="AE63" s="302">
        <f t="shared" si="104"/>
        <v>116</v>
      </c>
      <c r="AF63" s="10"/>
      <c r="AG63" s="18" t="s">
        <v>143</v>
      </c>
      <c r="AH63" s="573">
        <v>21</v>
      </c>
      <c r="AI63" s="574">
        <v>16</v>
      </c>
      <c r="AJ63" s="574">
        <v>17</v>
      </c>
      <c r="AK63" s="574">
        <v>14</v>
      </c>
      <c r="AL63" s="572">
        <f t="shared" ref="AL63:AL88" si="113">SUM(AH63:AK63)</f>
        <v>68</v>
      </c>
      <c r="AM63" s="573">
        <v>42</v>
      </c>
      <c r="AN63" s="574">
        <v>19</v>
      </c>
      <c r="AO63" s="572">
        <f t="shared" si="111"/>
        <v>61</v>
      </c>
      <c r="AP63" s="579">
        <v>13</v>
      </c>
      <c r="AQ63" s="10"/>
      <c r="AR63" s="897" t="s">
        <v>296</v>
      </c>
      <c r="AS63" s="904">
        <v>14</v>
      </c>
      <c r="AT63" s="905">
        <v>28</v>
      </c>
      <c r="AU63" s="905">
        <v>31</v>
      </c>
      <c r="AV63" s="906">
        <v>3</v>
      </c>
      <c r="AW63" s="906">
        <v>3</v>
      </c>
      <c r="AX63" s="905">
        <v>0</v>
      </c>
      <c r="AY63" s="907">
        <f t="shared" si="112"/>
        <v>79</v>
      </c>
      <c r="AZ63" s="908">
        <v>27</v>
      </c>
    </row>
    <row r="64" spans="1:52" s="93" customFormat="1" ht="13.5" customHeight="1">
      <c r="A64" s="18" t="s">
        <v>144</v>
      </c>
      <c r="B64" s="15">
        <v>1970</v>
      </c>
      <c r="C64" s="574"/>
      <c r="D64" s="15">
        <v>878</v>
      </c>
      <c r="E64" s="15">
        <v>1306</v>
      </c>
      <c r="F64" s="574"/>
      <c r="G64" s="15">
        <v>547</v>
      </c>
      <c r="H64" s="15">
        <v>1020</v>
      </c>
      <c r="I64" s="574"/>
      <c r="J64" s="15">
        <v>399</v>
      </c>
      <c r="K64" s="15">
        <v>1019</v>
      </c>
      <c r="L64" s="574"/>
      <c r="M64" s="15">
        <v>407</v>
      </c>
      <c r="N64" s="13">
        <f t="shared" si="109"/>
        <v>5315</v>
      </c>
      <c r="O64" s="302">
        <f t="shared" si="110"/>
        <v>2231</v>
      </c>
      <c r="P64" s="10"/>
      <c r="Q64" s="18" t="s">
        <v>144</v>
      </c>
      <c r="R64" s="15">
        <v>253</v>
      </c>
      <c r="S64" s="574"/>
      <c r="T64" s="15">
        <v>97</v>
      </c>
      <c r="U64" s="15">
        <v>117</v>
      </c>
      <c r="V64" s="574"/>
      <c r="W64" s="15">
        <v>51</v>
      </c>
      <c r="X64" s="15">
        <v>75</v>
      </c>
      <c r="Y64" s="574"/>
      <c r="Z64" s="15">
        <v>32</v>
      </c>
      <c r="AA64" s="15">
        <v>334</v>
      </c>
      <c r="AB64" s="574"/>
      <c r="AC64" s="15">
        <v>138</v>
      </c>
      <c r="AD64" s="13">
        <f t="shared" si="103"/>
        <v>779</v>
      </c>
      <c r="AE64" s="302">
        <f t="shared" si="104"/>
        <v>318</v>
      </c>
      <c r="AF64" s="10"/>
      <c r="AG64" s="18" t="s">
        <v>144</v>
      </c>
      <c r="AH64" s="573">
        <v>36</v>
      </c>
      <c r="AI64" s="574">
        <v>25</v>
      </c>
      <c r="AJ64" s="574">
        <v>19</v>
      </c>
      <c r="AK64" s="574">
        <v>18</v>
      </c>
      <c r="AL64" s="572">
        <f t="shared" si="113"/>
        <v>98</v>
      </c>
      <c r="AM64" s="573">
        <v>61</v>
      </c>
      <c r="AN64" s="574">
        <v>21</v>
      </c>
      <c r="AO64" s="572">
        <f t="shared" si="111"/>
        <v>82</v>
      </c>
      <c r="AP64" s="579">
        <v>18</v>
      </c>
      <c r="AQ64" s="10"/>
      <c r="AR64" s="897" t="s">
        <v>297</v>
      </c>
      <c r="AS64" s="904">
        <v>45</v>
      </c>
      <c r="AT64" s="905">
        <v>20</v>
      </c>
      <c r="AU64" s="905">
        <v>31</v>
      </c>
      <c r="AV64" s="906">
        <v>8</v>
      </c>
      <c r="AW64" s="906">
        <v>37</v>
      </c>
      <c r="AX64" s="905">
        <v>1</v>
      </c>
      <c r="AY64" s="907">
        <f t="shared" si="112"/>
        <v>142</v>
      </c>
      <c r="AZ64" s="908">
        <v>61</v>
      </c>
    </row>
    <row r="65" spans="1:52" s="93" customFormat="1" ht="13.5" customHeight="1">
      <c r="A65" s="14" t="s">
        <v>145</v>
      </c>
      <c r="B65" s="19">
        <v>1364</v>
      </c>
      <c r="C65" s="194"/>
      <c r="D65" s="19">
        <v>767</v>
      </c>
      <c r="E65" s="19">
        <v>975</v>
      </c>
      <c r="F65" s="194"/>
      <c r="G65" s="19">
        <v>484</v>
      </c>
      <c r="H65" s="19">
        <v>746</v>
      </c>
      <c r="I65" s="194"/>
      <c r="J65" s="19">
        <v>305</v>
      </c>
      <c r="K65" s="19">
        <v>662</v>
      </c>
      <c r="L65" s="194"/>
      <c r="M65" s="19">
        <v>297</v>
      </c>
      <c r="N65" s="13">
        <f t="shared" si="109"/>
        <v>3747</v>
      </c>
      <c r="O65" s="302">
        <f t="shared" si="110"/>
        <v>1853</v>
      </c>
      <c r="P65" s="10"/>
      <c r="Q65" s="14" t="s">
        <v>145</v>
      </c>
      <c r="R65" s="19">
        <v>149</v>
      </c>
      <c r="S65" s="194"/>
      <c r="T65" s="19">
        <v>96</v>
      </c>
      <c r="U65" s="19">
        <v>58</v>
      </c>
      <c r="V65" s="194"/>
      <c r="W65" s="19">
        <v>28</v>
      </c>
      <c r="X65" s="19">
        <v>43</v>
      </c>
      <c r="Y65" s="194"/>
      <c r="Z65" s="19">
        <v>21</v>
      </c>
      <c r="AA65" s="19">
        <v>110</v>
      </c>
      <c r="AB65" s="194"/>
      <c r="AC65" s="19">
        <v>43</v>
      </c>
      <c r="AD65" s="13">
        <f t="shared" si="103"/>
        <v>360</v>
      </c>
      <c r="AE65" s="302">
        <f t="shared" si="104"/>
        <v>188</v>
      </c>
      <c r="AF65" s="10"/>
      <c r="AG65" s="18" t="s">
        <v>145</v>
      </c>
      <c r="AH65" s="519">
        <v>23</v>
      </c>
      <c r="AI65" s="194">
        <v>16</v>
      </c>
      <c r="AJ65" s="194">
        <v>13</v>
      </c>
      <c r="AK65" s="194">
        <v>10</v>
      </c>
      <c r="AL65" s="572">
        <f t="shared" si="113"/>
        <v>62</v>
      </c>
      <c r="AM65" s="519">
        <v>37</v>
      </c>
      <c r="AN65" s="194">
        <v>8</v>
      </c>
      <c r="AO65" s="572">
        <f t="shared" si="111"/>
        <v>45</v>
      </c>
      <c r="AP65" s="583">
        <v>8</v>
      </c>
      <c r="AQ65" s="10"/>
      <c r="AR65" s="897" t="s">
        <v>349</v>
      </c>
      <c r="AS65" s="904">
        <v>22</v>
      </c>
      <c r="AT65" s="905">
        <v>0</v>
      </c>
      <c r="AU65" s="905">
        <v>0</v>
      </c>
      <c r="AV65" s="906">
        <v>8</v>
      </c>
      <c r="AW65" s="906">
        <v>2</v>
      </c>
      <c r="AX65" s="905">
        <v>26</v>
      </c>
      <c r="AY65" s="907">
        <f t="shared" si="112"/>
        <v>58</v>
      </c>
      <c r="AZ65" s="908">
        <v>19</v>
      </c>
    </row>
    <row r="66" spans="1:52" s="93" customFormat="1" ht="13.5" customHeight="1">
      <c r="A66" s="14" t="s">
        <v>146</v>
      </c>
      <c r="B66" s="19">
        <v>351</v>
      </c>
      <c r="C66" s="194"/>
      <c r="D66" s="19">
        <v>181</v>
      </c>
      <c r="E66" s="19">
        <v>219</v>
      </c>
      <c r="F66" s="194"/>
      <c r="G66" s="19">
        <v>111</v>
      </c>
      <c r="H66" s="19">
        <v>236</v>
      </c>
      <c r="I66" s="194"/>
      <c r="J66" s="19">
        <v>108</v>
      </c>
      <c r="K66" s="19">
        <v>270</v>
      </c>
      <c r="L66" s="194"/>
      <c r="M66" s="19">
        <v>138</v>
      </c>
      <c r="N66" s="13">
        <f t="shared" si="109"/>
        <v>1076</v>
      </c>
      <c r="O66" s="302">
        <f t="shared" si="110"/>
        <v>538</v>
      </c>
      <c r="P66" s="10"/>
      <c r="Q66" s="14" t="s">
        <v>146</v>
      </c>
      <c r="R66" s="19">
        <v>54</v>
      </c>
      <c r="S66" s="194"/>
      <c r="T66" s="19">
        <v>20</v>
      </c>
      <c r="U66" s="19">
        <v>4</v>
      </c>
      <c r="V66" s="194"/>
      <c r="W66" s="19">
        <v>0</v>
      </c>
      <c r="X66" s="19">
        <v>11</v>
      </c>
      <c r="Y66" s="194"/>
      <c r="Z66" s="19">
        <v>6</v>
      </c>
      <c r="AA66" s="19">
        <v>46</v>
      </c>
      <c r="AB66" s="194"/>
      <c r="AC66" s="19">
        <v>20</v>
      </c>
      <c r="AD66" s="13">
        <f t="shared" si="103"/>
        <v>115</v>
      </c>
      <c r="AE66" s="302">
        <f t="shared" si="104"/>
        <v>46</v>
      </c>
      <c r="AF66" s="10"/>
      <c r="AG66" s="18" t="s">
        <v>146</v>
      </c>
      <c r="AH66" s="519">
        <v>6</v>
      </c>
      <c r="AI66" s="194">
        <v>4</v>
      </c>
      <c r="AJ66" s="194">
        <v>5</v>
      </c>
      <c r="AK66" s="194">
        <v>6</v>
      </c>
      <c r="AL66" s="572">
        <f t="shared" si="113"/>
        <v>21</v>
      </c>
      <c r="AM66" s="519">
        <v>12</v>
      </c>
      <c r="AN66" s="194">
        <v>3</v>
      </c>
      <c r="AO66" s="572">
        <f t="shared" si="111"/>
        <v>15</v>
      </c>
      <c r="AP66" s="583">
        <v>3</v>
      </c>
      <c r="AQ66" s="10"/>
      <c r="AR66" s="897" t="s">
        <v>299</v>
      </c>
      <c r="AS66" s="904">
        <v>21</v>
      </c>
      <c r="AT66" s="905">
        <v>0</v>
      </c>
      <c r="AU66" s="905">
        <v>0</v>
      </c>
      <c r="AV66" s="906">
        <v>5</v>
      </c>
      <c r="AW66" s="906">
        <v>7</v>
      </c>
      <c r="AX66" s="905">
        <v>0</v>
      </c>
      <c r="AY66" s="907">
        <f t="shared" si="112"/>
        <v>33</v>
      </c>
      <c r="AZ66" s="908">
        <v>13</v>
      </c>
    </row>
    <row r="67" spans="1:52" s="93" customFormat="1" ht="13.5" customHeight="1">
      <c r="A67" s="14" t="s">
        <v>147</v>
      </c>
      <c r="B67" s="19">
        <v>132</v>
      </c>
      <c r="C67" s="194"/>
      <c r="D67" s="19">
        <v>60</v>
      </c>
      <c r="E67" s="19">
        <v>108</v>
      </c>
      <c r="F67" s="194"/>
      <c r="G67" s="19">
        <v>50</v>
      </c>
      <c r="H67" s="19">
        <v>80</v>
      </c>
      <c r="I67" s="194"/>
      <c r="J67" s="19">
        <v>39</v>
      </c>
      <c r="K67" s="19">
        <v>75</v>
      </c>
      <c r="L67" s="194"/>
      <c r="M67" s="19">
        <v>41</v>
      </c>
      <c r="N67" s="13">
        <f t="shared" si="109"/>
        <v>395</v>
      </c>
      <c r="O67" s="302">
        <f t="shared" si="110"/>
        <v>190</v>
      </c>
      <c r="P67" s="10"/>
      <c r="Q67" s="14" t="s">
        <v>147</v>
      </c>
      <c r="R67" s="19">
        <v>9</v>
      </c>
      <c r="S67" s="194"/>
      <c r="T67" s="19">
        <v>5</v>
      </c>
      <c r="U67" s="19">
        <v>0</v>
      </c>
      <c r="V67" s="194"/>
      <c r="W67" s="19">
        <v>0</v>
      </c>
      <c r="X67" s="19">
        <v>0</v>
      </c>
      <c r="Y67" s="194"/>
      <c r="Z67" s="19">
        <v>0</v>
      </c>
      <c r="AA67" s="19">
        <v>8</v>
      </c>
      <c r="AB67" s="194"/>
      <c r="AC67" s="19">
        <v>5</v>
      </c>
      <c r="AD67" s="13">
        <f t="shared" ref="AD67:AD98" si="114">+R67+U67+X67+AA67</f>
        <v>17</v>
      </c>
      <c r="AE67" s="302">
        <f t="shared" ref="AE67:AE98" si="115">+T67+W67+Z67+AC67</f>
        <v>10</v>
      </c>
      <c r="AF67" s="10"/>
      <c r="AG67" s="18" t="s">
        <v>147</v>
      </c>
      <c r="AH67" s="519">
        <v>2</v>
      </c>
      <c r="AI67" s="194">
        <v>2</v>
      </c>
      <c r="AJ67" s="194">
        <v>2</v>
      </c>
      <c r="AK67" s="194">
        <v>2</v>
      </c>
      <c r="AL67" s="572">
        <f t="shared" si="113"/>
        <v>8</v>
      </c>
      <c r="AM67" s="519">
        <v>4</v>
      </c>
      <c r="AN67" s="194">
        <v>0</v>
      </c>
      <c r="AO67" s="572">
        <f t="shared" si="111"/>
        <v>4</v>
      </c>
      <c r="AP67" s="583">
        <v>2</v>
      </c>
      <c r="AQ67" s="10"/>
      <c r="AR67" s="897" t="s">
        <v>78</v>
      </c>
      <c r="AS67" s="904">
        <v>3</v>
      </c>
      <c r="AT67" s="905">
        <v>11</v>
      </c>
      <c r="AU67" s="905">
        <v>0</v>
      </c>
      <c r="AV67" s="906">
        <v>3</v>
      </c>
      <c r="AW67" s="906">
        <v>1</v>
      </c>
      <c r="AX67" s="905">
        <v>0</v>
      </c>
      <c r="AY67" s="907">
        <f t="shared" si="112"/>
        <v>18</v>
      </c>
      <c r="AZ67" s="908">
        <v>3</v>
      </c>
    </row>
    <row r="68" spans="1:52" s="93" customFormat="1" ht="13.5" customHeight="1">
      <c r="A68" s="14" t="s">
        <v>148</v>
      </c>
      <c r="B68" s="19">
        <v>357</v>
      </c>
      <c r="C68" s="194"/>
      <c r="D68" s="19">
        <v>159</v>
      </c>
      <c r="E68" s="19">
        <v>215</v>
      </c>
      <c r="F68" s="194"/>
      <c r="G68" s="19">
        <v>104</v>
      </c>
      <c r="H68" s="19">
        <v>142</v>
      </c>
      <c r="I68" s="194"/>
      <c r="J68" s="19">
        <v>55</v>
      </c>
      <c r="K68" s="19">
        <v>163</v>
      </c>
      <c r="L68" s="194"/>
      <c r="M68" s="19">
        <v>63</v>
      </c>
      <c r="N68" s="13">
        <f t="shared" si="109"/>
        <v>877</v>
      </c>
      <c r="O68" s="302">
        <f t="shared" si="110"/>
        <v>381</v>
      </c>
      <c r="P68" s="10"/>
      <c r="Q68" s="14" t="s">
        <v>148</v>
      </c>
      <c r="R68" s="19">
        <v>82</v>
      </c>
      <c r="S68" s="194"/>
      <c r="T68" s="19">
        <v>32</v>
      </c>
      <c r="U68" s="19">
        <v>32</v>
      </c>
      <c r="V68" s="194"/>
      <c r="W68" s="19">
        <v>19</v>
      </c>
      <c r="X68" s="19">
        <v>14</v>
      </c>
      <c r="Y68" s="194"/>
      <c r="Z68" s="19">
        <v>0</v>
      </c>
      <c r="AA68" s="19">
        <v>54</v>
      </c>
      <c r="AB68" s="194"/>
      <c r="AC68" s="19">
        <v>17</v>
      </c>
      <c r="AD68" s="13">
        <f t="shared" si="114"/>
        <v>182</v>
      </c>
      <c r="AE68" s="302">
        <f t="shared" si="115"/>
        <v>68</v>
      </c>
      <c r="AF68" s="10"/>
      <c r="AG68" s="18" t="s">
        <v>148</v>
      </c>
      <c r="AH68" s="519">
        <v>7</v>
      </c>
      <c r="AI68" s="194">
        <v>5</v>
      </c>
      <c r="AJ68" s="194">
        <v>5</v>
      </c>
      <c r="AK68" s="194">
        <v>5</v>
      </c>
      <c r="AL68" s="572">
        <f t="shared" si="113"/>
        <v>22</v>
      </c>
      <c r="AM68" s="519">
        <v>13</v>
      </c>
      <c r="AN68" s="194">
        <v>8</v>
      </c>
      <c r="AO68" s="572">
        <f t="shared" si="111"/>
        <v>21</v>
      </c>
      <c r="AP68" s="583">
        <v>4</v>
      </c>
      <c r="AQ68" s="10"/>
      <c r="AR68" s="897" t="s">
        <v>300</v>
      </c>
      <c r="AS68" s="904">
        <v>22</v>
      </c>
      <c r="AT68" s="905">
        <v>0</v>
      </c>
      <c r="AU68" s="905">
        <v>0</v>
      </c>
      <c r="AV68" s="906">
        <v>0</v>
      </c>
      <c r="AW68" s="906">
        <v>14</v>
      </c>
      <c r="AX68" s="905">
        <v>5</v>
      </c>
      <c r="AY68" s="907">
        <f t="shared" si="112"/>
        <v>41</v>
      </c>
      <c r="AZ68" s="908">
        <v>11</v>
      </c>
    </row>
    <row r="69" spans="1:52" s="93" customFormat="1" ht="13.5" customHeight="1">
      <c r="A69" s="14" t="s">
        <v>149</v>
      </c>
      <c r="B69" s="19">
        <v>1523</v>
      </c>
      <c r="C69" s="194"/>
      <c r="D69" s="19">
        <v>708</v>
      </c>
      <c r="E69" s="19">
        <v>962</v>
      </c>
      <c r="F69" s="194"/>
      <c r="G69" s="19">
        <v>421</v>
      </c>
      <c r="H69" s="19">
        <v>878</v>
      </c>
      <c r="I69" s="194"/>
      <c r="J69" s="19">
        <v>363</v>
      </c>
      <c r="K69" s="19">
        <v>787</v>
      </c>
      <c r="L69" s="194"/>
      <c r="M69" s="19">
        <v>366</v>
      </c>
      <c r="N69" s="13">
        <f t="shared" si="109"/>
        <v>4150</v>
      </c>
      <c r="O69" s="302">
        <f t="shared" si="110"/>
        <v>1858</v>
      </c>
      <c r="P69" s="10"/>
      <c r="Q69" s="14" t="s">
        <v>149</v>
      </c>
      <c r="R69" s="19">
        <v>271</v>
      </c>
      <c r="S69" s="194"/>
      <c r="T69" s="19">
        <v>133</v>
      </c>
      <c r="U69" s="19">
        <v>167</v>
      </c>
      <c r="V69" s="194"/>
      <c r="W69" s="19">
        <v>82</v>
      </c>
      <c r="X69" s="19">
        <v>99</v>
      </c>
      <c r="Y69" s="194"/>
      <c r="Z69" s="19">
        <v>35</v>
      </c>
      <c r="AA69" s="19">
        <v>217</v>
      </c>
      <c r="AB69" s="194"/>
      <c r="AC69" s="19">
        <v>98</v>
      </c>
      <c r="AD69" s="13">
        <f t="shared" si="114"/>
        <v>754</v>
      </c>
      <c r="AE69" s="302">
        <f t="shared" si="115"/>
        <v>348</v>
      </c>
      <c r="AF69" s="10"/>
      <c r="AG69" s="18" t="s">
        <v>149</v>
      </c>
      <c r="AH69" s="519">
        <v>29</v>
      </c>
      <c r="AI69" s="194">
        <v>18</v>
      </c>
      <c r="AJ69" s="194">
        <v>14</v>
      </c>
      <c r="AK69" s="194">
        <v>13</v>
      </c>
      <c r="AL69" s="572">
        <f t="shared" si="113"/>
        <v>74</v>
      </c>
      <c r="AM69" s="519">
        <v>31</v>
      </c>
      <c r="AN69" s="194">
        <v>26</v>
      </c>
      <c r="AO69" s="572">
        <f t="shared" si="111"/>
        <v>57</v>
      </c>
      <c r="AP69" s="583">
        <v>14</v>
      </c>
      <c r="AQ69" s="10"/>
      <c r="AR69" s="897" t="s">
        <v>350</v>
      </c>
      <c r="AS69" s="904">
        <v>62</v>
      </c>
      <c r="AT69" s="905">
        <v>0</v>
      </c>
      <c r="AU69" s="905">
        <v>0</v>
      </c>
      <c r="AV69" s="906">
        <v>10</v>
      </c>
      <c r="AW69" s="906">
        <v>55</v>
      </c>
      <c r="AX69" s="905">
        <v>7</v>
      </c>
      <c r="AY69" s="907">
        <f t="shared" si="112"/>
        <v>134</v>
      </c>
      <c r="AZ69" s="908">
        <v>47</v>
      </c>
    </row>
    <row r="70" spans="1:52" s="93" customFormat="1" ht="13.5" customHeight="1">
      <c r="A70" s="14" t="s">
        <v>150</v>
      </c>
      <c r="B70" s="19">
        <v>887</v>
      </c>
      <c r="C70" s="194"/>
      <c r="D70" s="19">
        <v>455</v>
      </c>
      <c r="E70" s="19">
        <v>576</v>
      </c>
      <c r="F70" s="194"/>
      <c r="G70" s="19">
        <v>305</v>
      </c>
      <c r="H70" s="19">
        <v>460</v>
      </c>
      <c r="I70" s="194"/>
      <c r="J70" s="19">
        <v>222</v>
      </c>
      <c r="K70" s="19">
        <v>400</v>
      </c>
      <c r="L70" s="194"/>
      <c r="M70" s="19">
        <v>155</v>
      </c>
      <c r="N70" s="13">
        <f t="shared" si="109"/>
        <v>2323</v>
      </c>
      <c r="O70" s="302">
        <f t="shared" si="110"/>
        <v>1137</v>
      </c>
      <c r="P70" s="10"/>
      <c r="Q70" s="14" t="s">
        <v>150</v>
      </c>
      <c r="R70" s="19">
        <v>135</v>
      </c>
      <c r="S70" s="194"/>
      <c r="T70" s="19">
        <v>74</v>
      </c>
      <c r="U70" s="19">
        <v>54</v>
      </c>
      <c r="V70" s="194"/>
      <c r="W70" s="19">
        <v>33</v>
      </c>
      <c r="X70" s="19">
        <v>25</v>
      </c>
      <c r="Y70" s="194"/>
      <c r="Z70" s="19">
        <v>15</v>
      </c>
      <c r="AA70" s="19">
        <v>74</v>
      </c>
      <c r="AB70" s="194"/>
      <c r="AC70" s="19">
        <v>24</v>
      </c>
      <c r="AD70" s="13">
        <f t="shared" si="114"/>
        <v>288</v>
      </c>
      <c r="AE70" s="302">
        <f t="shared" si="115"/>
        <v>146</v>
      </c>
      <c r="AF70" s="10"/>
      <c r="AG70" s="18" t="s">
        <v>150</v>
      </c>
      <c r="AH70" s="519">
        <v>11</v>
      </c>
      <c r="AI70" s="194">
        <v>10</v>
      </c>
      <c r="AJ70" s="194">
        <v>8</v>
      </c>
      <c r="AK70" s="194">
        <v>7</v>
      </c>
      <c r="AL70" s="572">
        <f t="shared" si="113"/>
        <v>36</v>
      </c>
      <c r="AM70" s="519">
        <v>29</v>
      </c>
      <c r="AN70" s="194">
        <v>8</v>
      </c>
      <c r="AO70" s="572">
        <f t="shared" si="111"/>
        <v>37</v>
      </c>
      <c r="AP70" s="583">
        <v>7</v>
      </c>
      <c r="AQ70" s="10"/>
      <c r="AR70" s="897" t="s">
        <v>302</v>
      </c>
      <c r="AS70" s="904">
        <v>36</v>
      </c>
      <c r="AT70" s="905">
        <v>14</v>
      </c>
      <c r="AU70" s="905">
        <v>0</v>
      </c>
      <c r="AV70" s="906">
        <v>6</v>
      </c>
      <c r="AW70" s="906">
        <v>5</v>
      </c>
      <c r="AX70" s="905">
        <v>2</v>
      </c>
      <c r="AY70" s="907">
        <f t="shared" si="112"/>
        <v>63</v>
      </c>
      <c r="AZ70" s="908">
        <v>20</v>
      </c>
    </row>
    <row r="71" spans="1:52" s="93" customFormat="1" ht="13.5" customHeight="1">
      <c r="A71" s="14" t="s">
        <v>151</v>
      </c>
      <c r="B71" s="19">
        <v>23</v>
      </c>
      <c r="C71" s="194"/>
      <c r="D71" s="19">
        <v>11</v>
      </c>
      <c r="E71" s="19">
        <v>643</v>
      </c>
      <c r="F71" s="194"/>
      <c r="G71" s="19">
        <v>290</v>
      </c>
      <c r="H71" s="19">
        <v>341</v>
      </c>
      <c r="I71" s="194"/>
      <c r="J71" s="19">
        <v>136</v>
      </c>
      <c r="K71" s="19">
        <v>321</v>
      </c>
      <c r="L71" s="194"/>
      <c r="M71" s="19">
        <v>130</v>
      </c>
      <c r="N71" s="13">
        <f t="shared" si="109"/>
        <v>1328</v>
      </c>
      <c r="O71" s="302">
        <f t="shared" si="110"/>
        <v>567</v>
      </c>
      <c r="P71" s="10"/>
      <c r="Q71" s="14" t="s">
        <v>151</v>
      </c>
      <c r="R71" s="19">
        <v>3</v>
      </c>
      <c r="S71" s="194"/>
      <c r="T71" s="19">
        <v>1</v>
      </c>
      <c r="U71" s="19">
        <v>40</v>
      </c>
      <c r="V71" s="194"/>
      <c r="W71" s="19">
        <v>17</v>
      </c>
      <c r="X71" s="19">
        <v>47</v>
      </c>
      <c r="Y71" s="194"/>
      <c r="Z71" s="19">
        <v>19</v>
      </c>
      <c r="AA71" s="19">
        <v>13</v>
      </c>
      <c r="AB71" s="194"/>
      <c r="AC71" s="19">
        <v>3</v>
      </c>
      <c r="AD71" s="13">
        <f t="shared" si="114"/>
        <v>103</v>
      </c>
      <c r="AE71" s="302">
        <f t="shared" si="115"/>
        <v>40</v>
      </c>
      <c r="AF71" s="10"/>
      <c r="AG71" s="18" t="s">
        <v>151</v>
      </c>
      <c r="AH71" s="519">
        <v>1</v>
      </c>
      <c r="AI71" s="194">
        <v>13</v>
      </c>
      <c r="AJ71" s="194">
        <v>10</v>
      </c>
      <c r="AK71" s="194">
        <v>8</v>
      </c>
      <c r="AL71" s="572">
        <f t="shared" si="113"/>
        <v>32</v>
      </c>
      <c r="AM71" s="519">
        <v>24</v>
      </c>
      <c r="AN71" s="194">
        <v>14</v>
      </c>
      <c r="AO71" s="572">
        <f t="shared" si="111"/>
        <v>38</v>
      </c>
      <c r="AP71" s="583">
        <v>9</v>
      </c>
      <c r="AQ71" s="10"/>
      <c r="AR71" s="897" t="s">
        <v>303</v>
      </c>
      <c r="AS71" s="904">
        <v>48</v>
      </c>
      <c r="AT71" s="905">
        <v>0</v>
      </c>
      <c r="AU71" s="905">
        <v>0</v>
      </c>
      <c r="AV71" s="906">
        <v>2</v>
      </c>
      <c r="AW71" s="906">
        <v>15</v>
      </c>
      <c r="AX71" s="905">
        <v>4</v>
      </c>
      <c r="AY71" s="907">
        <f t="shared" si="112"/>
        <v>69</v>
      </c>
      <c r="AZ71" s="908">
        <v>15</v>
      </c>
    </row>
    <row r="72" spans="1:52" s="93" customFormat="1" ht="13.5" customHeight="1">
      <c r="A72" s="14" t="s">
        <v>152</v>
      </c>
      <c r="B72" s="19">
        <v>1549</v>
      </c>
      <c r="C72" s="194"/>
      <c r="D72" s="19">
        <v>857</v>
      </c>
      <c r="E72" s="19">
        <v>1272</v>
      </c>
      <c r="F72" s="194"/>
      <c r="G72" s="19">
        <v>619</v>
      </c>
      <c r="H72" s="19">
        <v>1129</v>
      </c>
      <c r="I72" s="194"/>
      <c r="J72" s="19">
        <v>590</v>
      </c>
      <c r="K72" s="19">
        <v>1244</v>
      </c>
      <c r="L72" s="194"/>
      <c r="M72" s="19">
        <v>664</v>
      </c>
      <c r="N72" s="13">
        <f t="shared" si="109"/>
        <v>5194</v>
      </c>
      <c r="O72" s="302">
        <f t="shared" si="110"/>
        <v>2730</v>
      </c>
      <c r="P72" s="10"/>
      <c r="Q72" s="14" t="s">
        <v>152</v>
      </c>
      <c r="R72" s="19">
        <v>208</v>
      </c>
      <c r="S72" s="194"/>
      <c r="T72" s="19">
        <v>96</v>
      </c>
      <c r="U72" s="19">
        <v>142</v>
      </c>
      <c r="V72" s="194"/>
      <c r="W72" s="19">
        <v>69</v>
      </c>
      <c r="X72" s="19">
        <v>127</v>
      </c>
      <c r="Y72" s="194"/>
      <c r="Z72" s="19">
        <v>63</v>
      </c>
      <c r="AA72" s="19">
        <v>190</v>
      </c>
      <c r="AB72" s="194"/>
      <c r="AC72" s="19">
        <v>91</v>
      </c>
      <c r="AD72" s="13">
        <f t="shared" si="114"/>
        <v>667</v>
      </c>
      <c r="AE72" s="302">
        <f t="shared" si="115"/>
        <v>319</v>
      </c>
      <c r="AF72" s="10"/>
      <c r="AG72" s="18" t="s">
        <v>152</v>
      </c>
      <c r="AH72" s="519">
        <v>24</v>
      </c>
      <c r="AI72" s="194">
        <v>22</v>
      </c>
      <c r="AJ72" s="194">
        <v>20</v>
      </c>
      <c r="AK72" s="194">
        <v>22</v>
      </c>
      <c r="AL72" s="572">
        <f t="shared" si="113"/>
        <v>88</v>
      </c>
      <c r="AM72" s="519">
        <v>60</v>
      </c>
      <c r="AN72" s="194">
        <v>0</v>
      </c>
      <c r="AO72" s="572">
        <f t="shared" si="111"/>
        <v>60</v>
      </c>
      <c r="AP72" s="583">
        <v>6</v>
      </c>
      <c r="AQ72" s="10"/>
      <c r="AR72" s="897" t="s">
        <v>304</v>
      </c>
      <c r="AS72" s="904">
        <v>100</v>
      </c>
      <c r="AT72" s="905">
        <v>0</v>
      </c>
      <c r="AU72" s="905">
        <v>0</v>
      </c>
      <c r="AV72" s="906">
        <v>6</v>
      </c>
      <c r="AW72" s="906">
        <v>13</v>
      </c>
      <c r="AX72" s="905">
        <v>26</v>
      </c>
      <c r="AY72" s="907">
        <f t="shared" si="112"/>
        <v>145</v>
      </c>
      <c r="AZ72" s="908">
        <v>99</v>
      </c>
    </row>
    <row r="73" spans="1:52" s="93" customFormat="1" ht="13.5" customHeight="1">
      <c r="A73" s="18" t="s">
        <v>153</v>
      </c>
      <c r="B73" s="19">
        <v>3554</v>
      </c>
      <c r="C73" s="194"/>
      <c r="D73" s="19">
        <v>1885</v>
      </c>
      <c r="E73" s="19">
        <v>2153</v>
      </c>
      <c r="F73" s="194"/>
      <c r="G73" s="19">
        <v>1031</v>
      </c>
      <c r="H73" s="19">
        <v>1952</v>
      </c>
      <c r="I73" s="194"/>
      <c r="J73" s="19">
        <v>916</v>
      </c>
      <c r="K73" s="19">
        <v>2053</v>
      </c>
      <c r="L73" s="194"/>
      <c r="M73" s="19">
        <v>855</v>
      </c>
      <c r="N73" s="13">
        <f t="shared" si="109"/>
        <v>9712</v>
      </c>
      <c r="O73" s="302">
        <f t="shared" si="110"/>
        <v>4687</v>
      </c>
      <c r="P73" s="10"/>
      <c r="Q73" s="14" t="s">
        <v>153</v>
      </c>
      <c r="R73" s="19">
        <v>628</v>
      </c>
      <c r="S73" s="194"/>
      <c r="T73" s="19">
        <v>328</v>
      </c>
      <c r="U73" s="19">
        <v>219</v>
      </c>
      <c r="V73" s="194"/>
      <c r="W73" s="19">
        <v>120</v>
      </c>
      <c r="X73" s="19">
        <v>194</v>
      </c>
      <c r="Y73" s="194"/>
      <c r="Z73" s="19">
        <v>93</v>
      </c>
      <c r="AA73" s="19">
        <v>450</v>
      </c>
      <c r="AB73" s="194"/>
      <c r="AC73" s="19">
        <v>168</v>
      </c>
      <c r="AD73" s="13">
        <f t="shared" si="114"/>
        <v>1491</v>
      </c>
      <c r="AE73" s="302">
        <f t="shared" si="115"/>
        <v>709</v>
      </c>
      <c r="AF73" s="10"/>
      <c r="AG73" s="18" t="s">
        <v>153</v>
      </c>
      <c r="AH73" s="519">
        <v>56</v>
      </c>
      <c r="AI73" s="194">
        <v>38</v>
      </c>
      <c r="AJ73" s="194">
        <v>35</v>
      </c>
      <c r="AK73" s="194">
        <v>33</v>
      </c>
      <c r="AL73" s="572">
        <f t="shared" si="113"/>
        <v>162</v>
      </c>
      <c r="AM73" s="519">
        <v>121</v>
      </c>
      <c r="AN73" s="194">
        <v>12</v>
      </c>
      <c r="AO73" s="572">
        <f t="shared" si="111"/>
        <v>133</v>
      </c>
      <c r="AP73" s="583">
        <v>27</v>
      </c>
      <c r="AQ73" s="10"/>
      <c r="AR73" s="897" t="s">
        <v>305</v>
      </c>
      <c r="AS73" s="904">
        <v>146</v>
      </c>
      <c r="AT73" s="905">
        <v>0</v>
      </c>
      <c r="AU73" s="905">
        <v>0</v>
      </c>
      <c r="AV73" s="906">
        <v>33</v>
      </c>
      <c r="AW73" s="906">
        <v>61</v>
      </c>
      <c r="AX73" s="905">
        <v>71</v>
      </c>
      <c r="AY73" s="907">
        <f t="shared" si="112"/>
        <v>311</v>
      </c>
      <c r="AZ73" s="908">
        <v>109</v>
      </c>
    </row>
    <row r="74" spans="1:52" s="93" customFormat="1" ht="13.5" customHeight="1">
      <c r="A74" s="14" t="s">
        <v>155</v>
      </c>
      <c r="B74" s="15">
        <v>96</v>
      </c>
      <c r="C74" s="574"/>
      <c r="D74" s="15">
        <v>35</v>
      </c>
      <c r="E74" s="15">
        <v>112</v>
      </c>
      <c r="F74" s="574"/>
      <c r="G74" s="15">
        <v>38</v>
      </c>
      <c r="H74" s="15">
        <v>28</v>
      </c>
      <c r="I74" s="574"/>
      <c r="J74" s="15">
        <v>6</v>
      </c>
      <c r="K74" s="15">
        <v>0</v>
      </c>
      <c r="L74" s="574"/>
      <c r="M74" s="15">
        <v>0</v>
      </c>
      <c r="N74" s="13">
        <f t="shared" si="109"/>
        <v>236</v>
      </c>
      <c r="O74" s="302">
        <f t="shared" si="110"/>
        <v>79</v>
      </c>
      <c r="P74" s="10"/>
      <c r="Q74" s="14" t="s">
        <v>155</v>
      </c>
      <c r="R74" s="15">
        <v>11</v>
      </c>
      <c r="S74" s="574"/>
      <c r="T74" s="15">
        <v>6</v>
      </c>
      <c r="U74" s="15">
        <v>2</v>
      </c>
      <c r="V74" s="574"/>
      <c r="W74" s="15">
        <v>0</v>
      </c>
      <c r="X74" s="15">
        <v>0</v>
      </c>
      <c r="Y74" s="574"/>
      <c r="Z74" s="15">
        <v>0</v>
      </c>
      <c r="AA74" s="15">
        <v>0</v>
      </c>
      <c r="AB74" s="574"/>
      <c r="AC74" s="15">
        <v>0</v>
      </c>
      <c r="AD74" s="13">
        <f t="shared" si="114"/>
        <v>13</v>
      </c>
      <c r="AE74" s="302">
        <f t="shared" si="115"/>
        <v>6</v>
      </c>
      <c r="AF74" s="10"/>
      <c r="AG74" s="18" t="s">
        <v>155</v>
      </c>
      <c r="AH74" s="573">
        <v>2</v>
      </c>
      <c r="AI74" s="574">
        <v>2</v>
      </c>
      <c r="AJ74" s="574">
        <v>1</v>
      </c>
      <c r="AK74" s="574">
        <v>0</v>
      </c>
      <c r="AL74" s="572">
        <f t="shared" si="113"/>
        <v>5</v>
      </c>
      <c r="AM74" s="573">
        <v>0</v>
      </c>
      <c r="AN74" s="574">
        <v>5</v>
      </c>
      <c r="AO74" s="572">
        <f t="shared" si="111"/>
        <v>5</v>
      </c>
      <c r="AP74" s="579">
        <v>2</v>
      </c>
      <c r="AQ74" s="10"/>
      <c r="AR74" s="897" t="s">
        <v>14</v>
      </c>
      <c r="AS74" s="904">
        <v>0</v>
      </c>
      <c r="AT74" s="905">
        <v>1</v>
      </c>
      <c r="AU74" s="905">
        <v>0</v>
      </c>
      <c r="AV74" s="906">
        <v>0</v>
      </c>
      <c r="AW74" s="906">
        <v>10</v>
      </c>
      <c r="AX74" s="905">
        <v>0</v>
      </c>
      <c r="AY74" s="907">
        <f t="shared" si="112"/>
        <v>11</v>
      </c>
      <c r="AZ74" s="908">
        <v>4</v>
      </c>
    </row>
    <row r="75" spans="1:52" s="93" customFormat="1" ht="13.5" customHeight="1">
      <c r="A75" s="14" t="s">
        <v>156</v>
      </c>
      <c r="B75" s="15">
        <v>3324</v>
      </c>
      <c r="C75" s="574"/>
      <c r="D75" s="15">
        <v>1540</v>
      </c>
      <c r="E75" s="15">
        <v>2531</v>
      </c>
      <c r="F75" s="574"/>
      <c r="G75" s="15">
        <v>1156</v>
      </c>
      <c r="H75" s="15">
        <v>1842</v>
      </c>
      <c r="I75" s="574"/>
      <c r="J75" s="15">
        <v>797</v>
      </c>
      <c r="K75" s="15">
        <v>1670</v>
      </c>
      <c r="L75" s="574"/>
      <c r="M75" s="15">
        <v>726</v>
      </c>
      <c r="N75" s="13">
        <f t="shared" si="109"/>
        <v>9367</v>
      </c>
      <c r="O75" s="302">
        <f t="shared" si="110"/>
        <v>4219</v>
      </c>
      <c r="P75" s="10"/>
      <c r="Q75" s="14" t="s">
        <v>156</v>
      </c>
      <c r="R75" s="15">
        <v>578</v>
      </c>
      <c r="S75" s="574"/>
      <c r="T75" s="15">
        <v>335</v>
      </c>
      <c r="U75" s="15">
        <v>218</v>
      </c>
      <c r="V75" s="574"/>
      <c r="W75" s="15">
        <v>115</v>
      </c>
      <c r="X75" s="15">
        <v>182</v>
      </c>
      <c r="Y75" s="574"/>
      <c r="Z75" s="15">
        <v>94</v>
      </c>
      <c r="AA75" s="15">
        <v>612</v>
      </c>
      <c r="AB75" s="574"/>
      <c r="AC75" s="15">
        <v>276</v>
      </c>
      <c r="AD75" s="13">
        <f t="shared" si="114"/>
        <v>1590</v>
      </c>
      <c r="AE75" s="302">
        <f t="shared" si="115"/>
        <v>820</v>
      </c>
      <c r="AF75" s="10"/>
      <c r="AG75" s="18" t="s">
        <v>156</v>
      </c>
      <c r="AH75" s="573">
        <v>61</v>
      </c>
      <c r="AI75" s="574">
        <v>44</v>
      </c>
      <c r="AJ75" s="574">
        <v>34</v>
      </c>
      <c r="AK75" s="574">
        <v>29</v>
      </c>
      <c r="AL75" s="572">
        <f t="shared" si="113"/>
        <v>168</v>
      </c>
      <c r="AM75" s="573">
        <v>111</v>
      </c>
      <c r="AN75" s="574">
        <v>53</v>
      </c>
      <c r="AO75" s="572">
        <f t="shared" si="111"/>
        <v>164</v>
      </c>
      <c r="AP75" s="579">
        <v>30</v>
      </c>
      <c r="AQ75" s="10"/>
      <c r="AR75" s="897" t="s">
        <v>307</v>
      </c>
      <c r="AS75" s="904">
        <v>49</v>
      </c>
      <c r="AT75" s="905">
        <v>80</v>
      </c>
      <c r="AU75" s="905">
        <v>25</v>
      </c>
      <c r="AV75" s="906">
        <v>32</v>
      </c>
      <c r="AW75" s="906">
        <v>87</v>
      </c>
      <c r="AX75" s="905">
        <v>0</v>
      </c>
      <c r="AY75" s="907">
        <f t="shared" si="112"/>
        <v>273</v>
      </c>
      <c r="AZ75" s="908">
        <v>50</v>
      </c>
    </row>
    <row r="76" spans="1:52" s="93" customFormat="1" ht="13.5" customHeight="1">
      <c r="A76" s="14" t="s">
        <v>157</v>
      </c>
      <c r="B76" s="15">
        <v>476</v>
      </c>
      <c r="C76" s="574"/>
      <c r="D76" s="15">
        <v>196</v>
      </c>
      <c r="E76" s="15">
        <v>506</v>
      </c>
      <c r="F76" s="574"/>
      <c r="G76" s="15">
        <v>191</v>
      </c>
      <c r="H76" s="15">
        <v>343</v>
      </c>
      <c r="I76" s="574"/>
      <c r="J76" s="15">
        <v>121</v>
      </c>
      <c r="K76" s="15">
        <v>391</v>
      </c>
      <c r="L76" s="574"/>
      <c r="M76" s="15">
        <v>110</v>
      </c>
      <c r="N76" s="13">
        <f t="shared" si="109"/>
        <v>1716</v>
      </c>
      <c r="O76" s="302">
        <f t="shared" si="110"/>
        <v>618</v>
      </c>
      <c r="P76" s="10"/>
      <c r="Q76" s="14" t="s">
        <v>157</v>
      </c>
      <c r="R76" s="15">
        <v>25</v>
      </c>
      <c r="S76" s="574"/>
      <c r="T76" s="15">
        <v>9</v>
      </c>
      <c r="U76" s="15">
        <v>15</v>
      </c>
      <c r="V76" s="574"/>
      <c r="W76" s="15">
        <v>9</v>
      </c>
      <c r="X76" s="15">
        <v>4</v>
      </c>
      <c r="Y76" s="574"/>
      <c r="Z76" s="15">
        <v>3</v>
      </c>
      <c r="AA76" s="15">
        <v>72</v>
      </c>
      <c r="AB76" s="574"/>
      <c r="AC76" s="15">
        <v>5</v>
      </c>
      <c r="AD76" s="13">
        <f t="shared" si="114"/>
        <v>116</v>
      </c>
      <c r="AE76" s="302">
        <f t="shared" si="115"/>
        <v>26</v>
      </c>
      <c r="AF76" s="10"/>
      <c r="AG76" s="18" t="s">
        <v>157</v>
      </c>
      <c r="AH76" s="573">
        <v>8</v>
      </c>
      <c r="AI76" s="574">
        <v>6</v>
      </c>
      <c r="AJ76" s="574">
        <v>5</v>
      </c>
      <c r="AK76" s="574">
        <v>5</v>
      </c>
      <c r="AL76" s="572">
        <f t="shared" si="113"/>
        <v>24</v>
      </c>
      <c r="AM76" s="573">
        <v>14</v>
      </c>
      <c r="AN76" s="574">
        <v>9</v>
      </c>
      <c r="AO76" s="572">
        <f t="shared" si="111"/>
        <v>23</v>
      </c>
      <c r="AP76" s="579">
        <v>5</v>
      </c>
      <c r="AQ76" s="10"/>
      <c r="AR76" s="897" t="s">
        <v>351</v>
      </c>
      <c r="AS76" s="904">
        <v>8</v>
      </c>
      <c r="AT76" s="905">
        <v>15</v>
      </c>
      <c r="AU76" s="905">
        <v>0</v>
      </c>
      <c r="AV76" s="906">
        <v>7</v>
      </c>
      <c r="AW76" s="906">
        <v>14</v>
      </c>
      <c r="AX76" s="905">
        <v>0</v>
      </c>
      <c r="AY76" s="907">
        <f t="shared" si="112"/>
        <v>44</v>
      </c>
      <c r="AZ76" s="908">
        <v>3</v>
      </c>
    </row>
    <row r="77" spans="1:52" s="93" customFormat="1" ht="13.5" customHeight="1">
      <c r="A77" s="14" t="s">
        <v>158</v>
      </c>
      <c r="B77" s="15">
        <v>4114</v>
      </c>
      <c r="C77" s="574"/>
      <c r="D77" s="15">
        <v>1647</v>
      </c>
      <c r="E77" s="15">
        <v>2730</v>
      </c>
      <c r="F77" s="574"/>
      <c r="G77" s="15">
        <v>982</v>
      </c>
      <c r="H77" s="15">
        <v>1992</v>
      </c>
      <c r="I77" s="574"/>
      <c r="J77" s="15">
        <v>692</v>
      </c>
      <c r="K77" s="15">
        <v>1688</v>
      </c>
      <c r="L77" s="574"/>
      <c r="M77" s="15">
        <v>505</v>
      </c>
      <c r="N77" s="13">
        <f t="shared" si="109"/>
        <v>10524</v>
      </c>
      <c r="O77" s="302">
        <f t="shared" si="110"/>
        <v>3826</v>
      </c>
      <c r="P77" s="10"/>
      <c r="Q77" s="14" t="s">
        <v>158</v>
      </c>
      <c r="R77" s="15">
        <v>1018</v>
      </c>
      <c r="S77" s="574"/>
      <c r="T77" s="15">
        <v>427</v>
      </c>
      <c r="U77" s="15">
        <v>248</v>
      </c>
      <c r="V77" s="574"/>
      <c r="W77" s="15">
        <v>82</v>
      </c>
      <c r="X77" s="15">
        <v>285</v>
      </c>
      <c r="Y77" s="574"/>
      <c r="Z77" s="15">
        <v>87</v>
      </c>
      <c r="AA77" s="15">
        <v>586</v>
      </c>
      <c r="AB77" s="574"/>
      <c r="AC77" s="15">
        <v>179</v>
      </c>
      <c r="AD77" s="13">
        <f t="shared" si="114"/>
        <v>2137</v>
      </c>
      <c r="AE77" s="302">
        <f t="shared" si="115"/>
        <v>775</v>
      </c>
      <c r="AF77" s="10"/>
      <c r="AG77" s="18" t="s">
        <v>158</v>
      </c>
      <c r="AH77" s="573">
        <v>82</v>
      </c>
      <c r="AI77" s="574">
        <v>62</v>
      </c>
      <c r="AJ77" s="574">
        <v>45</v>
      </c>
      <c r="AK77" s="574">
        <v>37</v>
      </c>
      <c r="AL77" s="572">
        <f t="shared" si="113"/>
        <v>226</v>
      </c>
      <c r="AM77" s="573">
        <v>132</v>
      </c>
      <c r="AN77" s="574">
        <v>59</v>
      </c>
      <c r="AO77" s="572">
        <f t="shared" si="111"/>
        <v>191</v>
      </c>
      <c r="AP77" s="579">
        <v>43</v>
      </c>
      <c r="AQ77" s="10"/>
      <c r="AR77" s="897" t="s">
        <v>352</v>
      </c>
      <c r="AS77" s="904">
        <v>30</v>
      </c>
      <c r="AT77" s="905">
        <v>48</v>
      </c>
      <c r="AU77" s="905">
        <v>62</v>
      </c>
      <c r="AV77" s="906">
        <v>48</v>
      </c>
      <c r="AW77" s="906">
        <v>149</v>
      </c>
      <c r="AX77" s="905">
        <v>0</v>
      </c>
      <c r="AY77" s="907">
        <f t="shared" si="112"/>
        <v>337</v>
      </c>
      <c r="AZ77" s="908">
        <v>37</v>
      </c>
    </row>
    <row r="78" spans="1:52" s="93" customFormat="1" ht="13.5" customHeight="1">
      <c r="A78" s="14" t="s">
        <v>159</v>
      </c>
      <c r="B78" s="15">
        <v>860</v>
      </c>
      <c r="C78" s="574"/>
      <c r="D78" s="15">
        <v>351</v>
      </c>
      <c r="E78" s="15">
        <v>583</v>
      </c>
      <c r="F78" s="574"/>
      <c r="G78" s="15">
        <v>227</v>
      </c>
      <c r="H78" s="15">
        <v>457</v>
      </c>
      <c r="I78" s="574"/>
      <c r="J78" s="15">
        <v>169</v>
      </c>
      <c r="K78" s="15">
        <v>364</v>
      </c>
      <c r="L78" s="574"/>
      <c r="M78" s="15">
        <v>111</v>
      </c>
      <c r="N78" s="13">
        <f t="shared" si="109"/>
        <v>2264</v>
      </c>
      <c r="O78" s="302">
        <f t="shared" si="110"/>
        <v>858</v>
      </c>
      <c r="P78" s="10"/>
      <c r="Q78" s="14" t="s">
        <v>159</v>
      </c>
      <c r="R78" s="15">
        <v>155</v>
      </c>
      <c r="S78" s="574"/>
      <c r="T78" s="15">
        <v>71</v>
      </c>
      <c r="U78" s="15">
        <v>36</v>
      </c>
      <c r="V78" s="574"/>
      <c r="W78" s="15">
        <v>5</v>
      </c>
      <c r="X78" s="15">
        <v>30</v>
      </c>
      <c r="Y78" s="574"/>
      <c r="Z78" s="15">
        <v>7</v>
      </c>
      <c r="AA78" s="15">
        <v>101</v>
      </c>
      <c r="AB78" s="574"/>
      <c r="AC78" s="15">
        <v>34</v>
      </c>
      <c r="AD78" s="13">
        <f t="shared" si="114"/>
        <v>322</v>
      </c>
      <c r="AE78" s="302">
        <f t="shared" si="115"/>
        <v>117</v>
      </c>
      <c r="AF78" s="10"/>
      <c r="AG78" s="18" t="s">
        <v>159</v>
      </c>
      <c r="AH78" s="573">
        <v>18</v>
      </c>
      <c r="AI78" s="574">
        <v>15</v>
      </c>
      <c r="AJ78" s="574">
        <v>12</v>
      </c>
      <c r="AK78" s="574">
        <v>8</v>
      </c>
      <c r="AL78" s="572">
        <f t="shared" si="113"/>
        <v>53</v>
      </c>
      <c r="AM78" s="573">
        <v>22</v>
      </c>
      <c r="AN78" s="574">
        <v>24</v>
      </c>
      <c r="AO78" s="572">
        <f t="shared" si="111"/>
        <v>46</v>
      </c>
      <c r="AP78" s="579">
        <v>12</v>
      </c>
      <c r="AQ78" s="10"/>
      <c r="AR78" s="897" t="s">
        <v>53</v>
      </c>
      <c r="AS78" s="904">
        <v>3</v>
      </c>
      <c r="AT78" s="905">
        <v>23</v>
      </c>
      <c r="AU78" s="905">
        <v>4</v>
      </c>
      <c r="AV78" s="906">
        <v>21</v>
      </c>
      <c r="AW78" s="906">
        <v>21</v>
      </c>
      <c r="AX78" s="905">
        <v>0</v>
      </c>
      <c r="AY78" s="907">
        <f t="shared" si="112"/>
        <v>72</v>
      </c>
      <c r="AZ78" s="908">
        <v>14</v>
      </c>
    </row>
    <row r="79" spans="1:52" s="93" customFormat="1" ht="13.5" customHeight="1">
      <c r="A79" s="14" t="s">
        <v>160</v>
      </c>
      <c r="B79" s="15">
        <v>603</v>
      </c>
      <c r="C79" s="574"/>
      <c r="D79" s="15">
        <v>308</v>
      </c>
      <c r="E79" s="15">
        <v>303</v>
      </c>
      <c r="F79" s="574"/>
      <c r="G79" s="15">
        <v>167</v>
      </c>
      <c r="H79" s="15">
        <v>272</v>
      </c>
      <c r="I79" s="574"/>
      <c r="J79" s="15">
        <v>136</v>
      </c>
      <c r="K79" s="15">
        <v>238</v>
      </c>
      <c r="L79" s="574"/>
      <c r="M79" s="15">
        <v>125</v>
      </c>
      <c r="N79" s="13">
        <f t="shared" si="109"/>
        <v>1416</v>
      </c>
      <c r="O79" s="302">
        <f t="shared" si="110"/>
        <v>736</v>
      </c>
      <c r="P79" s="10"/>
      <c r="Q79" s="14" t="s">
        <v>160</v>
      </c>
      <c r="R79" s="15">
        <v>104</v>
      </c>
      <c r="S79" s="574"/>
      <c r="T79" s="15">
        <v>59</v>
      </c>
      <c r="U79" s="15">
        <v>51</v>
      </c>
      <c r="V79" s="574"/>
      <c r="W79" s="15">
        <v>29</v>
      </c>
      <c r="X79" s="15">
        <v>54</v>
      </c>
      <c r="Y79" s="574"/>
      <c r="Z79" s="15">
        <v>36</v>
      </c>
      <c r="AA79" s="15">
        <v>112</v>
      </c>
      <c r="AB79" s="574"/>
      <c r="AC79" s="15">
        <v>67</v>
      </c>
      <c r="AD79" s="13">
        <f t="shared" si="114"/>
        <v>321</v>
      </c>
      <c r="AE79" s="302">
        <f t="shared" si="115"/>
        <v>191</v>
      </c>
      <c r="AF79" s="10"/>
      <c r="AG79" s="18" t="s">
        <v>160</v>
      </c>
      <c r="AH79" s="573">
        <v>12</v>
      </c>
      <c r="AI79" s="574">
        <v>6</v>
      </c>
      <c r="AJ79" s="574">
        <v>6</v>
      </c>
      <c r="AK79" s="574">
        <v>6</v>
      </c>
      <c r="AL79" s="572">
        <f t="shared" si="113"/>
        <v>30</v>
      </c>
      <c r="AM79" s="573">
        <v>16</v>
      </c>
      <c r="AN79" s="574">
        <v>8</v>
      </c>
      <c r="AO79" s="572">
        <f t="shared" si="111"/>
        <v>24</v>
      </c>
      <c r="AP79" s="579">
        <v>4</v>
      </c>
      <c r="AQ79" s="10"/>
      <c r="AR79" s="897" t="s">
        <v>367</v>
      </c>
      <c r="AS79" s="904">
        <v>32</v>
      </c>
      <c r="AT79" s="905">
        <v>0</v>
      </c>
      <c r="AU79" s="905">
        <v>0</v>
      </c>
      <c r="AV79" s="906">
        <v>13</v>
      </c>
      <c r="AW79" s="906">
        <v>9</v>
      </c>
      <c r="AX79" s="905">
        <v>0</v>
      </c>
      <c r="AY79" s="907">
        <f t="shared" si="112"/>
        <v>54</v>
      </c>
      <c r="AZ79" s="908">
        <v>8</v>
      </c>
    </row>
    <row r="80" spans="1:52" s="93" customFormat="1" ht="13.5" customHeight="1">
      <c r="A80" s="14" t="s">
        <v>161</v>
      </c>
      <c r="B80" s="15">
        <v>2068</v>
      </c>
      <c r="C80" s="574"/>
      <c r="D80" s="15">
        <v>1096</v>
      </c>
      <c r="E80" s="15">
        <v>1736</v>
      </c>
      <c r="F80" s="574"/>
      <c r="G80" s="15">
        <v>885</v>
      </c>
      <c r="H80" s="15">
        <v>1566</v>
      </c>
      <c r="I80" s="574"/>
      <c r="J80" s="15">
        <v>844</v>
      </c>
      <c r="K80" s="15">
        <v>1265</v>
      </c>
      <c r="L80" s="574"/>
      <c r="M80" s="15">
        <v>695</v>
      </c>
      <c r="N80" s="13">
        <f t="shared" si="109"/>
        <v>6635</v>
      </c>
      <c r="O80" s="302">
        <f t="shared" si="110"/>
        <v>3520</v>
      </c>
      <c r="P80" s="10"/>
      <c r="Q80" s="14" t="s">
        <v>161</v>
      </c>
      <c r="R80" s="15">
        <v>245</v>
      </c>
      <c r="S80" s="574"/>
      <c r="T80" s="15">
        <v>121</v>
      </c>
      <c r="U80" s="15">
        <v>191</v>
      </c>
      <c r="V80" s="574"/>
      <c r="W80" s="15">
        <v>98</v>
      </c>
      <c r="X80" s="15">
        <v>149</v>
      </c>
      <c r="Y80" s="574"/>
      <c r="Z80" s="15">
        <v>87</v>
      </c>
      <c r="AA80" s="15">
        <v>369</v>
      </c>
      <c r="AB80" s="574"/>
      <c r="AC80" s="15">
        <v>212</v>
      </c>
      <c r="AD80" s="13">
        <f t="shared" si="114"/>
        <v>954</v>
      </c>
      <c r="AE80" s="302">
        <f t="shared" si="115"/>
        <v>518</v>
      </c>
      <c r="AF80" s="10"/>
      <c r="AG80" s="18" t="s">
        <v>161</v>
      </c>
      <c r="AH80" s="573">
        <v>46</v>
      </c>
      <c r="AI80" s="574">
        <v>43</v>
      </c>
      <c r="AJ80" s="574">
        <v>43</v>
      </c>
      <c r="AK80" s="574">
        <v>29</v>
      </c>
      <c r="AL80" s="572">
        <f t="shared" si="113"/>
        <v>161</v>
      </c>
      <c r="AM80" s="573">
        <v>98</v>
      </c>
      <c r="AN80" s="574">
        <v>48</v>
      </c>
      <c r="AO80" s="572">
        <f t="shared" si="111"/>
        <v>146</v>
      </c>
      <c r="AP80" s="579">
        <v>30</v>
      </c>
      <c r="AQ80" s="10"/>
      <c r="AR80" s="897" t="s">
        <v>311</v>
      </c>
      <c r="AS80" s="904">
        <v>126</v>
      </c>
      <c r="AT80" s="905">
        <v>0</v>
      </c>
      <c r="AU80" s="905">
        <v>0</v>
      </c>
      <c r="AV80" s="906">
        <v>42</v>
      </c>
      <c r="AW80" s="906">
        <v>61</v>
      </c>
      <c r="AX80" s="905">
        <v>0</v>
      </c>
      <c r="AY80" s="907">
        <f t="shared" si="112"/>
        <v>229</v>
      </c>
      <c r="AZ80" s="908">
        <v>45</v>
      </c>
    </row>
    <row r="81" spans="1:52" s="93" customFormat="1" ht="13.5" customHeight="1">
      <c r="A81" s="14" t="s">
        <v>162</v>
      </c>
      <c r="B81" s="15">
        <v>2563</v>
      </c>
      <c r="C81" s="574"/>
      <c r="D81" s="15">
        <v>1215</v>
      </c>
      <c r="E81" s="15">
        <v>2036</v>
      </c>
      <c r="F81" s="574"/>
      <c r="G81" s="15">
        <v>963</v>
      </c>
      <c r="H81" s="15">
        <v>1557</v>
      </c>
      <c r="I81" s="574"/>
      <c r="J81" s="15">
        <v>646</v>
      </c>
      <c r="K81" s="15">
        <v>1450</v>
      </c>
      <c r="L81" s="574"/>
      <c r="M81" s="15">
        <v>692</v>
      </c>
      <c r="N81" s="13">
        <f t="shared" si="109"/>
        <v>7606</v>
      </c>
      <c r="O81" s="302">
        <f t="shared" si="110"/>
        <v>3516</v>
      </c>
      <c r="P81" s="10"/>
      <c r="Q81" s="14" t="s">
        <v>162</v>
      </c>
      <c r="R81" s="15">
        <v>395</v>
      </c>
      <c r="S81" s="574"/>
      <c r="T81" s="15">
        <v>173</v>
      </c>
      <c r="U81" s="15">
        <v>360</v>
      </c>
      <c r="V81" s="574"/>
      <c r="W81" s="15">
        <v>167</v>
      </c>
      <c r="X81" s="15">
        <v>147</v>
      </c>
      <c r="Y81" s="574"/>
      <c r="Z81" s="15">
        <v>65</v>
      </c>
      <c r="AA81" s="15">
        <v>447</v>
      </c>
      <c r="AB81" s="574"/>
      <c r="AC81" s="15">
        <v>221</v>
      </c>
      <c r="AD81" s="13">
        <f t="shared" si="114"/>
        <v>1349</v>
      </c>
      <c r="AE81" s="302">
        <f t="shared" si="115"/>
        <v>626</v>
      </c>
      <c r="AF81" s="10"/>
      <c r="AG81" s="18" t="s">
        <v>162</v>
      </c>
      <c r="AH81" s="573">
        <v>45</v>
      </c>
      <c r="AI81" s="574">
        <v>38</v>
      </c>
      <c r="AJ81" s="574">
        <v>34</v>
      </c>
      <c r="AK81" s="574">
        <v>25</v>
      </c>
      <c r="AL81" s="572">
        <f t="shared" si="113"/>
        <v>142</v>
      </c>
      <c r="AM81" s="573">
        <v>94</v>
      </c>
      <c r="AN81" s="574">
        <v>41</v>
      </c>
      <c r="AO81" s="572">
        <f t="shared" si="111"/>
        <v>135</v>
      </c>
      <c r="AP81" s="579">
        <v>22</v>
      </c>
      <c r="AQ81" s="10"/>
      <c r="AR81" s="897" t="s">
        <v>312</v>
      </c>
      <c r="AS81" s="904">
        <v>26</v>
      </c>
      <c r="AT81" s="905">
        <v>101</v>
      </c>
      <c r="AU81" s="905">
        <v>0</v>
      </c>
      <c r="AV81" s="906">
        <v>36</v>
      </c>
      <c r="AW81" s="906">
        <v>47</v>
      </c>
      <c r="AX81" s="905">
        <v>0</v>
      </c>
      <c r="AY81" s="907">
        <f t="shared" si="112"/>
        <v>210</v>
      </c>
      <c r="AZ81" s="908">
        <v>46</v>
      </c>
    </row>
    <row r="82" spans="1:52" s="93" customFormat="1" ht="13.5" customHeight="1">
      <c r="A82" s="14" t="s">
        <v>163</v>
      </c>
      <c r="B82" s="15">
        <v>1891</v>
      </c>
      <c r="C82" s="574"/>
      <c r="D82" s="15">
        <v>919</v>
      </c>
      <c r="E82" s="15">
        <v>1156</v>
      </c>
      <c r="F82" s="574"/>
      <c r="G82" s="15">
        <v>587</v>
      </c>
      <c r="H82" s="15">
        <v>799</v>
      </c>
      <c r="I82" s="574"/>
      <c r="J82" s="15">
        <v>372</v>
      </c>
      <c r="K82" s="15">
        <v>668</v>
      </c>
      <c r="L82" s="574"/>
      <c r="M82" s="15">
        <v>275</v>
      </c>
      <c r="N82" s="13">
        <f t="shared" si="109"/>
        <v>4514</v>
      </c>
      <c r="O82" s="302">
        <f t="shared" si="110"/>
        <v>2153</v>
      </c>
      <c r="P82" s="10"/>
      <c r="Q82" s="14" t="s">
        <v>163</v>
      </c>
      <c r="R82" s="15">
        <v>387</v>
      </c>
      <c r="S82" s="574"/>
      <c r="T82" s="15">
        <v>207</v>
      </c>
      <c r="U82" s="15">
        <v>213</v>
      </c>
      <c r="V82" s="574"/>
      <c r="W82" s="15">
        <v>99</v>
      </c>
      <c r="X82" s="15">
        <v>193</v>
      </c>
      <c r="Y82" s="574"/>
      <c r="Z82" s="15">
        <v>103</v>
      </c>
      <c r="AA82" s="15">
        <v>245</v>
      </c>
      <c r="AB82" s="574"/>
      <c r="AC82" s="15">
        <v>95</v>
      </c>
      <c r="AD82" s="13">
        <f t="shared" si="114"/>
        <v>1038</v>
      </c>
      <c r="AE82" s="302">
        <f t="shared" si="115"/>
        <v>504</v>
      </c>
      <c r="AF82" s="10"/>
      <c r="AG82" s="18" t="s">
        <v>163</v>
      </c>
      <c r="AH82" s="573">
        <v>36</v>
      </c>
      <c r="AI82" s="574">
        <v>25</v>
      </c>
      <c r="AJ82" s="574">
        <v>17</v>
      </c>
      <c r="AK82" s="574">
        <v>17</v>
      </c>
      <c r="AL82" s="572">
        <f t="shared" si="113"/>
        <v>95</v>
      </c>
      <c r="AM82" s="573">
        <v>68</v>
      </c>
      <c r="AN82" s="574">
        <v>15</v>
      </c>
      <c r="AO82" s="572">
        <f t="shared" si="111"/>
        <v>83</v>
      </c>
      <c r="AP82" s="579">
        <v>14</v>
      </c>
      <c r="AQ82" s="10"/>
      <c r="AR82" s="897" t="s">
        <v>313</v>
      </c>
      <c r="AS82" s="904">
        <v>88</v>
      </c>
      <c r="AT82" s="905">
        <v>0</v>
      </c>
      <c r="AU82" s="905">
        <v>0</v>
      </c>
      <c r="AV82" s="906">
        <v>29</v>
      </c>
      <c r="AW82" s="906">
        <v>43</v>
      </c>
      <c r="AX82" s="905">
        <v>1</v>
      </c>
      <c r="AY82" s="907">
        <f t="shared" si="112"/>
        <v>161</v>
      </c>
      <c r="AZ82" s="908">
        <v>20</v>
      </c>
    </row>
    <row r="83" spans="1:52" s="93" customFormat="1" ht="13.5" customHeight="1">
      <c r="A83" s="14" t="s">
        <v>164</v>
      </c>
      <c r="B83" s="15">
        <v>3150</v>
      </c>
      <c r="C83" s="574"/>
      <c r="D83" s="15">
        <v>1619</v>
      </c>
      <c r="E83" s="15">
        <v>2696</v>
      </c>
      <c r="F83" s="574"/>
      <c r="G83" s="15">
        <v>1434</v>
      </c>
      <c r="H83" s="15">
        <v>2326</v>
      </c>
      <c r="I83" s="574"/>
      <c r="J83" s="15">
        <v>1251</v>
      </c>
      <c r="K83" s="15">
        <v>2763</v>
      </c>
      <c r="L83" s="574"/>
      <c r="M83" s="15">
        <v>1512</v>
      </c>
      <c r="N83" s="13">
        <f t="shared" si="109"/>
        <v>10935</v>
      </c>
      <c r="O83" s="302">
        <f t="shared" si="110"/>
        <v>5816</v>
      </c>
      <c r="P83" s="10"/>
      <c r="Q83" s="14" t="s">
        <v>164</v>
      </c>
      <c r="R83" s="15">
        <v>460</v>
      </c>
      <c r="S83" s="574"/>
      <c r="T83" s="15">
        <v>238</v>
      </c>
      <c r="U83" s="15">
        <v>389</v>
      </c>
      <c r="V83" s="574"/>
      <c r="W83" s="15">
        <v>234</v>
      </c>
      <c r="X83" s="15">
        <v>233</v>
      </c>
      <c r="Y83" s="574"/>
      <c r="Z83" s="15">
        <v>133</v>
      </c>
      <c r="AA83" s="15">
        <v>393</v>
      </c>
      <c r="AB83" s="574"/>
      <c r="AC83" s="15">
        <v>231</v>
      </c>
      <c r="AD83" s="13">
        <f t="shared" si="114"/>
        <v>1475</v>
      </c>
      <c r="AE83" s="302">
        <f t="shared" si="115"/>
        <v>836</v>
      </c>
      <c r="AF83" s="10"/>
      <c r="AG83" s="18" t="s">
        <v>164</v>
      </c>
      <c r="AH83" s="573">
        <v>47</v>
      </c>
      <c r="AI83" s="574">
        <v>39</v>
      </c>
      <c r="AJ83" s="574">
        <v>33</v>
      </c>
      <c r="AK83" s="574">
        <v>36</v>
      </c>
      <c r="AL83" s="572">
        <f t="shared" si="113"/>
        <v>155</v>
      </c>
      <c r="AM83" s="573">
        <v>99</v>
      </c>
      <c r="AN83" s="574">
        <v>11</v>
      </c>
      <c r="AO83" s="572">
        <f t="shared" si="111"/>
        <v>110</v>
      </c>
      <c r="AP83" s="579">
        <v>7</v>
      </c>
      <c r="AQ83" s="10"/>
      <c r="AR83" s="897" t="s">
        <v>314</v>
      </c>
      <c r="AS83" s="904">
        <v>166</v>
      </c>
      <c r="AT83" s="905">
        <v>45</v>
      </c>
      <c r="AU83" s="905">
        <v>0</v>
      </c>
      <c r="AV83" s="906">
        <v>26</v>
      </c>
      <c r="AW83" s="906">
        <v>29</v>
      </c>
      <c r="AX83" s="905">
        <v>0</v>
      </c>
      <c r="AY83" s="907">
        <f t="shared" si="112"/>
        <v>266</v>
      </c>
      <c r="AZ83" s="908">
        <v>86</v>
      </c>
    </row>
    <row r="84" spans="1:52" s="93" customFormat="1" ht="13.5" customHeight="1">
      <c r="A84" s="14" t="s">
        <v>165</v>
      </c>
      <c r="B84" s="15">
        <v>2999</v>
      </c>
      <c r="C84" s="574"/>
      <c r="D84" s="15">
        <v>1547</v>
      </c>
      <c r="E84" s="15">
        <v>2296</v>
      </c>
      <c r="F84" s="574"/>
      <c r="G84" s="15">
        <v>1175</v>
      </c>
      <c r="H84" s="15">
        <v>1268</v>
      </c>
      <c r="I84" s="574"/>
      <c r="J84" s="15">
        <v>640</v>
      </c>
      <c r="K84" s="15">
        <v>928</v>
      </c>
      <c r="L84" s="574"/>
      <c r="M84" s="15">
        <v>432</v>
      </c>
      <c r="N84" s="13">
        <f t="shared" si="109"/>
        <v>7491</v>
      </c>
      <c r="O84" s="302">
        <f t="shared" si="110"/>
        <v>3794</v>
      </c>
      <c r="P84" s="10"/>
      <c r="Q84" s="14" t="s">
        <v>165</v>
      </c>
      <c r="R84" s="15">
        <v>733</v>
      </c>
      <c r="S84" s="574"/>
      <c r="T84" s="15">
        <v>355</v>
      </c>
      <c r="U84" s="15">
        <v>389</v>
      </c>
      <c r="V84" s="574"/>
      <c r="W84" s="15">
        <v>183</v>
      </c>
      <c r="X84" s="15">
        <v>146</v>
      </c>
      <c r="Y84" s="574"/>
      <c r="Z84" s="15">
        <v>63</v>
      </c>
      <c r="AA84" s="15">
        <v>181</v>
      </c>
      <c r="AB84" s="574"/>
      <c r="AC84" s="15">
        <v>103</v>
      </c>
      <c r="AD84" s="13">
        <f t="shared" si="114"/>
        <v>1449</v>
      </c>
      <c r="AE84" s="302">
        <f t="shared" si="115"/>
        <v>704</v>
      </c>
      <c r="AF84" s="10"/>
      <c r="AG84" s="18" t="s">
        <v>165</v>
      </c>
      <c r="AH84" s="573">
        <v>51</v>
      </c>
      <c r="AI84" s="574">
        <v>39</v>
      </c>
      <c r="AJ84" s="574">
        <v>25</v>
      </c>
      <c r="AK84" s="574">
        <v>23</v>
      </c>
      <c r="AL84" s="572">
        <f t="shared" si="113"/>
        <v>138</v>
      </c>
      <c r="AM84" s="573">
        <v>108</v>
      </c>
      <c r="AN84" s="574">
        <v>8</v>
      </c>
      <c r="AO84" s="572">
        <f t="shared" si="111"/>
        <v>116</v>
      </c>
      <c r="AP84" s="579">
        <v>22</v>
      </c>
      <c r="AQ84" s="10"/>
      <c r="AR84" s="897" t="s">
        <v>315</v>
      </c>
      <c r="AS84" s="904">
        <v>35</v>
      </c>
      <c r="AT84" s="905">
        <v>31</v>
      </c>
      <c r="AU84" s="905">
        <v>13</v>
      </c>
      <c r="AV84" s="906">
        <v>38</v>
      </c>
      <c r="AW84" s="906">
        <v>57</v>
      </c>
      <c r="AX84" s="905">
        <v>20</v>
      </c>
      <c r="AY84" s="907">
        <f t="shared" si="112"/>
        <v>194</v>
      </c>
      <c r="AZ84" s="908">
        <v>21</v>
      </c>
    </row>
    <row r="85" spans="1:52" s="93" customFormat="1" ht="13.5" customHeight="1">
      <c r="A85" s="14" t="s">
        <v>166</v>
      </c>
      <c r="B85" s="15">
        <v>1093</v>
      </c>
      <c r="C85" s="574"/>
      <c r="D85" s="15">
        <v>544</v>
      </c>
      <c r="E85" s="15">
        <v>822</v>
      </c>
      <c r="F85" s="574"/>
      <c r="G85" s="15">
        <v>404</v>
      </c>
      <c r="H85" s="15">
        <v>1052</v>
      </c>
      <c r="I85" s="574"/>
      <c r="J85" s="15">
        <v>510</v>
      </c>
      <c r="K85" s="15">
        <v>1166</v>
      </c>
      <c r="L85" s="574"/>
      <c r="M85" s="15">
        <v>523</v>
      </c>
      <c r="N85" s="13">
        <f t="shared" si="109"/>
        <v>4133</v>
      </c>
      <c r="O85" s="302">
        <f t="shared" si="110"/>
        <v>1981</v>
      </c>
      <c r="P85" s="10"/>
      <c r="Q85" s="14" t="s">
        <v>166</v>
      </c>
      <c r="R85" s="15">
        <v>204</v>
      </c>
      <c r="S85" s="574"/>
      <c r="T85" s="15">
        <v>101</v>
      </c>
      <c r="U85" s="15">
        <v>107</v>
      </c>
      <c r="V85" s="574"/>
      <c r="W85" s="15">
        <v>43</v>
      </c>
      <c r="X85" s="15">
        <v>254</v>
      </c>
      <c r="Y85" s="574"/>
      <c r="Z85" s="15">
        <v>110</v>
      </c>
      <c r="AA85" s="15">
        <v>501</v>
      </c>
      <c r="AB85" s="574"/>
      <c r="AC85" s="15">
        <v>224</v>
      </c>
      <c r="AD85" s="13">
        <f t="shared" si="114"/>
        <v>1066</v>
      </c>
      <c r="AE85" s="302">
        <f t="shared" si="115"/>
        <v>478</v>
      </c>
      <c r="AF85" s="10"/>
      <c r="AG85" s="18" t="s">
        <v>166</v>
      </c>
      <c r="AH85" s="573">
        <v>21</v>
      </c>
      <c r="AI85" s="574">
        <v>20</v>
      </c>
      <c r="AJ85" s="574">
        <v>29</v>
      </c>
      <c r="AK85" s="574">
        <v>27</v>
      </c>
      <c r="AL85" s="572">
        <f t="shared" si="113"/>
        <v>97</v>
      </c>
      <c r="AM85" s="573">
        <v>51</v>
      </c>
      <c r="AN85" s="574">
        <v>40</v>
      </c>
      <c r="AO85" s="572">
        <f t="shared" si="111"/>
        <v>91</v>
      </c>
      <c r="AP85" s="579">
        <v>15</v>
      </c>
      <c r="AQ85" s="10"/>
      <c r="AR85" s="897" t="s">
        <v>316</v>
      </c>
      <c r="AS85" s="904">
        <v>29</v>
      </c>
      <c r="AT85" s="905">
        <v>21</v>
      </c>
      <c r="AU85" s="905">
        <v>34</v>
      </c>
      <c r="AV85" s="906">
        <v>24</v>
      </c>
      <c r="AW85" s="906">
        <v>46</v>
      </c>
      <c r="AX85" s="905">
        <v>0</v>
      </c>
      <c r="AY85" s="907">
        <f t="shared" si="112"/>
        <v>154</v>
      </c>
      <c r="AZ85" s="908">
        <v>20</v>
      </c>
    </row>
    <row r="86" spans="1:52" s="93" customFormat="1" ht="13.5" customHeight="1">
      <c r="A86" s="14" t="s">
        <v>167</v>
      </c>
      <c r="B86" s="15">
        <v>83</v>
      </c>
      <c r="C86" s="574"/>
      <c r="D86" s="15">
        <v>27</v>
      </c>
      <c r="E86" s="15">
        <v>63</v>
      </c>
      <c r="F86" s="574"/>
      <c r="G86" s="15">
        <v>25</v>
      </c>
      <c r="H86" s="15">
        <v>66</v>
      </c>
      <c r="I86" s="574"/>
      <c r="J86" s="15">
        <v>22</v>
      </c>
      <c r="K86" s="15">
        <v>22</v>
      </c>
      <c r="L86" s="574"/>
      <c r="M86" s="15">
        <v>10</v>
      </c>
      <c r="N86" s="13">
        <f t="shared" si="109"/>
        <v>234</v>
      </c>
      <c r="O86" s="302">
        <f t="shared" si="110"/>
        <v>84</v>
      </c>
      <c r="P86" s="10"/>
      <c r="Q86" s="14" t="s">
        <v>167</v>
      </c>
      <c r="R86" s="15">
        <v>17</v>
      </c>
      <c r="S86" s="574"/>
      <c r="T86" s="15">
        <v>6</v>
      </c>
      <c r="U86" s="15">
        <v>1</v>
      </c>
      <c r="V86" s="574"/>
      <c r="W86" s="15">
        <v>0</v>
      </c>
      <c r="X86" s="15">
        <v>11</v>
      </c>
      <c r="Y86" s="574"/>
      <c r="Z86" s="15">
        <v>3</v>
      </c>
      <c r="AA86" s="15">
        <v>1</v>
      </c>
      <c r="AB86" s="574"/>
      <c r="AC86" s="15">
        <v>1</v>
      </c>
      <c r="AD86" s="13">
        <f t="shared" si="114"/>
        <v>30</v>
      </c>
      <c r="AE86" s="302">
        <f t="shared" si="115"/>
        <v>10</v>
      </c>
      <c r="AF86" s="10"/>
      <c r="AG86" s="18" t="s">
        <v>167</v>
      </c>
      <c r="AH86" s="573">
        <v>4</v>
      </c>
      <c r="AI86" s="574">
        <v>3</v>
      </c>
      <c r="AJ86" s="574">
        <v>2</v>
      </c>
      <c r="AK86" s="574">
        <v>1</v>
      </c>
      <c r="AL86" s="572">
        <f t="shared" si="113"/>
        <v>10</v>
      </c>
      <c r="AM86" s="573">
        <v>4</v>
      </c>
      <c r="AN86" s="574">
        <v>4</v>
      </c>
      <c r="AO86" s="572">
        <f t="shared" si="111"/>
        <v>8</v>
      </c>
      <c r="AP86" s="579">
        <v>3</v>
      </c>
      <c r="AQ86" s="10"/>
      <c r="AR86" s="897" t="s">
        <v>67</v>
      </c>
      <c r="AS86" s="904">
        <v>2</v>
      </c>
      <c r="AT86" s="905">
        <v>4</v>
      </c>
      <c r="AU86" s="905">
        <v>0</v>
      </c>
      <c r="AV86" s="906">
        <v>2</v>
      </c>
      <c r="AW86" s="906">
        <v>5</v>
      </c>
      <c r="AX86" s="905">
        <v>0</v>
      </c>
      <c r="AY86" s="907">
        <f t="shared" si="112"/>
        <v>13</v>
      </c>
      <c r="AZ86" s="908">
        <v>1</v>
      </c>
    </row>
    <row r="87" spans="1:52" s="93" customFormat="1" ht="13.5" customHeight="1">
      <c r="A87" s="14" t="s">
        <v>168</v>
      </c>
      <c r="B87" s="15">
        <v>1601</v>
      </c>
      <c r="C87" s="574"/>
      <c r="D87" s="15">
        <v>775</v>
      </c>
      <c r="E87" s="15">
        <v>880</v>
      </c>
      <c r="F87" s="574"/>
      <c r="G87" s="15">
        <v>436</v>
      </c>
      <c r="H87" s="15">
        <v>812</v>
      </c>
      <c r="I87" s="574"/>
      <c r="J87" s="15">
        <v>388</v>
      </c>
      <c r="K87" s="15">
        <v>553</v>
      </c>
      <c r="L87" s="574"/>
      <c r="M87" s="15">
        <v>281</v>
      </c>
      <c r="N87" s="13">
        <f t="shared" si="109"/>
        <v>3846</v>
      </c>
      <c r="O87" s="302">
        <f t="shared" si="110"/>
        <v>1880</v>
      </c>
      <c r="P87" s="10"/>
      <c r="Q87" s="14" t="s">
        <v>168</v>
      </c>
      <c r="R87" s="15">
        <v>229</v>
      </c>
      <c r="S87" s="574"/>
      <c r="T87" s="15">
        <v>119</v>
      </c>
      <c r="U87" s="15">
        <v>100</v>
      </c>
      <c r="V87" s="574"/>
      <c r="W87" s="15">
        <v>44</v>
      </c>
      <c r="X87" s="15">
        <v>95</v>
      </c>
      <c r="Y87" s="574"/>
      <c r="Z87" s="15">
        <v>39</v>
      </c>
      <c r="AA87" s="15">
        <v>145</v>
      </c>
      <c r="AB87" s="574"/>
      <c r="AC87" s="15">
        <v>80</v>
      </c>
      <c r="AD87" s="13">
        <f t="shared" si="114"/>
        <v>569</v>
      </c>
      <c r="AE87" s="302">
        <f t="shared" si="115"/>
        <v>282</v>
      </c>
      <c r="AF87" s="10"/>
      <c r="AG87" s="18" t="s">
        <v>168</v>
      </c>
      <c r="AH87" s="573">
        <v>36</v>
      </c>
      <c r="AI87" s="574">
        <v>20</v>
      </c>
      <c r="AJ87" s="574">
        <v>20</v>
      </c>
      <c r="AK87" s="574">
        <v>18</v>
      </c>
      <c r="AL87" s="572">
        <f t="shared" si="113"/>
        <v>94</v>
      </c>
      <c r="AM87" s="573">
        <v>66</v>
      </c>
      <c r="AN87" s="574">
        <v>13</v>
      </c>
      <c r="AO87" s="572">
        <f t="shared" si="111"/>
        <v>79</v>
      </c>
      <c r="AP87" s="579">
        <v>16</v>
      </c>
      <c r="AQ87" s="10"/>
      <c r="AR87" s="897" t="s">
        <v>317</v>
      </c>
      <c r="AS87" s="904">
        <v>100</v>
      </c>
      <c r="AT87" s="905">
        <v>0</v>
      </c>
      <c r="AU87" s="905">
        <v>0</v>
      </c>
      <c r="AV87" s="906">
        <v>7</v>
      </c>
      <c r="AW87" s="906">
        <v>42</v>
      </c>
      <c r="AX87" s="905">
        <v>0</v>
      </c>
      <c r="AY87" s="907">
        <f t="shared" si="112"/>
        <v>149</v>
      </c>
      <c r="AZ87" s="908">
        <v>23</v>
      </c>
    </row>
    <row r="88" spans="1:52" s="334" customFormat="1" ht="13.5" customHeight="1" thickBot="1">
      <c r="A88" s="348" t="s">
        <v>169</v>
      </c>
      <c r="B88" s="407">
        <v>1181</v>
      </c>
      <c r="C88" s="407"/>
      <c r="D88" s="407">
        <v>604</v>
      </c>
      <c r="E88" s="407">
        <v>760</v>
      </c>
      <c r="F88" s="407"/>
      <c r="G88" s="407">
        <v>335</v>
      </c>
      <c r="H88" s="407">
        <v>711</v>
      </c>
      <c r="I88" s="407"/>
      <c r="J88" s="407">
        <v>330</v>
      </c>
      <c r="K88" s="407">
        <v>491</v>
      </c>
      <c r="L88" s="407"/>
      <c r="M88" s="407">
        <v>224</v>
      </c>
      <c r="N88" s="803">
        <f t="shared" si="109"/>
        <v>3143</v>
      </c>
      <c r="O88" s="804">
        <f t="shared" si="110"/>
        <v>1493</v>
      </c>
      <c r="P88" s="10"/>
      <c r="Q88" s="348" t="s">
        <v>169</v>
      </c>
      <c r="R88" s="407">
        <v>130</v>
      </c>
      <c r="S88" s="407"/>
      <c r="T88" s="407">
        <v>63</v>
      </c>
      <c r="U88" s="407">
        <v>105</v>
      </c>
      <c r="V88" s="407"/>
      <c r="W88" s="407">
        <v>45</v>
      </c>
      <c r="X88" s="407">
        <v>96</v>
      </c>
      <c r="Y88" s="407"/>
      <c r="Z88" s="407">
        <v>49</v>
      </c>
      <c r="AA88" s="407">
        <v>172</v>
      </c>
      <c r="AB88" s="407"/>
      <c r="AC88" s="407">
        <v>78</v>
      </c>
      <c r="AD88" s="803">
        <f t="shared" si="114"/>
        <v>503</v>
      </c>
      <c r="AE88" s="804">
        <f t="shared" si="115"/>
        <v>235</v>
      </c>
      <c r="AF88" s="10"/>
      <c r="AG88" s="29" t="s">
        <v>169</v>
      </c>
      <c r="AH88" s="582">
        <v>24</v>
      </c>
      <c r="AI88" s="407">
        <v>20</v>
      </c>
      <c r="AJ88" s="407">
        <v>19</v>
      </c>
      <c r="AK88" s="407">
        <v>16</v>
      </c>
      <c r="AL88" s="804">
        <f t="shared" si="113"/>
        <v>79</v>
      </c>
      <c r="AM88" s="582">
        <v>50</v>
      </c>
      <c r="AN88" s="407">
        <v>31</v>
      </c>
      <c r="AO88" s="804">
        <f t="shared" si="111"/>
        <v>81</v>
      </c>
      <c r="AP88" s="584">
        <v>12</v>
      </c>
      <c r="AQ88" s="10"/>
      <c r="AR88" s="898" t="s">
        <v>318</v>
      </c>
      <c r="AS88" s="910">
        <v>32</v>
      </c>
      <c r="AT88" s="911">
        <v>36</v>
      </c>
      <c r="AU88" s="911">
        <v>23</v>
      </c>
      <c r="AV88" s="912">
        <v>13</v>
      </c>
      <c r="AW88" s="912">
        <v>24</v>
      </c>
      <c r="AX88" s="911">
        <v>0</v>
      </c>
      <c r="AY88" s="913">
        <f t="shared" si="112"/>
        <v>128</v>
      </c>
      <c r="AZ88" s="914">
        <v>13</v>
      </c>
    </row>
    <row r="89" spans="1:52" s="93" customFormat="1" ht="13.5" customHeight="1">
      <c r="A89" s="345" t="s">
        <v>59</v>
      </c>
      <c r="B89" s="15">
        <v>1396</v>
      </c>
      <c r="C89" s="574"/>
      <c r="D89" s="15">
        <v>658</v>
      </c>
      <c r="E89" s="15">
        <v>918</v>
      </c>
      <c r="F89" s="574"/>
      <c r="G89" s="15">
        <v>427</v>
      </c>
      <c r="H89" s="15">
        <v>848</v>
      </c>
      <c r="I89" s="574"/>
      <c r="J89" s="15">
        <v>354</v>
      </c>
      <c r="K89" s="15">
        <v>561</v>
      </c>
      <c r="L89" s="574"/>
      <c r="M89" s="15">
        <v>222</v>
      </c>
      <c r="N89" s="13">
        <f t="shared" si="109"/>
        <v>3723</v>
      </c>
      <c r="O89" s="302">
        <f t="shared" si="110"/>
        <v>1661</v>
      </c>
      <c r="P89" s="10"/>
      <c r="Q89" s="345" t="s">
        <v>59</v>
      </c>
      <c r="R89" s="15">
        <v>169</v>
      </c>
      <c r="S89" s="574"/>
      <c r="T89" s="15">
        <v>76</v>
      </c>
      <c r="U89" s="15">
        <v>90</v>
      </c>
      <c r="V89" s="574"/>
      <c r="W89" s="15">
        <v>50</v>
      </c>
      <c r="X89" s="15">
        <v>80</v>
      </c>
      <c r="Y89" s="574"/>
      <c r="Z89" s="15">
        <v>43</v>
      </c>
      <c r="AA89" s="15">
        <v>220</v>
      </c>
      <c r="AB89" s="574"/>
      <c r="AC89" s="15">
        <v>88</v>
      </c>
      <c r="AD89" s="13">
        <f t="shared" si="114"/>
        <v>559</v>
      </c>
      <c r="AE89" s="302">
        <f t="shared" si="115"/>
        <v>257</v>
      </c>
      <c r="AF89" s="10"/>
      <c r="AG89" s="18" t="s">
        <v>59</v>
      </c>
      <c r="AH89" s="573">
        <v>27</v>
      </c>
      <c r="AI89" s="574">
        <v>21</v>
      </c>
      <c r="AJ89" s="574">
        <v>19</v>
      </c>
      <c r="AK89" s="574">
        <v>16</v>
      </c>
      <c r="AL89" s="572">
        <f t="shared" ref="AL89:AL119" si="116">SUM(AH89:AK89)</f>
        <v>83</v>
      </c>
      <c r="AM89" s="573">
        <v>54</v>
      </c>
      <c r="AN89" s="574">
        <v>10</v>
      </c>
      <c r="AO89" s="572">
        <f t="shared" ref="AO89:AO119" si="117">SUM(AM89:AN89)</f>
        <v>64</v>
      </c>
      <c r="AP89" s="579">
        <v>10</v>
      </c>
      <c r="AQ89" s="10"/>
      <c r="AR89" s="897" t="s">
        <v>59</v>
      </c>
      <c r="AS89" s="904">
        <v>50</v>
      </c>
      <c r="AT89" s="905">
        <v>32</v>
      </c>
      <c r="AU89" s="905">
        <v>11</v>
      </c>
      <c r="AV89" s="906">
        <v>16</v>
      </c>
      <c r="AW89" s="906">
        <v>22</v>
      </c>
      <c r="AX89" s="905">
        <v>1</v>
      </c>
      <c r="AY89" s="907">
        <f t="shared" ref="AY89:AY119" si="118">AS89+AT89+AU89+AV89+AW89+AX89</f>
        <v>132</v>
      </c>
      <c r="AZ89" s="908">
        <v>33</v>
      </c>
    </row>
    <row r="90" spans="1:52" s="93" customFormat="1" ht="13.5" customHeight="1">
      <c r="A90" s="345" t="s">
        <v>57</v>
      </c>
      <c r="B90" s="15">
        <v>1413</v>
      </c>
      <c r="C90" s="574"/>
      <c r="D90" s="15">
        <v>719</v>
      </c>
      <c r="E90" s="15">
        <v>1521</v>
      </c>
      <c r="F90" s="574"/>
      <c r="G90" s="15">
        <v>789</v>
      </c>
      <c r="H90" s="15">
        <v>1265</v>
      </c>
      <c r="I90" s="574"/>
      <c r="J90" s="15">
        <v>641</v>
      </c>
      <c r="K90" s="15">
        <v>1179</v>
      </c>
      <c r="L90" s="574"/>
      <c r="M90" s="15">
        <v>610</v>
      </c>
      <c r="N90" s="13">
        <f t="shared" si="109"/>
        <v>5378</v>
      </c>
      <c r="O90" s="302">
        <f t="shared" si="110"/>
        <v>2759</v>
      </c>
      <c r="P90" s="10"/>
      <c r="Q90" s="345" t="s">
        <v>57</v>
      </c>
      <c r="R90" s="15">
        <v>252</v>
      </c>
      <c r="S90" s="574"/>
      <c r="T90" s="15">
        <v>128</v>
      </c>
      <c r="U90" s="15">
        <v>313</v>
      </c>
      <c r="V90" s="574"/>
      <c r="W90" s="15">
        <v>153</v>
      </c>
      <c r="X90" s="15">
        <v>169</v>
      </c>
      <c r="Y90" s="574"/>
      <c r="Z90" s="15">
        <v>84</v>
      </c>
      <c r="AA90" s="15">
        <v>196</v>
      </c>
      <c r="AB90" s="574"/>
      <c r="AC90" s="15">
        <v>121</v>
      </c>
      <c r="AD90" s="13">
        <f t="shared" si="114"/>
        <v>930</v>
      </c>
      <c r="AE90" s="302">
        <f t="shared" si="115"/>
        <v>486</v>
      </c>
      <c r="AF90" s="10"/>
      <c r="AG90" s="18" t="s">
        <v>57</v>
      </c>
      <c r="AH90" s="573">
        <v>28</v>
      </c>
      <c r="AI90" s="574">
        <v>25</v>
      </c>
      <c r="AJ90" s="574">
        <v>20</v>
      </c>
      <c r="AK90" s="574">
        <v>18</v>
      </c>
      <c r="AL90" s="572">
        <f t="shared" si="116"/>
        <v>91</v>
      </c>
      <c r="AM90" s="573">
        <v>58</v>
      </c>
      <c r="AN90" s="574">
        <v>16</v>
      </c>
      <c r="AO90" s="572">
        <f t="shared" si="117"/>
        <v>74</v>
      </c>
      <c r="AP90" s="579">
        <v>5</v>
      </c>
      <c r="AQ90" s="10"/>
      <c r="AR90" s="897" t="s">
        <v>57</v>
      </c>
      <c r="AS90" s="904">
        <v>120</v>
      </c>
      <c r="AT90" s="905">
        <v>25</v>
      </c>
      <c r="AU90" s="905">
        <v>3</v>
      </c>
      <c r="AV90" s="906">
        <v>3</v>
      </c>
      <c r="AW90" s="906">
        <v>8</v>
      </c>
      <c r="AX90" s="905">
        <v>0</v>
      </c>
      <c r="AY90" s="907">
        <f t="shared" si="118"/>
        <v>159</v>
      </c>
      <c r="AZ90" s="908">
        <v>92</v>
      </c>
    </row>
    <row r="91" spans="1:52" s="93" customFormat="1" ht="13.5" customHeight="1">
      <c r="A91" s="345" t="s">
        <v>58</v>
      </c>
      <c r="B91" s="15">
        <v>901</v>
      </c>
      <c r="C91" s="574"/>
      <c r="D91" s="15">
        <v>446</v>
      </c>
      <c r="E91" s="15">
        <v>541</v>
      </c>
      <c r="F91" s="574"/>
      <c r="G91" s="15">
        <v>261</v>
      </c>
      <c r="H91" s="15">
        <v>374</v>
      </c>
      <c r="I91" s="574"/>
      <c r="J91" s="15">
        <v>173</v>
      </c>
      <c r="K91" s="15">
        <v>206</v>
      </c>
      <c r="L91" s="574"/>
      <c r="M91" s="15">
        <v>96</v>
      </c>
      <c r="N91" s="13">
        <f t="shared" si="109"/>
        <v>2022</v>
      </c>
      <c r="O91" s="302">
        <f t="shared" si="110"/>
        <v>976</v>
      </c>
      <c r="P91" s="10"/>
      <c r="Q91" s="345" t="s">
        <v>58</v>
      </c>
      <c r="R91" s="15">
        <v>151</v>
      </c>
      <c r="S91" s="574"/>
      <c r="T91" s="15">
        <v>76</v>
      </c>
      <c r="U91" s="15">
        <v>44</v>
      </c>
      <c r="V91" s="574"/>
      <c r="W91" s="15">
        <v>12</v>
      </c>
      <c r="X91" s="15">
        <v>33</v>
      </c>
      <c r="Y91" s="574"/>
      <c r="Z91" s="15">
        <v>18</v>
      </c>
      <c r="AA91" s="15">
        <v>101</v>
      </c>
      <c r="AB91" s="574"/>
      <c r="AC91" s="15">
        <v>45</v>
      </c>
      <c r="AD91" s="13">
        <f t="shared" si="114"/>
        <v>329</v>
      </c>
      <c r="AE91" s="302">
        <f t="shared" si="115"/>
        <v>151</v>
      </c>
      <c r="AF91" s="10"/>
      <c r="AG91" s="18" t="s">
        <v>58</v>
      </c>
      <c r="AH91" s="573">
        <v>18</v>
      </c>
      <c r="AI91" s="574">
        <v>14</v>
      </c>
      <c r="AJ91" s="574">
        <v>13</v>
      </c>
      <c r="AK91" s="574">
        <v>7</v>
      </c>
      <c r="AL91" s="572">
        <f t="shared" si="116"/>
        <v>52</v>
      </c>
      <c r="AM91" s="573">
        <v>26</v>
      </c>
      <c r="AN91" s="574">
        <v>18</v>
      </c>
      <c r="AO91" s="572">
        <f t="shared" si="117"/>
        <v>44</v>
      </c>
      <c r="AP91" s="579">
        <v>12</v>
      </c>
      <c r="AQ91" s="10"/>
      <c r="AR91" s="897" t="s">
        <v>58</v>
      </c>
      <c r="AS91" s="904">
        <v>16</v>
      </c>
      <c r="AT91" s="905">
        <v>20</v>
      </c>
      <c r="AU91" s="905">
        <v>1</v>
      </c>
      <c r="AV91" s="906">
        <v>8</v>
      </c>
      <c r="AW91" s="906">
        <v>31</v>
      </c>
      <c r="AX91" s="905">
        <v>0</v>
      </c>
      <c r="AY91" s="907">
        <f t="shared" si="118"/>
        <v>76</v>
      </c>
      <c r="AZ91" s="908">
        <v>8</v>
      </c>
    </row>
    <row r="92" spans="1:52" s="93" customFormat="1" ht="13.5" customHeight="1">
      <c r="A92" s="345" t="s">
        <v>68</v>
      </c>
      <c r="B92" s="15">
        <v>0</v>
      </c>
      <c r="C92" s="574"/>
      <c r="D92" s="15">
        <v>0</v>
      </c>
      <c r="E92" s="15">
        <v>0</v>
      </c>
      <c r="F92" s="574"/>
      <c r="G92" s="15">
        <v>0</v>
      </c>
      <c r="H92" s="15">
        <v>1502</v>
      </c>
      <c r="I92" s="574"/>
      <c r="J92" s="15">
        <v>710</v>
      </c>
      <c r="K92" s="15">
        <v>1042</v>
      </c>
      <c r="L92" s="574"/>
      <c r="M92" s="15">
        <v>455</v>
      </c>
      <c r="N92" s="13">
        <f t="shared" si="109"/>
        <v>2544</v>
      </c>
      <c r="O92" s="302">
        <f t="shared" si="110"/>
        <v>1165</v>
      </c>
      <c r="P92" s="10"/>
      <c r="Q92" s="345" t="s">
        <v>68</v>
      </c>
      <c r="R92" s="15">
        <v>0</v>
      </c>
      <c r="S92" s="574"/>
      <c r="T92" s="15">
        <v>0</v>
      </c>
      <c r="U92" s="15">
        <v>0</v>
      </c>
      <c r="V92" s="574"/>
      <c r="W92" s="15">
        <v>0</v>
      </c>
      <c r="X92" s="15">
        <v>175</v>
      </c>
      <c r="Y92" s="574"/>
      <c r="Z92" s="15">
        <v>81</v>
      </c>
      <c r="AA92" s="15">
        <v>362</v>
      </c>
      <c r="AB92" s="574"/>
      <c r="AC92" s="15">
        <v>178</v>
      </c>
      <c r="AD92" s="13">
        <f t="shared" si="114"/>
        <v>537</v>
      </c>
      <c r="AE92" s="302">
        <f t="shared" si="115"/>
        <v>259</v>
      </c>
      <c r="AF92" s="10"/>
      <c r="AG92" s="18" t="s">
        <v>68</v>
      </c>
      <c r="AH92" s="573">
        <v>0</v>
      </c>
      <c r="AI92" s="574">
        <v>0</v>
      </c>
      <c r="AJ92" s="574">
        <v>35</v>
      </c>
      <c r="AK92" s="574">
        <v>24</v>
      </c>
      <c r="AL92" s="572">
        <f t="shared" si="116"/>
        <v>59</v>
      </c>
      <c r="AM92" s="573">
        <v>40</v>
      </c>
      <c r="AN92" s="574">
        <v>9</v>
      </c>
      <c r="AO92" s="572">
        <f t="shared" si="117"/>
        <v>49</v>
      </c>
      <c r="AP92" s="579">
        <v>8</v>
      </c>
      <c r="AQ92" s="10"/>
      <c r="AR92" s="897" t="s">
        <v>68</v>
      </c>
      <c r="AS92" s="904">
        <v>36</v>
      </c>
      <c r="AT92" s="905">
        <v>35</v>
      </c>
      <c r="AU92" s="905">
        <v>1</v>
      </c>
      <c r="AV92" s="906">
        <v>10</v>
      </c>
      <c r="AW92" s="906">
        <v>20</v>
      </c>
      <c r="AX92" s="905">
        <v>0</v>
      </c>
      <c r="AY92" s="907">
        <f t="shared" si="118"/>
        <v>102</v>
      </c>
      <c r="AZ92" s="908">
        <v>29</v>
      </c>
    </row>
    <row r="93" spans="1:52" s="93" customFormat="1" ht="13.5" customHeight="1">
      <c r="A93" s="345" t="s">
        <v>69</v>
      </c>
      <c r="B93" s="15">
        <v>773</v>
      </c>
      <c r="C93" s="574"/>
      <c r="D93" s="15">
        <v>358</v>
      </c>
      <c r="E93" s="15">
        <v>593</v>
      </c>
      <c r="F93" s="574"/>
      <c r="G93" s="15">
        <v>232</v>
      </c>
      <c r="H93" s="15">
        <v>445</v>
      </c>
      <c r="I93" s="574"/>
      <c r="J93" s="15">
        <v>180</v>
      </c>
      <c r="K93" s="15">
        <v>277</v>
      </c>
      <c r="L93" s="574"/>
      <c r="M93" s="15">
        <v>104</v>
      </c>
      <c r="N93" s="13">
        <f t="shared" si="109"/>
        <v>2088</v>
      </c>
      <c r="O93" s="302">
        <f t="shared" si="110"/>
        <v>874</v>
      </c>
      <c r="P93" s="10"/>
      <c r="Q93" s="345" t="s">
        <v>69</v>
      </c>
      <c r="R93" s="15">
        <v>142</v>
      </c>
      <c r="S93" s="574"/>
      <c r="T93" s="15">
        <v>65</v>
      </c>
      <c r="U93" s="15">
        <v>64</v>
      </c>
      <c r="V93" s="574"/>
      <c r="W93" s="15">
        <v>19</v>
      </c>
      <c r="X93" s="15">
        <v>53</v>
      </c>
      <c r="Y93" s="574"/>
      <c r="Z93" s="15">
        <v>25</v>
      </c>
      <c r="AA93" s="15">
        <v>52</v>
      </c>
      <c r="AB93" s="574"/>
      <c r="AC93" s="15">
        <v>23</v>
      </c>
      <c r="AD93" s="13">
        <f t="shared" si="114"/>
        <v>311</v>
      </c>
      <c r="AE93" s="302">
        <f t="shared" si="115"/>
        <v>132</v>
      </c>
      <c r="AF93" s="10"/>
      <c r="AG93" s="18" t="s">
        <v>69</v>
      </c>
      <c r="AH93" s="573">
        <v>10</v>
      </c>
      <c r="AI93" s="574">
        <v>9</v>
      </c>
      <c r="AJ93" s="574">
        <v>8</v>
      </c>
      <c r="AK93" s="574">
        <v>6</v>
      </c>
      <c r="AL93" s="572">
        <f t="shared" si="116"/>
        <v>33</v>
      </c>
      <c r="AM93" s="573">
        <v>17</v>
      </c>
      <c r="AN93" s="574">
        <v>9</v>
      </c>
      <c r="AO93" s="572">
        <f t="shared" si="117"/>
        <v>26</v>
      </c>
      <c r="AP93" s="579">
        <v>5</v>
      </c>
      <c r="AQ93" s="10"/>
      <c r="AR93" s="897" t="s">
        <v>69</v>
      </c>
      <c r="AS93" s="904">
        <v>12</v>
      </c>
      <c r="AT93" s="905">
        <v>18</v>
      </c>
      <c r="AU93" s="905">
        <v>3</v>
      </c>
      <c r="AV93" s="906">
        <v>9</v>
      </c>
      <c r="AW93" s="906">
        <v>10</v>
      </c>
      <c r="AX93" s="905">
        <v>0</v>
      </c>
      <c r="AY93" s="907">
        <f t="shared" si="118"/>
        <v>52</v>
      </c>
      <c r="AZ93" s="908">
        <v>12</v>
      </c>
    </row>
    <row r="94" spans="1:52" s="93" customFormat="1" ht="13.5" customHeight="1">
      <c r="A94" s="345" t="s">
        <v>72</v>
      </c>
      <c r="B94" s="15">
        <v>318</v>
      </c>
      <c r="C94" s="574"/>
      <c r="D94" s="15">
        <v>162</v>
      </c>
      <c r="E94" s="15">
        <v>203</v>
      </c>
      <c r="F94" s="574"/>
      <c r="G94" s="15">
        <v>89</v>
      </c>
      <c r="H94" s="15">
        <v>190</v>
      </c>
      <c r="I94" s="574"/>
      <c r="J94" s="15">
        <v>88</v>
      </c>
      <c r="K94" s="15">
        <v>228</v>
      </c>
      <c r="L94" s="574"/>
      <c r="M94" s="15">
        <v>93</v>
      </c>
      <c r="N94" s="13">
        <f t="shared" ref="N94:N125" si="119">+B94+E94+H94+K94</f>
        <v>939</v>
      </c>
      <c r="O94" s="302">
        <f t="shared" ref="O94:O125" si="120">+D94+G94+J94+M94</f>
        <v>432</v>
      </c>
      <c r="P94" s="10"/>
      <c r="Q94" s="345" t="s">
        <v>72</v>
      </c>
      <c r="R94" s="15">
        <v>38</v>
      </c>
      <c r="S94" s="574"/>
      <c r="T94" s="15">
        <v>20</v>
      </c>
      <c r="U94" s="15">
        <v>4</v>
      </c>
      <c r="V94" s="574"/>
      <c r="W94" s="15">
        <v>3</v>
      </c>
      <c r="X94" s="15">
        <v>2</v>
      </c>
      <c r="Y94" s="574"/>
      <c r="Z94" s="15">
        <v>1</v>
      </c>
      <c r="AA94" s="15">
        <v>78</v>
      </c>
      <c r="AB94" s="574"/>
      <c r="AC94" s="15">
        <v>31</v>
      </c>
      <c r="AD94" s="13">
        <f t="shared" si="114"/>
        <v>122</v>
      </c>
      <c r="AE94" s="302">
        <f t="shared" si="115"/>
        <v>55</v>
      </c>
      <c r="AF94" s="10"/>
      <c r="AG94" s="18" t="s">
        <v>72</v>
      </c>
      <c r="AH94" s="573">
        <v>6</v>
      </c>
      <c r="AI94" s="574">
        <v>5</v>
      </c>
      <c r="AJ94" s="574">
        <v>4</v>
      </c>
      <c r="AK94" s="574">
        <v>5</v>
      </c>
      <c r="AL94" s="572">
        <f t="shared" si="116"/>
        <v>20</v>
      </c>
      <c r="AM94" s="573">
        <v>13</v>
      </c>
      <c r="AN94" s="574">
        <v>4</v>
      </c>
      <c r="AO94" s="572">
        <f t="shared" si="117"/>
        <v>17</v>
      </c>
      <c r="AP94" s="579">
        <v>3</v>
      </c>
      <c r="AQ94" s="10"/>
      <c r="AR94" s="897" t="s">
        <v>72</v>
      </c>
      <c r="AS94" s="904">
        <v>7</v>
      </c>
      <c r="AT94" s="905">
        <v>9</v>
      </c>
      <c r="AU94" s="905">
        <v>0</v>
      </c>
      <c r="AV94" s="906">
        <v>8</v>
      </c>
      <c r="AW94" s="906">
        <v>6</v>
      </c>
      <c r="AX94" s="905">
        <v>0</v>
      </c>
      <c r="AY94" s="907">
        <f t="shared" si="118"/>
        <v>30</v>
      </c>
      <c r="AZ94" s="908">
        <v>3</v>
      </c>
    </row>
    <row r="95" spans="1:52" s="93" customFormat="1" ht="13.5" customHeight="1">
      <c r="A95" s="345" t="s">
        <v>21</v>
      </c>
      <c r="B95" s="15">
        <v>993</v>
      </c>
      <c r="C95" s="574"/>
      <c r="D95" s="15">
        <v>480</v>
      </c>
      <c r="E95" s="15">
        <v>681</v>
      </c>
      <c r="F95" s="574"/>
      <c r="G95" s="15">
        <v>336</v>
      </c>
      <c r="H95" s="15">
        <v>561</v>
      </c>
      <c r="I95" s="574"/>
      <c r="J95" s="15">
        <v>278</v>
      </c>
      <c r="K95" s="15">
        <v>384</v>
      </c>
      <c r="L95" s="574"/>
      <c r="M95" s="15">
        <v>184</v>
      </c>
      <c r="N95" s="13">
        <f t="shared" si="119"/>
        <v>2619</v>
      </c>
      <c r="O95" s="302">
        <f t="shared" si="120"/>
        <v>1278</v>
      </c>
      <c r="P95" s="10"/>
      <c r="Q95" s="345" t="s">
        <v>21</v>
      </c>
      <c r="R95" s="15">
        <v>62</v>
      </c>
      <c r="S95" s="574"/>
      <c r="T95" s="15">
        <v>33</v>
      </c>
      <c r="U95" s="15">
        <v>38</v>
      </c>
      <c r="V95" s="574"/>
      <c r="W95" s="15">
        <v>18</v>
      </c>
      <c r="X95" s="15">
        <v>33</v>
      </c>
      <c r="Y95" s="574"/>
      <c r="Z95" s="15">
        <v>20</v>
      </c>
      <c r="AA95" s="15">
        <v>94</v>
      </c>
      <c r="AB95" s="574"/>
      <c r="AC95" s="15">
        <v>55</v>
      </c>
      <c r="AD95" s="13">
        <f t="shared" si="114"/>
        <v>227</v>
      </c>
      <c r="AE95" s="302">
        <f t="shared" si="115"/>
        <v>126</v>
      </c>
      <c r="AF95" s="10"/>
      <c r="AG95" s="18" t="s">
        <v>21</v>
      </c>
      <c r="AH95" s="573">
        <v>25</v>
      </c>
      <c r="AI95" s="574">
        <v>18</v>
      </c>
      <c r="AJ95" s="574">
        <v>15</v>
      </c>
      <c r="AK95" s="574">
        <v>10</v>
      </c>
      <c r="AL95" s="572">
        <f t="shared" si="116"/>
        <v>68</v>
      </c>
      <c r="AM95" s="573">
        <v>42</v>
      </c>
      <c r="AN95" s="574">
        <v>26</v>
      </c>
      <c r="AO95" s="572">
        <f t="shared" si="117"/>
        <v>68</v>
      </c>
      <c r="AP95" s="579">
        <v>17</v>
      </c>
      <c r="AQ95" s="10"/>
      <c r="AR95" s="897" t="s">
        <v>21</v>
      </c>
      <c r="AS95" s="904">
        <v>19</v>
      </c>
      <c r="AT95" s="905">
        <v>32</v>
      </c>
      <c r="AU95" s="905">
        <v>0</v>
      </c>
      <c r="AV95" s="906">
        <v>12</v>
      </c>
      <c r="AW95" s="906">
        <v>54</v>
      </c>
      <c r="AX95" s="905">
        <v>1</v>
      </c>
      <c r="AY95" s="907">
        <f t="shared" si="118"/>
        <v>118</v>
      </c>
      <c r="AZ95" s="908">
        <v>5</v>
      </c>
    </row>
    <row r="96" spans="1:52" s="93" customFormat="1" ht="13.5" customHeight="1">
      <c r="A96" s="345" t="s">
        <v>24</v>
      </c>
      <c r="B96" s="15">
        <v>3960</v>
      </c>
      <c r="C96" s="574"/>
      <c r="D96" s="15">
        <v>1966</v>
      </c>
      <c r="E96" s="15">
        <v>2897</v>
      </c>
      <c r="F96" s="574"/>
      <c r="G96" s="15">
        <v>1436</v>
      </c>
      <c r="H96" s="15">
        <v>2487</v>
      </c>
      <c r="I96" s="574"/>
      <c r="J96" s="15">
        <v>1246</v>
      </c>
      <c r="K96" s="15">
        <v>1614</v>
      </c>
      <c r="L96" s="574"/>
      <c r="M96" s="15">
        <v>755</v>
      </c>
      <c r="N96" s="13">
        <f t="shared" si="119"/>
        <v>10958</v>
      </c>
      <c r="O96" s="302">
        <f t="shared" si="120"/>
        <v>5403</v>
      </c>
      <c r="P96" s="10"/>
      <c r="Q96" s="345" t="s">
        <v>24</v>
      </c>
      <c r="R96" s="15">
        <v>421</v>
      </c>
      <c r="S96" s="574"/>
      <c r="T96" s="15">
        <v>205</v>
      </c>
      <c r="U96" s="15">
        <v>220</v>
      </c>
      <c r="V96" s="574"/>
      <c r="W96" s="15">
        <v>107</v>
      </c>
      <c r="X96" s="15">
        <v>126</v>
      </c>
      <c r="Y96" s="574"/>
      <c r="Z96" s="15">
        <v>67</v>
      </c>
      <c r="AA96" s="15">
        <v>131</v>
      </c>
      <c r="AB96" s="574"/>
      <c r="AC96" s="15">
        <v>67</v>
      </c>
      <c r="AD96" s="13">
        <f t="shared" si="114"/>
        <v>898</v>
      </c>
      <c r="AE96" s="302">
        <f t="shared" si="115"/>
        <v>446</v>
      </c>
      <c r="AF96" s="10"/>
      <c r="AG96" s="18" t="s">
        <v>24</v>
      </c>
      <c r="AH96" s="573">
        <v>75</v>
      </c>
      <c r="AI96" s="574">
        <v>56</v>
      </c>
      <c r="AJ96" s="574">
        <v>51</v>
      </c>
      <c r="AK96" s="574">
        <v>38</v>
      </c>
      <c r="AL96" s="572">
        <f t="shared" si="116"/>
        <v>220</v>
      </c>
      <c r="AM96" s="573">
        <v>183</v>
      </c>
      <c r="AN96" s="574">
        <v>13</v>
      </c>
      <c r="AO96" s="572">
        <f t="shared" si="117"/>
        <v>196</v>
      </c>
      <c r="AP96" s="579">
        <v>26</v>
      </c>
      <c r="AQ96" s="10"/>
      <c r="AR96" s="897" t="s">
        <v>24</v>
      </c>
      <c r="AS96" s="904">
        <v>32</v>
      </c>
      <c r="AT96" s="905">
        <v>114</v>
      </c>
      <c r="AU96" s="905">
        <v>5</v>
      </c>
      <c r="AV96" s="906">
        <v>21</v>
      </c>
      <c r="AW96" s="906">
        <v>141</v>
      </c>
      <c r="AX96" s="905">
        <v>1</v>
      </c>
      <c r="AY96" s="907">
        <f t="shared" si="118"/>
        <v>314</v>
      </c>
      <c r="AZ96" s="908">
        <v>25</v>
      </c>
    </row>
    <row r="97" spans="1:52" s="93" customFormat="1" ht="13.5" customHeight="1">
      <c r="A97" s="345" t="s">
        <v>28</v>
      </c>
      <c r="B97" s="15">
        <v>2031</v>
      </c>
      <c r="C97" s="574"/>
      <c r="D97" s="15">
        <v>1052</v>
      </c>
      <c r="E97" s="15">
        <v>1850</v>
      </c>
      <c r="F97" s="574"/>
      <c r="G97" s="15">
        <v>948</v>
      </c>
      <c r="H97" s="15">
        <v>1191</v>
      </c>
      <c r="I97" s="574"/>
      <c r="J97" s="15">
        <v>608</v>
      </c>
      <c r="K97" s="15">
        <v>995</v>
      </c>
      <c r="L97" s="574"/>
      <c r="M97" s="15">
        <v>441</v>
      </c>
      <c r="N97" s="13">
        <f t="shared" si="119"/>
        <v>6067</v>
      </c>
      <c r="O97" s="302">
        <f t="shared" si="120"/>
        <v>3049</v>
      </c>
      <c r="P97" s="10"/>
      <c r="Q97" s="345" t="s">
        <v>28</v>
      </c>
      <c r="R97" s="15">
        <v>566</v>
      </c>
      <c r="S97" s="574"/>
      <c r="T97" s="15">
        <v>288</v>
      </c>
      <c r="U97" s="15">
        <v>356</v>
      </c>
      <c r="V97" s="574"/>
      <c r="W97" s="15">
        <v>168</v>
      </c>
      <c r="X97" s="15">
        <v>254</v>
      </c>
      <c r="Y97" s="574"/>
      <c r="Z97" s="15">
        <v>118</v>
      </c>
      <c r="AA97" s="15">
        <v>238</v>
      </c>
      <c r="AB97" s="574"/>
      <c r="AC97" s="15">
        <v>103</v>
      </c>
      <c r="AD97" s="13">
        <f t="shared" si="114"/>
        <v>1414</v>
      </c>
      <c r="AE97" s="302">
        <f t="shared" si="115"/>
        <v>677</v>
      </c>
      <c r="AF97" s="10"/>
      <c r="AG97" s="18" t="s">
        <v>28</v>
      </c>
      <c r="AH97" s="573">
        <v>34</v>
      </c>
      <c r="AI97" s="574">
        <v>28</v>
      </c>
      <c r="AJ97" s="574">
        <v>26</v>
      </c>
      <c r="AK97" s="574">
        <v>23</v>
      </c>
      <c r="AL97" s="572">
        <f t="shared" si="116"/>
        <v>111</v>
      </c>
      <c r="AM97" s="573">
        <v>62</v>
      </c>
      <c r="AN97" s="574">
        <v>40</v>
      </c>
      <c r="AO97" s="572">
        <f t="shared" si="117"/>
        <v>102</v>
      </c>
      <c r="AP97" s="579">
        <v>22</v>
      </c>
      <c r="AQ97" s="10"/>
      <c r="AR97" s="897" t="s">
        <v>28</v>
      </c>
      <c r="AS97" s="904">
        <v>45</v>
      </c>
      <c r="AT97" s="905">
        <v>19</v>
      </c>
      <c r="AU97" s="905">
        <v>135</v>
      </c>
      <c r="AV97" s="906">
        <v>2</v>
      </c>
      <c r="AW97" s="906">
        <v>18</v>
      </c>
      <c r="AX97" s="905">
        <v>1</v>
      </c>
      <c r="AY97" s="907">
        <f t="shared" si="118"/>
        <v>220</v>
      </c>
      <c r="AZ97" s="908">
        <v>18</v>
      </c>
    </row>
    <row r="98" spans="1:52" s="93" customFormat="1" ht="13.5" customHeight="1">
      <c r="A98" s="345" t="s">
        <v>29</v>
      </c>
      <c r="B98" s="15">
        <v>2913</v>
      </c>
      <c r="C98" s="574"/>
      <c r="D98" s="15">
        <v>1481</v>
      </c>
      <c r="E98" s="15">
        <v>2394</v>
      </c>
      <c r="F98" s="574"/>
      <c r="G98" s="15">
        <v>1221</v>
      </c>
      <c r="H98" s="15">
        <v>1667</v>
      </c>
      <c r="I98" s="574"/>
      <c r="J98" s="15">
        <v>823</v>
      </c>
      <c r="K98" s="15">
        <v>1355</v>
      </c>
      <c r="L98" s="574"/>
      <c r="M98" s="15">
        <v>616</v>
      </c>
      <c r="N98" s="13">
        <f t="shared" si="119"/>
        <v>8329</v>
      </c>
      <c r="O98" s="302">
        <f t="shared" si="120"/>
        <v>4141</v>
      </c>
      <c r="P98" s="10"/>
      <c r="Q98" s="345" t="s">
        <v>29</v>
      </c>
      <c r="R98" s="15">
        <v>472</v>
      </c>
      <c r="S98" s="574"/>
      <c r="T98" s="15">
        <v>239</v>
      </c>
      <c r="U98" s="15">
        <v>152</v>
      </c>
      <c r="V98" s="574"/>
      <c r="W98" s="15">
        <v>81</v>
      </c>
      <c r="X98" s="15">
        <v>130</v>
      </c>
      <c r="Y98" s="574"/>
      <c r="Z98" s="15">
        <v>66</v>
      </c>
      <c r="AA98" s="15">
        <v>252</v>
      </c>
      <c r="AB98" s="574"/>
      <c r="AC98" s="15">
        <v>115</v>
      </c>
      <c r="AD98" s="13">
        <f t="shared" si="114"/>
        <v>1006</v>
      </c>
      <c r="AE98" s="302">
        <f t="shared" si="115"/>
        <v>501</v>
      </c>
      <c r="AF98" s="10"/>
      <c r="AG98" s="18" t="s">
        <v>29</v>
      </c>
      <c r="AH98" s="573">
        <v>44</v>
      </c>
      <c r="AI98" s="574">
        <v>39</v>
      </c>
      <c r="AJ98" s="574">
        <v>29</v>
      </c>
      <c r="AK98" s="574">
        <v>19</v>
      </c>
      <c r="AL98" s="572">
        <f t="shared" si="116"/>
        <v>131</v>
      </c>
      <c r="AM98" s="573">
        <v>95</v>
      </c>
      <c r="AN98" s="574">
        <v>27</v>
      </c>
      <c r="AO98" s="572">
        <f t="shared" si="117"/>
        <v>122</v>
      </c>
      <c r="AP98" s="579">
        <v>25</v>
      </c>
      <c r="AQ98" s="10"/>
      <c r="AR98" s="897" t="s">
        <v>29</v>
      </c>
      <c r="AS98" s="904">
        <v>112</v>
      </c>
      <c r="AT98" s="905">
        <v>1</v>
      </c>
      <c r="AU98" s="905">
        <v>2</v>
      </c>
      <c r="AV98" s="906">
        <v>15</v>
      </c>
      <c r="AW98" s="906">
        <v>64</v>
      </c>
      <c r="AX98" s="905">
        <v>4</v>
      </c>
      <c r="AY98" s="907">
        <f t="shared" si="118"/>
        <v>198</v>
      </c>
      <c r="AZ98" s="908">
        <v>16</v>
      </c>
    </row>
    <row r="99" spans="1:52" s="93" customFormat="1" ht="13.5" customHeight="1">
      <c r="A99" s="345" t="s">
        <v>170</v>
      </c>
      <c r="B99" s="15">
        <v>1100</v>
      </c>
      <c r="C99" s="574"/>
      <c r="D99" s="15">
        <v>557</v>
      </c>
      <c r="E99" s="15">
        <v>1162</v>
      </c>
      <c r="F99" s="574"/>
      <c r="G99" s="15">
        <v>657</v>
      </c>
      <c r="H99" s="15">
        <v>939</v>
      </c>
      <c r="I99" s="574"/>
      <c r="J99" s="15">
        <v>504</v>
      </c>
      <c r="K99" s="15">
        <v>831</v>
      </c>
      <c r="L99" s="574"/>
      <c r="M99" s="15">
        <v>462</v>
      </c>
      <c r="N99" s="13">
        <f t="shared" si="119"/>
        <v>4032</v>
      </c>
      <c r="O99" s="302">
        <f t="shared" si="120"/>
        <v>2180</v>
      </c>
      <c r="P99" s="10"/>
      <c r="Q99" s="345" t="s">
        <v>170</v>
      </c>
      <c r="R99" s="15">
        <v>243</v>
      </c>
      <c r="S99" s="574"/>
      <c r="T99" s="15">
        <v>129</v>
      </c>
      <c r="U99" s="15">
        <v>192</v>
      </c>
      <c r="V99" s="574"/>
      <c r="W99" s="15">
        <v>98</v>
      </c>
      <c r="X99" s="15">
        <v>158</v>
      </c>
      <c r="Y99" s="574"/>
      <c r="Z99" s="15">
        <v>85</v>
      </c>
      <c r="AA99" s="15">
        <v>156</v>
      </c>
      <c r="AB99" s="574"/>
      <c r="AC99" s="15">
        <v>87</v>
      </c>
      <c r="AD99" s="13">
        <f t="shared" ref="AD99:AD130" si="121">+R99+U99+X99+AA99</f>
        <v>749</v>
      </c>
      <c r="AE99" s="302">
        <f t="shared" ref="AE99:AE130" si="122">+T99+W99+Z99+AC99</f>
        <v>399</v>
      </c>
      <c r="AF99" s="10"/>
      <c r="AG99" s="18" t="s">
        <v>170</v>
      </c>
      <c r="AH99" s="573">
        <v>17</v>
      </c>
      <c r="AI99" s="574">
        <v>14</v>
      </c>
      <c r="AJ99" s="574">
        <v>12</v>
      </c>
      <c r="AK99" s="574">
        <v>12</v>
      </c>
      <c r="AL99" s="572">
        <f t="shared" si="116"/>
        <v>55</v>
      </c>
      <c r="AM99" s="573">
        <v>57</v>
      </c>
      <c r="AN99" s="574">
        <v>0</v>
      </c>
      <c r="AO99" s="572">
        <f t="shared" si="117"/>
        <v>57</v>
      </c>
      <c r="AP99" s="579">
        <v>3</v>
      </c>
      <c r="AQ99" s="10"/>
      <c r="AR99" s="897" t="s">
        <v>319</v>
      </c>
      <c r="AS99" s="904">
        <v>87</v>
      </c>
      <c r="AT99" s="905">
        <v>0</v>
      </c>
      <c r="AU99" s="905">
        <v>0</v>
      </c>
      <c r="AV99" s="906">
        <v>3</v>
      </c>
      <c r="AW99" s="906">
        <v>25</v>
      </c>
      <c r="AX99" s="905">
        <v>0</v>
      </c>
      <c r="AY99" s="907">
        <f t="shared" si="118"/>
        <v>115</v>
      </c>
      <c r="AZ99" s="908">
        <v>34</v>
      </c>
    </row>
    <row r="100" spans="1:52" s="93" customFormat="1" ht="13.5" customHeight="1">
      <c r="A100" s="345" t="s">
        <v>27</v>
      </c>
      <c r="B100" s="15">
        <v>1157</v>
      </c>
      <c r="C100" s="574"/>
      <c r="D100" s="15">
        <v>570</v>
      </c>
      <c r="E100" s="15">
        <v>888</v>
      </c>
      <c r="F100" s="574"/>
      <c r="G100" s="15">
        <v>446</v>
      </c>
      <c r="H100" s="15">
        <v>645</v>
      </c>
      <c r="I100" s="574"/>
      <c r="J100" s="15">
        <v>299</v>
      </c>
      <c r="K100" s="15">
        <v>573</v>
      </c>
      <c r="L100" s="574"/>
      <c r="M100" s="15">
        <v>244</v>
      </c>
      <c r="N100" s="13">
        <f t="shared" si="119"/>
        <v>3263</v>
      </c>
      <c r="O100" s="302">
        <f t="shared" si="120"/>
        <v>1559</v>
      </c>
      <c r="P100" s="10"/>
      <c r="Q100" s="345" t="s">
        <v>27</v>
      </c>
      <c r="R100" s="15">
        <v>240</v>
      </c>
      <c r="S100" s="574"/>
      <c r="T100" s="15">
        <v>129</v>
      </c>
      <c r="U100" s="15">
        <v>103</v>
      </c>
      <c r="V100" s="574"/>
      <c r="W100" s="15">
        <v>53</v>
      </c>
      <c r="X100" s="15">
        <v>53</v>
      </c>
      <c r="Y100" s="574"/>
      <c r="Z100" s="15">
        <v>25</v>
      </c>
      <c r="AA100" s="15">
        <v>85</v>
      </c>
      <c r="AB100" s="574"/>
      <c r="AC100" s="15">
        <v>26</v>
      </c>
      <c r="AD100" s="13">
        <f t="shared" si="121"/>
        <v>481</v>
      </c>
      <c r="AE100" s="302">
        <f t="shared" si="122"/>
        <v>233</v>
      </c>
      <c r="AF100" s="10"/>
      <c r="AG100" s="18" t="s">
        <v>27</v>
      </c>
      <c r="AH100" s="573">
        <v>21</v>
      </c>
      <c r="AI100" s="574">
        <v>18</v>
      </c>
      <c r="AJ100" s="574">
        <v>15</v>
      </c>
      <c r="AK100" s="574">
        <v>13</v>
      </c>
      <c r="AL100" s="572">
        <f t="shared" si="116"/>
        <v>67</v>
      </c>
      <c r="AM100" s="573">
        <v>43</v>
      </c>
      <c r="AN100" s="574">
        <v>22</v>
      </c>
      <c r="AO100" s="572">
        <f t="shared" si="117"/>
        <v>65</v>
      </c>
      <c r="AP100" s="579">
        <v>14</v>
      </c>
      <c r="AQ100" s="10"/>
      <c r="AR100" s="897" t="s">
        <v>27</v>
      </c>
      <c r="AS100" s="904">
        <v>24</v>
      </c>
      <c r="AT100" s="905">
        <v>34</v>
      </c>
      <c r="AU100" s="905">
        <v>9</v>
      </c>
      <c r="AV100" s="906">
        <v>10</v>
      </c>
      <c r="AW100" s="906">
        <v>26</v>
      </c>
      <c r="AX100" s="905">
        <v>1</v>
      </c>
      <c r="AY100" s="907">
        <f t="shared" si="118"/>
        <v>104</v>
      </c>
      <c r="AZ100" s="908">
        <v>8</v>
      </c>
    </row>
    <row r="101" spans="1:52" s="93" customFormat="1" ht="13.5" customHeight="1">
      <c r="A101" s="345" t="s">
        <v>33</v>
      </c>
      <c r="B101" s="15">
        <v>0</v>
      </c>
      <c r="C101" s="574"/>
      <c r="D101" s="15">
        <v>0</v>
      </c>
      <c r="E101" s="15">
        <v>0</v>
      </c>
      <c r="F101" s="574"/>
      <c r="G101" s="15">
        <v>0</v>
      </c>
      <c r="H101" s="15">
        <v>582</v>
      </c>
      <c r="I101" s="574"/>
      <c r="J101" s="15">
        <v>316</v>
      </c>
      <c r="K101" s="15">
        <v>544</v>
      </c>
      <c r="L101" s="574"/>
      <c r="M101" s="15">
        <v>271</v>
      </c>
      <c r="N101" s="13">
        <f t="shared" si="119"/>
        <v>1126</v>
      </c>
      <c r="O101" s="302">
        <f t="shared" si="120"/>
        <v>587</v>
      </c>
      <c r="P101" s="10"/>
      <c r="Q101" s="345" t="s">
        <v>33</v>
      </c>
      <c r="R101" s="15">
        <v>0</v>
      </c>
      <c r="S101" s="574"/>
      <c r="T101" s="15">
        <v>0</v>
      </c>
      <c r="U101" s="15">
        <v>0</v>
      </c>
      <c r="V101" s="574"/>
      <c r="W101" s="15">
        <v>0</v>
      </c>
      <c r="X101" s="15">
        <v>221</v>
      </c>
      <c r="Y101" s="574"/>
      <c r="Z101" s="15">
        <v>87</v>
      </c>
      <c r="AA101" s="15">
        <v>154</v>
      </c>
      <c r="AB101" s="574"/>
      <c r="AC101" s="15">
        <v>72</v>
      </c>
      <c r="AD101" s="13">
        <f t="shared" si="121"/>
        <v>375</v>
      </c>
      <c r="AE101" s="302">
        <f t="shared" si="122"/>
        <v>159</v>
      </c>
      <c r="AF101" s="10"/>
      <c r="AG101" s="18" t="s">
        <v>33</v>
      </c>
      <c r="AH101" s="573">
        <v>0</v>
      </c>
      <c r="AI101" s="574">
        <v>0</v>
      </c>
      <c r="AJ101" s="574">
        <v>11</v>
      </c>
      <c r="AK101" s="574">
        <v>8</v>
      </c>
      <c r="AL101" s="572">
        <f t="shared" si="116"/>
        <v>19</v>
      </c>
      <c r="AM101" s="573">
        <v>16</v>
      </c>
      <c r="AN101" s="574">
        <v>5</v>
      </c>
      <c r="AO101" s="572">
        <f t="shared" si="117"/>
        <v>21</v>
      </c>
      <c r="AP101" s="579">
        <v>3</v>
      </c>
      <c r="AQ101" s="10"/>
      <c r="AR101" s="897" t="s">
        <v>33</v>
      </c>
      <c r="AS101" s="904">
        <v>19</v>
      </c>
      <c r="AT101" s="905">
        <v>0</v>
      </c>
      <c r="AU101" s="905">
        <v>0</v>
      </c>
      <c r="AV101" s="906">
        <v>1</v>
      </c>
      <c r="AW101" s="906">
        <v>7</v>
      </c>
      <c r="AX101" s="905">
        <v>3</v>
      </c>
      <c r="AY101" s="907">
        <f t="shared" si="118"/>
        <v>30</v>
      </c>
      <c r="AZ101" s="908">
        <v>6</v>
      </c>
    </row>
    <row r="102" spans="1:52" s="93" customFormat="1" ht="13.5" customHeight="1">
      <c r="A102" s="345" t="s">
        <v>9</v>
      </c>
      <c r="B102" s="40">
        <v>19</v>
      </c>
      <c r="C102" s="40"/>
      <c r="D102" s="40">
        <v>11</v>
      </c>
      <c r="E102" s="40">
        <v>16</v>
      </c>
      <c r="F102" s="40"/>
      <c r="G102" s="40">
        <v>10</v>
      </c>
      <c r="H102" s="40">
        <v>3057</v>
      </c>
      <c r="I102" s="40"/>
      <c r="J102" s="40">
        <v>1744</v>
      </c>
      <c r="K102" s="40">
        <v>2315</v>
      </c>
      <c r="L102" s="40"/>
      <c r="M102" s="40">
        <v>1224</v>
      </c>
      <c r="N102" s="13">
        <f t="shared" si="119"/>
        <v>5407</v>
      </c>
      <c r="O102" s="302">
        <f t="shared" si="120"/>
        <v>2989</v>
      </c>
      <c r="P102" s="10"/>
      <c r="Q102" s="345" t="s">
        <v>9</v>
      </c>
      <c r="R102" s="40">
        <v>0</v>
      </c>
      <c r="S102" s="40"/>
      <c r="T102" s="40">
        <v>0</v>
      </c>
      <c r="U102" s="40">
        <v>0</v>
      </c>
      <c r="V102" s="40"/>
      <c r="W102" s="40">
        <v>0</v>
      </c>
      <c r="X102" s="40">
        <v>576</v>
      </c>
      <c r="Y102" s="40"/>
      <c r="Z102" s="40">
        <v>341</v>
      </c>
      <c r="AA102" s="40">
        <v>636</v>
      </c>
      <c r="AB102" s="40"/>
      <c r="AC102" s="40">
        <v>345</v>
      </c>
      <c r="AD102" s="13">
        <f t="shared" si="121"/>
        <v>1212</v>
      </c>
      <c r="AE102" s="302">
        <f t="shared" si="122"/>
        <v>686</v>
      </c>
      <c r="AF102" s="10"/>
      <c r="AG102" s="18" t="s">
        <v>9</v>
      </c>
      <c r="AH102" s="588">
        <v>1</v>
      </c>
      <c r="AI102" s="474">
        <v>1</v>
      </c>
      <c r="AJ102" s="474">
        <v>72</v>
      </c>
      <c r="AK102" s="474">
        <v>60</v>
      </c>
      <c r="AL102" s="572">
        <f t="shared" si="116"/>
        <v>134</v>
      </c>
      <c r="AM102" s="588">
        <v>139</v>
      </c>
      <c r="AN102" s="474">
        <v>9</v>
      </c>
      <c r="AO102" s="572">
        <f t="shared" si="117"/>
        <v>148</v>
      </c>
      <c r="AP102" s="592">
        <v>33</v>
      </c>
      <c r="AQ102" s="10"/>
      <c r="AR102" s="897" t="s">
        <v>9</v>
      </c>
      <c r="AS102" s="904">
        <v>53</v>
      </c>
      <c r="AT102" s="905">
        <v>46</v>
      </c>
      <c r="AU102" s="905">
        <v>10</v>
      </c>
      <c r="AV102" s="906">
        <v>3</v>
      </c>
      <c r="AW102" s="906">
        <v>138</v>
      </c>
      <c r="AX102" s="905">
        <v>1</v>
      </c>
      <c r="AY102" s="907">
        <f t="shared" si="118"/>
        <v>251</v>
      </c>
      <c r="AZ102" s="908">
        <v>39</v>
      </c>
    </row>
    <row r="103" spans="1:52" s="93" customFormat="1" ht="13.5" customHeight="1">
      <c r="A103" s="345" t="s">
        <v>41</v>
      </c>
      <c r="B103" s="32">
        <v>3605</v>
      </c>
      <c r="C103" s="32"/>
      <c r="D103" s="32">
        <v>1944</v>
      </c>
      <c r="E103" s="32">
        <v>2786</v>
      </c>
      <c r="F103" s="32"/>
      <c r="G103" s="32">
        <v>1530</v>
      </c>
      <c r="H103" s="32">
        <v>1978</v>
      </c>
      <c r="I103" s="32"/>
      <c r="J103" s="32">
        <v>1089</v>
      </c>
      <c r="K103" s="32">
        <v>1972</v>
      </c>
      <c r="L103" s="32"/>
      <c r="M103" s="32">
        <v>1020</v>
      </c>
      <c r="N103" s="13">
        <f t="shared" si="119"/>
        <v>10341</v>
      </c>
      <c r="O103" s="302">
        <f t="shared" si="120"/>
        <v>5583</v>
      </c>
      <c r="P103" s="10"/>
      <c r="Q103" s="345" t="s">
        <v>41</v>
      </c>
      <c r="R103" s="32">
        <v>723</v>
      </c>
      <c r="S103" s="32"/>
      <c r="T103" s="32">
        <v>421</v>
      </c>
      <c r="U103" s="32">
        <v>475</v>
      </c>
      <c r="V103" s="32"/>
      <c r="W103" s="32">
        <v>259</v>
      </c>
      <c r="X103" s="32">
        <v>321</v>
      </c>
      <c r="Y103" s="32"/>
      <c r="Z103" s="32">
        <v>178</v>
      </c>
      <c r="AA103" s="32">
        <v>525</v>
      </c>
      <c r="AB103" s="32"/>
      <c r="AC103" s="32">
        <v>287</v>
      </c>
      <c r="AD103" s="13">
        <f t="shared" si="121"/>
        <v>2044</v>
      </c>
      <c r="AE103" s="302">
        <f t="shared" si="122"/>
        <v>1145</v>
      </c>
      <c r="AF103" s="10"/>
      <c r="AG103" s="18" t="s">
        <v>41</v>
      </c>
      <c r="AH103" s="588">
        <v>74</v>
      </c>
      <c r="AI103" s="474">
        <v>55</v>
      </c>
      <c r="AJ103" s="474">
        <v>41</v>
      </c>
      <c r="AK103" s="474">
        <v>35</v>
      </c>
      <c r="AL103" s="572">
        <f t="shared" si="116"/>
        <v>205</v>
      </c>
      <c r="AM103" s="588">
        <v>134</v>
      </c>
      <c r="AN103" s="474">
        <v>41</v>
      </c>
      <c r="AO103" s="572">
        <f t="shared" si="117"/>
        <v>175</v>
      </c>
      <c r="AP103" s="593">
        <v>21</v>
      </c>
      <c r="AQ103" s="10"/>
      <c r="AR103" s="897" t="s">
        <v>41</v>
      </c>
      <c r="AS103" s="904">
        <v>36</v>
      </c>
      <c r="AT103" s="905">
        <v>70</v>
      </c>
      <c r="AU103" s="905">
        <v>32</v>
      </c>
      <c r="AV103" s="906">
        <v>53</v>
      </c>
      <c r="AW103" s="906">
        <v>114</v>
      </c>
      <c r="AX103" s="905">
        <v>0</v>
      </c>
      <c r="AY103" s="907">
        <f t="shared" si="118"/>
        <v>305</v>
      </c>
      <c r="AZ103" s="908">
        <v>50</v>
      </c>
    </row>
    <row r="104" spans="1:52" s="93" customFormat="1" ht="13.5" customHeight="1">
      <c r="A104" s="345" t="s">
        <v>37</v>
      </c>
      <c r="B104" s="32">
        <v>1983</v>
      </c>
      <c r="C104" s="32"/>
      <c r="D104" s="32">
        <v>1034</v>
      </c>
      <c r="E104" s="32">
        <v>1999</v>
      </c>
      <c r="F104" s="32"/>
      <c r="G104" s="32">
        <v>1036</v>
      </c>
      <c r="H104" s="32">
        <v>1911</v>
      </c>
      <c r="I104" s="32"/>
      <c r="J104" s="32">
        <v>1007</v>
      </c>
      <c r="K104" s="32">
        <v>1746</v>
      </c>
      <c r="L104" s="32"/>
      <c r="M104" s="32">
        <v>960</v>
      </c>
      <c r="N104" s="13">
        <f t="shared" si="119"/>
        <v>7639</v>
      </c>
      <c r="O104" s="302">
        <f t="shared" si="120"/>
        <v>4037</v>
      </c>
      <c r="P104" s="10"/>
      <c r="Q104" s="345" t="s">
        <v>37</v>
      </c>
      <c r="R104" s="32">
        <v>440</v>
      </c>
      <c r="S104" s="32"/>
      <c r="T104" s="32">
        <v>216</v>
      </c>
      <c r="U104" s="32">
        <v>305</v>
      </c>
      <c r="V104" s="32"/>
      <c r="W104" s="32">
        <v>170</v>
      </c>
      <c r="X104" s="32">
        <v>377</v>
      </c>
      <c r="Y104" s="32"/>
      <c r="Z104" s="32">
        <v>199</v>
      </c>
      <c r="AA104" s="32">
        <v>610</v>
      </c>
      <c r="AB104" s="32"/>
      <c r="AC104" s="32">
        <v>331</v>
      </c>
      <c r="AD104" s="13">
        <f t="shared" si="121"/>
        <v>1732</v>
      </c>
      <c r="AE104" s="302">
        <f t="shared" si="122"/>
        <v>916</v>
      </c>
      <c r="AF104" s="10"/>
      <c r="AG104" s="18" t="s">
        <v>37</v>
      </c>
      <c r="AH104" s="588">
        <v>32</v>
      </c>
      <c r="AI104" s="474">
        <v>32</v>
      </c>
      <c r="AJ104" s="474">
        <v>28</v>
      </c>
      <c r="AK104" s="474">
        <v>27</v>
      </c>
      <c r="AL104" s="572">
        <f t="shared" si="116"/>
        <v>119</v>
      </c>
      <c r="AM104" s="588">
        <v>88</v>
      </c>
      <c r="AN104" s="474">
        <v>9</v>
      </c>
      <c r="AO104" s="572">
        <f t="shared" si="117"/>
        <v>97</v>
      </c>
      <c r="AP104" s="593">
        <v>6</v>
      </c>
      <c r="AQ104" s="10"/>
      <c r="AR104" s="897" t="s">
        <v>37</v>
      </c>
      <c r="AS104" s="904">
        <v>120</v>
      </c>
      <c r="AT104" s="905">
        <v>34</v>
      </c>
      <c r="AU104" s="905">
        <v>4</v>
      </c>
      <c r="AV104" s="906">
        <v>4</v>
      </c>
      <c r="AW104" s="906">
        <v>27</v>
      </c>
      <c r="AX104" s="905">
        <v>1</v>
      </c>
      <c r="AY104" s="907">
        <f t="shared" si="118"/>
        <v>190</v>
      </c>
      <c r="AZ104" s="908">
        <v>105</v>
      </c>
    </row>
    <row r="105" spans="1:52" s="93" customFormat="1" ht="13.5" customHeight="1">
      <c r="A105" s="345" t="s">
        <v>48</v>
      </c>
      <c r="B105" s="32">
        <v>964</v>
      </c>
      <c r="C105" s="32"/>
      <c r="D105" s="32">
        <v>522</v>
      </c>
      <c r="E105" s="32">
        <v>598</v>
      </c>
      <c r="F105" s="32"/>
      <c r="G105" s="32">
        <v>303</v>
      </c>
      <c r="H105" s="32">
        <v>289</v>
      </c>
      <c r="I105" s="32"/>
      <c r="J105" s="32">
        <v>142</v>
      </c>
      <c r="K105" s="32">
        <v>328</v>
      </c>
      <c r="L105" s="32"/>
      <c r="M105" s="32">
        <v>180</v>
      </c>
      <c r="N105" s="13">
        <f t="shared" si="119"/>
        <v>2179</v>
      </c>
      <c r="O105" s="302">
        <f t="shared" si="120"/>
        <v>1147</v>
      </c>
      <c r="P105" s="10"/>
      <c r="Q105" s="345" t="s">
        <v>48</v>
      </c>
      <c r="R105" s="32">
        <v>234</v>
      </c>
      <c r="S105" s="32"/>
      <c r="T105" s="32">
        <v>128</v>
      </c>
      <c r="U105" s="32">
        <v>146</v>
      </c>
      <c r="V105" s="32"/>
      <c r="W105" s="32">
        <v>72</v>
      </c>
      <c r="X105" s="32">
        <v>50</v>
      </c>
      <c r="Y105" s="32"/>
      <c r="Z105" s="32">
        <v>26</v>
      </c>
      <c r="AA105" s="32">
        <v>68</v>
      </c>
      <c r="AB105" s="32"/>
      <c r="AC105" s="32">
        <v>45</v>
      </c>
      <c r="AD105" s="13">
        <f t="shared" si="121"/>
        <v>498</v>
      </c>
      <c r="AE105" s="302">
        <f t="shared" si="122"/>
        <v>271</v>
      </c>
      <c r="AF105" s="10"/>
      <c r="AG105" s="18" t="s">
        <v>48</v>
      </c>
      <c r="AH105" s="588">
        <v>18</v>
      </c>
      <c r="AI105" s="474">
        <v>10</v>
      </c>
      <c r="AJ105" s="474">
        <v>7</v>
      </c>
      <c r="AK105" s="474">
        <v>8</v>
      </c>
      <c r="AL105" s="572">
        <f t="shared" si="116"/>
        <v>43</v>
      </c>
      <c r="AM105" s="588">
        <v>28</v>
      </c>
      <c r="AN105" s="474">
        <v>13</v>
      </c>
      <c r="AO105" s="572">
        <f t="shared" si="117"/>
        <v>41</v>
      </c>
      <c r="AP105" s="593">
        <v>8</v>
      </c>
      <c r="AQ105" s="10"/>
      <c r="AR105" s="897" t="s">
        <v>48</v>
      </c>
      <c r="AS105" s="904">
        <v>21</v>
      </c>
      <c r="AT105" s="905">
        <v>26</v>
      </c>
      <c r="AU105" s="905">
        <v>0</v>
      </c>
      <c r="AV105" s="906">
        <v>16</v>
      </c>
      <c r="AW105" s="906">
        <v>19</v>
      </c>
      <c r="AX105" s="905">
        <v>0</v>
      </c>
      <c r="AY105" s="907">
        <f t="shared" si="118"/>
        <v>82</v>
      </c>
      <c r="AZ105" s="908">
        <v>9</v>
      </c>
    </row>
    <row r="106" spans="1:52" s="93" customFormat="1" ht="13.5" customHeight="1">
      <c r="A106" s="345" t="s">
        <v>54</v>
      </c>
      <c r="B106" s="32">
        <v>1779</v>
      </c>
      <c r="C106" s="32"/>
      <c r="D106" s="32">
        <v>950</v>
      </c>
      <c r="E106" s="32">
        <v>1678</v>
      </c>
      <c r="F106" s="32"/>
      <c r="G106" s="32">
        <v>973</v>
      </c>
      <c r="H106" s="32">
        <v>1282</v>
      </c>
      <c r="I106" s="32"/>
      <c r="J106" s="32">
        <v>734</v>
      </c>
      <c r="K106" s="32">
        <v>1272</v>
      </c>
      <c r="L106" s="32"/>
      <c r="M106" s="32">
        <v>666</v>
      </c>
      <c r="N106" s="13">
        <f t="shared" si="119"/>
        <v>6011</v>
      </c>
      <c r="O106" s="302">
        <f t="shared" si="120"/>
        <v>3323</v>
      </c>
      <c r="P106" s="10"/>
      <c r="Q106" s="345" t="s">
        <v>54</v>
      </c>
      <c r="R106" s="32">
        <v>156</v>
      </c>
      <c r="S106" s="32"/>
      <c r="T106" s="32">
        <v>64</v>
      </c>
      <c r="U106" s="32">
        <v>147</v>
      </c>
      <c r="V106" s="32"/>
      <c r="W106" s="32">
        <v>83</v>
      </c>
      <c r="X106" s="32">
        <v>120</v>
      </c>
      <c r="Y106" s="32"/>
      <c r="Z106" s="32">
        <v>57</v>
      </c>
      <c r="AA106" s="32">
        <v>379</v>
      </c>
      <c r="AB106" s="32"/>
      <c r="AC106" s="32">
        <v>207</v>
      </c>
      <c r="AD106" s="13">
        <f t="shared" si="121"/>
        <v>802</v>
      </c>
      <c r="AE106" s="302">
        <f t="shared" si="122"/>
        <v>411</v>
      </c>
      <c r="AF106" s="10"/>
      <c r="AG106" s="18" t="s">
        <v>54</v>
      </c>
      <c r="AH106" s="588">
        <v>33</v>
      </c>
      <c r="AI106" s="474">
        <v>32</v>
      </c>
      <c r="AJ106" s="474">
        <v>27</v>
      </c>
      <c r="AK106" s="474">
        <v>25</v>
      </c>
      <c r="AL106" s="572">
        <f t="shared" si="116"/>
        <v>117</v>
      </c>
      <c r="AM106" s="588">
        <v>95</v>
      </c>
      <c r="AN106" s="474">
        <v>20</v>
      </c>
      <c r="AO106" s="572">
        <f t="shared" si="117"/>
        <v>115</v>
      </c>
      <c r="AP106" s="593">
        <v>14</v>
      </c>
      <c r="AQ106" s="10"/>
      <c r="AR106" s="897" t="s">
        <v>54</v>
      </c>
      <c r="AS106" s="904">
        <v>19</v>
      </c>
      <c r="AT106" s="905">
        <v>24</v>
      </c>
      <c r="AU106" s="905">
        <v>33</v>
      </c>
      <c r="AV106" s="906">
        <v>33</v>
      </c>
      <c r="AW106" s="906">
        <v>74</v>
      </c>
      <c r="AX106" s="905">
        <v>0</v>
      </c>
      <c r="AY106" s="907">
        <f t="shared" si="118"/>
        <v>183</v>
      </c>
      <c r="AZ106" s="908">
        <v>29</v>
      </c>
    </row>
    <row r="107" spans="1:52" s="93" customFormat="1" ht="13.5" customHeight="1">
      <c r="A107" s="345" t="s">
        <v>171</v>
      </c>
      <c r="B107" s="32">
        <v>2485</v>
      </c>
      <c r="C107" s="32"/>
      <c r="D107" s="32">
        <v>1331</v>
      </c>
      <c r="E107" s="32">
        <v>1968</v>
      </c>
      <c r="F107" s="32"/>
      <c r="G107" s="32">
        <v>1104</v>
      </c>
      <c r="H107" s="32">
        <v>1569</v>
      </c>
      <c r="I107" s="32"/>
      <c r="J107" s="32">
        <v>891</v>
      </c>
      <c r="K107" s="32">
        <v>1298</v>
      </c>
      <c r="L107" s="32"/>
      <c r="M107" s="32">
        <v>709</v>
      </c>
      <c r="N107" s="13">
        <f t="shared" si="119"/>
        <v>7320</v>
      </c>
      <c r="O107" s="302">
        <f t="shared" si="120"/>
        <v>4035</v>
      </c>
      <c r="P107" s="10"/>
      <c r="Q107" s="345" t="s">
        <v>171</v>
      </c>
      <c r="R107" s="32">
        <v>526</v>
      </c>
      <c r="S107" s="32"/>
      <c r="T107" s="32">
        <v>279</v>
      </c>
      <c r="U107" s="32">
        <v>324</v>
      </c>
      <c r="V107" s="32"/>
      <c r="W107" s="32">
        <v>185</v>
      </c>
      <c r="X107" s="32">
        <v>242</v>
      </c>
      <c r="Y107" s="32"/>
      <c r="Z107" s="32">
        <v>128</v>
      </c>
      <c r="AA107" s="32">
        <v>462</v>
      </c>
      <c r="AB107" s="32"/>
      <c r="AC107" s="32">
        <v>263</v>
      </c>
      <c r="AD107" s="13">
        <f t="shared" si="121"/>
        <v>1554</v>
      </c>
      <c r="AE107" s="302">
        <f t="shared" si="122"/>
        <v>855</v>
      </c>
      <c r="AF107" s="10"/>
      <c r="AG107" s="18" t="s">
        <v>171</v>
      </c>
      <c r="AH107" s="588">
        <v>45</v>
      </c>
      <c r="AI107" s="474">
        <v>35</v>
      </c>
      <c r="AJ107" s="474">
        <v>33</v>
      </c>
      <c r="AK107" s="474">
        <v>28</v>
      </c>
      <c r="AL107" s="572">
        <f t="shared" si="116"/>
        <v>141</v>
      </c>
      <c r="AM107" s="588">
        <v>101</v>
      </c>
      <c r="AN107" s="474">
        <v>36</v>
      </c>
      <c r="AO107" s="572">
        <f t="shared" si="117"/>
        <v>137</v>
      </c>
      <c r="AP107" s="593">
        <v>17</v>
      </c>
      <c r="AQ107" s="10"/>
      <c r="AR107" s="897" t="s">
        <v>320</v>
      </c>
      <c r="AS107" s="904">
        <v>114</v>
      </c>
      <c r="AT107" s="905">
        <v>0</v>
      </c>
      <c r="AU107" s="905">
        <v>0</v>
      </c>
      <c r="AV107" s="906">
        <v>38</v>
      </c>
      <c r="AW107" s="906">
        <v>76</v>
      </c>
      <c r="AX107" s="905">
        <v>7</v>
      </c>
      <c r="AY107" s="907">
        <f t="shared" si="118"/>
        <v>235</v>
      </c>
      <c r="AZ107" s="908">
        <v>49</v>
      </c>
    </row>
    <row r="108" spans="1:52" s="93" customFormat="1" ht="13.5" customHeight="1">
      <c r="A108" s="345" t="s">
        <v>55</v>
      </c>
      <c r="B108" s="32">
        <v>3335</v>
      </c>
      <c r="C108" s="32"/>
      <c r="D108" s="32">
        <v>1853</v>
      </c>
      <c r="E108" s="32">
        <v>2918</v>
      </c>
      <c r="F108" s="32"/>
      <c r="G108" s="32">
        <v>1629</v>
      </c>
      <c r="H108" s="32">
        <v>2055</v>
      </c>
      <c r="I108" s="32"/>
      <c r="J108" s="32">
        <v>1171</v>
      </c>
      <c r="K108" s="32">
        <v>1831</v>
      </c>
      <c r="L108" s="32"/>
      <c r="M108" s="32">
        <v>1004</v>
      </c>
      <c r="N108" s="13">
        <f t="shared" si="119"/>
        <v>10139</v>
      </c>
      <c r="O108" s="302">
        <f t="shared" si="120"/>
        <v>5657</v>
      </c>
      <c r="P108" s="10"/>
      <c r="Q108" s="345" t="s">
        <v>55</v>
      </c>
      <c r="R108" s="32">
        <v>627</v>
      </c>
      <c r="S108" s="32"/>
      <c r="T108" s="32">
        <v>342</v>
      </c>
      <c r="U108" s="32">
        <v>403</v>
      </c>
      <c r="V108" s="32"/>
      <c r="W108" s="32">
        <v>233</v>
      </c>
      <c r="X108" s="32">
        <v>295</v>
      </c>
      <c r="Y108" s="32"/>
      <c r="Z108" s="32">
        <v>165</v>
      </c>
      <c r="AA108" s="32">
        <v>556</v>
      </c>
      <c r="AB108" s="32"/>
      <c r="AC108" s="32">
        <v>252</v>
      </c>
      <c r="AD108" s="13">
        <f t="shared" si="121"/>
        <v>1881</v>
      </c>
      <c r="AE108" s="302">
        <f t="shared" si="122"/>
        <v>992</v>
      </c>
      <c r="AF108" s="10"/>
      <c r="AG108" s="18" t="s">
        <v>55</v>
      </c>
      <c r="AH108" s="588">
        <v>69</v>
      </c>
      <c r="AI108" s="474">
        <v>60</v>
      </c>
      <c r="AJ108" s="474">
        <v>41</v>
      </c>
      <c r="AK108" s="474">
        <v>37</v>
      </c>
      <c r="AL108" s="572">
        <f t="shared" si="116"/>
        <v>207</v>
      </c>
      <c r="AM108" s="588">
        <v>144</v>
      </c>
      <c r="AN108" s="474">
        <v>53</v>
      </c>
      <c r="AO108" s="572">
        <f t="shared" si="117"/>
        <v>197</v>
      </c>
      <c r="AP108" s="593">
        <v>31</v>
      </c>
      <c r="AQ108" s="10"/>
      <c r="AR108" s="897" t="s">
        <v>55</v>
      </c>
      <c r="AS108" s="904">
        <v>36</v>
      </c>
      <c r="AT108" s="905">
        <v>71</v>
      </c>
      <c r="AU108" s="905">
        <v>12</v>
      </c>
      <c r="AV108" s="906">
        <v>35</v>
      </c>
      <c r="AW108" s="906">
        <v>153</v>
      </c>
      <c r="AX108" s="905">
        <v>1</v>
      </c>
      <c r="AY108" s="907">
        <f t="shared" si="118"/>
        <v>308</v>
      </c>
      <c r="AZ108" s="908">
        <v>64</v>
      </c>
    </row>
    <row r="109" spans="1:52" s="93" customFormat="1" ht="13.5" customHeight="1">
      <c r="A109" s="345" t="s">
        <v>45</v>
      </c>
      <c r="B109" s="15">
        <v>341</v>
      </c>
      <c r="C109" s="574"/>
      <c r="D109" s="15">
        <v>135</v>
      </c>
      <c r="E109" s="15">
        <v>202</v>
      </c>
      <c r="F109" s="574"/>
      <c r="G109" s="15">
        <v>68</v>
      </c>
      <c r="H109" s="15">
        <v>176</v>
      </c>
      <c r="I109" s="574"/>
      <c r="J109" s="15">
        <v>61</v>
      </c>
      <c r="K109" s="15">
        <v>112</v>
      </c>
      <c r="L109" s="574"/>
      <c r="M109" s="15">
        <v>38</v>
      </c>
      <c r="N109" s="13">
        <f t="shared" si="119"/>
        <v>831</v>
      </c>
      <c r="O109" s="302">
        <f t="shared" si="120"/>
        <v>302</v>
      </c>
      <c r="P109" s="10"/>
      <c r="Q109" s="345" t="s">
        <v>45</v>
      </c>
      <c r="R109" s="15">
        <v>77</v>
      </c>
      <c r="S109" s="574"/>
      <c r="T109" s="15">
        <v>25</v>
      </c>
      <c r="U109" s="15">
        <v>33</v>
      </c>
      <c r="V109" s="574"/>
      <c r="W109" s="15">
        <v>13</v>
      </c>
      <c r="X109" s="15">
        <v>37</v>
      </c>
      <c r="Y109" s="574"/>
      <c r="Z109" s="15">
        <v>10</v>
      </c>
      <c r="AA109" s="15">
        <v>24</v>
      </c>
      <c r="AB109" s="574"/>
      <c r="AC109" s="15">
        <v>11</v>
      </c>
      <c r="AD109" s="13">
        <f t="shared" si="121"/>
        <v>171</v>
      </c>
      <c r="AE109" s="302">
        <f t="shared" si="122"/>
        <v>59</v>
      </c>
      <c r="AF109" s="10"/>
      <c r="AG109" s="18" t="s">
        <v>45</v>
      </c>
      <c r="AH109" s="573">
        <v>7</v>
      </c>
      <c r="AI109" s="574">
        <v>4</v>
      </c>
      <c r="AJ109" s="574">
        <v>4</v>
      </c>
      <c r="AK109" s="574">
        <v>2</v>
      </c>
      <c r="AL109" s="572">
        <f t="shared" si="116"/>
        <v>17</v>
      </c>
      <c r="AM109" s="573">
        <v>13</v>
      </c>
      <c r="AN109" s="574">
        <v>3</v>
      </c>
      <c r="AO109" s="572">
        <f t="shared" si="117"/>
        <v>16</v>
      </c>
      <c r="AP109" s="579">
        <v>3</v>
      </c>
      <c r="AQ109" s="10"/>
      <c r="AR109" s="897" t="s">
        <v>45</v>
      </c>
      <c r="AS109" s="904">
        <v>8</v>
      </c>
      <c r="AT109" s="905">
        <v>7</v>
      </c>
      <c r="AU109" s="905">
        <v>10</v>
      </c>
      <c r="AV109" s="906">
        <v>2</v>
      </c>
      <c r="AW109" s="906">
        <v>3</v>
      </c>
      <c r="AX109" s="905">
        <v>0</v>
      </c>
      <c r="AY109" s="907">
        <f t="shared" si="118"/>
        <v>30</v>
      </c>
      <c r="AZ109" s="908">
        <v>6</v>
      </c>
    </row>
    <row r="110" spans="1:52" s="93" customFormat="1" ht="13.5" customHeight="1">
      <c r="A110" s="345" t="s">
        <v>47</v>
      </c>
      <c r="B110" s="15">
        <v>1159</v>
      </c>
      <c r="C110" s="574"/>
      <c r="D110" s="15">
        <v>548</v>
      </c>
      <c r="E110" s="15">
        <v>1129</v>
      </c>
      <c r="F110" s="574"/>
      <c r="G110" s="15">
        <v>551</v>
      </c>
      <c r="H110" s="15">
        <v>794</v>
      </c>
      <c r="I110" s="574"/>
      <c r="J110" s="15">
        <v>400</v>
      </c>
      <c r="K110" s="15">
        <v>704</v>
      </c>
      <c r="L110" s="574"/>
      <c r="M110" s="15">
        <v>342</v>
      </c>
      <c r="N110" s="13">
        <f t="shared" si="119"/>
        <v>3786</v>
      </c>
      <c r="O110" s="302">
        <f t="shared" si="120"/>
        <v>1841</v>
      </c>
      <c r="P110" s="10"/>
      <c r="Q110" s="345" t="s">
        <v>47</v>
      </c>
      <c r="R110" s="15">
        <v>135</v>
      </c>
      <c r="S110" s="574"/>
      <c r="T110" s="15">
        <v>56</v>
      </c>
      <c r="U110" s="15">
        <v>83</v>
      </c>
      <c r="V110" s="574"/>
      <c r="W110" s="15">
        <v>38</v>
      </c>
      <c r="X110" s="15">
        <v>70</v>
      </c>
      <c r="Y110" s="574"/>
      <c r="Z110" s="15">
        <v>35</v>
      </c>
      <c r="AA110" s="15">
        <v>121</v>
      </c>
      <c r="AB110" s="574"/>
      <c r="AC110" s="15">
        <v>66</v>
      </c>
      <c r="AD110" s="13">
        <f t="shared" si="121"/>
        <v>409</v>
      </c>
      <c r="AE110" s="302">
        <f t="shared" si="122"/>
        <v>195</v>
      </c>
      <c r="AF110" s="10"/>
      <c r="AG110" s="18" t="s">
        <v>47</v>
      </c>
      <c r="AH110" s="573">
        <v>23</v>
      </c>
      <c r="AI110" s="574">
        <v>21</v>
      </c>
      <c r="AJ110" s="574">
        <v>17</v>
      </c>
      <c r="AK110" s="574">
        <v>15</v>
      </c>
      <c r="AL110" s="572">
        <f t="shared" si="116"/>
        <v>76</v>
      </c>
      <c r="AM110" s="573">
        <v>48</v>
      </c>
      <c r="AN110" s="574">
        <v>15</v>
      </c>
      <c r="AO110" s="572">
        <f t="shared" si="117"/>
        <v>63</v>
      </c>
      <c r="AP110" s="579">
        <v>13</v>
      </c>
      <c r="AQ110" s="10"/>
      <c r="AR110" s="897" t="s">
        <v>47</v>
      </c>
      <c r="AS110" s="904">
        <v>32</v>
      </c>
      <c r="AT110" s="905">
        <v>28</v>
      </c>
      <c r="AU110" s="905">
        <v>7</v>
      </c>
      <c r="AV110" s="906">
        <v>18</v>
      </c>
      <c r="AW110" s="906">
        <v>45</v>
      </c>
      <c r="AX110" s="905">
        <v>1</v>
      </c>
      <c r="AY110" s="907">
        <f t="shared" si="118"/>
        <v>131</v>
      </c>
      <c r="AZ110" s="908">
        <v>17</v>
      </c>
    </row>
    <row r="111" spans="1:52" s="93" customFormat="1" ht="13.5" customHeight="1">
      <c r="A111" s="345" t="s">
        <v>172</v>
      </c>
      <c r="B111" s="15">
        <v>431</v>
      </c>
      <c r="C111" s="574"/>
      <c r="D111" s="15">
        <v>192</v>
      </c>
      <c r="E111" s="15">
        <v>272</v>
      </c>
      <c r="F111" s="574"/>
      <c r="G111" s="15">
        <v>128</v>
      </c>
      <c r="H111" s="15">
        <v>211</v>
      </c>
      <c r="I111" s="574"/>
      <c r="J111" s="15">
        <v>67</v>
      </c>
      <c r="K111" s="15">
        <v>212</v>
      </c>
      <c r="L111" s="574"/>
      <c r="M111" s="15">
        <v>66</v>
      </c>
      <c r="N111" s="13">
        <f t="shared" si="119"/>
        <v>1126</v>
      </c>
      <c r="O111" s="302">
        <f t="shared" si="120"/>
        <v>453</v>
      </c>
      <c r="P111" s="10"/>
      <c r="Q111" s="345" t="s">
        <v>172</v>
      </c>
      <c r="R111" s="15">
        <v>140</v>
      </c>
      <c r="S111" s="574"/>
      <c r="T111" s="15">
        <v>64</v>
      </c>
      <c r="U111" s="15">
        <v>81</v>
      </c>
      <c r="V111" s="574"/>
      <c r="W111" s="15">
        <v>41</v>
      </c>
      <c r="X111" s="15">
        <v>75</v>
      </c>
      <c r="Y111" s="574"/>
      <c r="Z111" s="15">
        <v>25</v>
      </c>
      <c r="AA111" s="15">
        <v>45</v>
      </c>
      <c r="AB111" s="574"/>
      <c r="AC111" s="15">
        <v>12</v>
      </c>
      <c r="AD111" s="13">
        <f t="shared" si="121"/>
        <v>341</v>
      </c>
      <c r="AE111" s="302">
        <f t="shared" si="122"/>
        <v>142</v>
      </c>
      <c r="AF111" s="10"/>
      <c r="AG111" s="18" t="s">
        <v>172</v>
      </c>
      <c r="AH111" s="573">
        <v>10</v>
      </c>
      <c r="AI111" s="574">
        <v>6</v>
      </c>
      <c r="AJ111" s="574">
        <v>6</v>
      </c>
      <c r="AK111" s="574">
        <v>6</v>
      </c>
      <c r="AL111" s="572">
        <f t="shared" si="116"/>
        <v>28</v>
      </c>
      <c r="AM111" s="573">
        <v>23</v>
      </c>
      <c r="AN111" s="574">
        <v>1</v>
      </c>
      <c r="AO111" s="572">
        <f t="shared" si="117"/>
        <v>24</v>
      </c>
      <c r="AP111" s="579">
        <v>4</v>
      </c>
      <c r="AQ111" s="10"/>
      <c r="AR111" s="897" t="s">
        <v>50</v>
      </c>
      <c r="AS111" s="904">
        <v>2</v>
      </c>
      <c r="AT111" s="905">
        <v>24</v>
      </c>
      <c r="AU111" s="905">
        <v>10</v>
      </c>
      <c r="AV111" s="906">
        <v>8</v>
      </c>
      <c r="AW111" s="906">
        <v>3</v>
      </c>
      <c r="AX111" s="905">
        <v>2</v>
      </c>
      <c r="AY111" s="907">
        <f t="shared" si="118"/>
        <v>49</v>
      </c>
      <c r="AZ111" s="908">
        <v>10</v>
      </c>
    </row>
    <row r="112" spans="1:52" s="93" customFormat="1" ht="13.5" customHeight="1">
      <c r="A112" s="345" t="s">
        <v>173</v>
      </c>
      <c r="B112" s="15">
        <v>3261</v>
      </c>
      <c r="C112" s="574"/>
      <c r="D112" s="15">
        <v>1649</v>
      </c>
      <c r="E112" s="15">
        <v>2518</v>
      </c>
      <c r="F112" s="574"/>
      <c r="G112" s="15">
        <v>1356</v>
      </c>
      <c r="H112" s="15">
        <v>2127</v>
      </c>
      <c r="I112" s="574"/>
      <c r="J112" s="15">
        <v>1176</v>
      </c>
      <c r="K112" s="15">
        <v>1708</v>
      </c>
      <c r="L112" s="574"/>
      <c r="M112" s="15">
        <v>935</v>
      </c>
      <c r="N112" s="13">
        <f t="shared" si="119"/>
        <v>9614</v>
      </c>
      <c r="O112" s="302">
        <f t="shared" si="120"/>
        <v>5116</v>
      </c>
      <c r="P112" s="10"/>
      <c r="Q112" s="345" t="s">
        <v>173</v>
      </c>
      <c r="R112" s="15">
        <v>614</v>
      </c>
      <c r="S112" s="574"/>
      <c r="T112" s="15">
        <v>317</v>
      </c>
      <c r="U112" s="15">
        <v>395</v>
      </c>
      <c r="V112" s="574"/>
      <c r="W112" s="15">
        <v>192</v>
      </c>
      <c r="X112" s="15">
        <v>212</v>
      </c>
      <c r="Y112" s="574"/>
      <c r="Z112" s="15">
        <v>115</v>
      </c>
      <c r="AA112" s="15">
        <v>390</v>
      </c>
      <c r="AB112" s="574"/>
      <c r="AC112" s="15">
        <v>234</v>
      </c>
      <c r="AD112" s="13">
        <f t="shared" si="121"/>
        <v>1611</v>
      </c>
      <c r="AE112" s="302">
        <f t="shared" si="122"/>
        <v>858</v>
      </c>
      <c r="AF112" s="10"/>
      <c r="AG112" s="18" t="s">
        <v>173</v>
      </c>
      <c r="AH112" s="573">
        <v>59</v>
      </c>
      <c r="AI112" s="574">
        <v>44</v>
      </c>
      <c r="AJ112" s="574">
        <v>37</v>
      </c>
      <c r="AK112" s="574">
        <v>32</v>
      </c>
      <c r="AL112" s="572">
        <f t="shared" si="116"/>
        <v>172</v>
      </c>
      <c r="AM112" s="573">
        <v>157</v>
      </c>
      <c r="AN112" s="574">
        <v>36</v>
      </c>
      <c r="AO112" s="572">
        <f t="shared" si="117"/>
        <v>193</v>
      </c>
      <c r="AP112" s="579">
        <v>25</v>
      </c>
      <c r="AQ112" s="10"/>
      <c r="AR112" s="897" t="s">
        <v>321</v>
      </c>
      <c r="AS112" s="904">
        <v>91</v>
      </c>
      <c r="AT112" s="905">
        <v>35</v>
      </c>
      <c r="AU112" s="905">
        <v>71</v>
      </c>
      <c r="AV112" s="906">
        <v>36</v>
      </c>
      <c r="AW112" s="906">
        <v>86</v>
      </c>
      <c r="AX112" s="905">
        <v>1</v>
      </c>
      <c r="AY112" s="907">
        <f t="shared" si="118"/>
        <v>320</v>
      </c>
      <c r="AZ112" s="908">
        <v>59</v>
      </c>
    </row>
    <row r="113" spans="1:52" s="93" customFormat="1" ht="13.5" customHeight="1">
      <c r="A113" s="345" t="s">
        <v>23</v>
      </c>
      <c r="B113" s="15">
        <v>2310</v>
      </c>
      <c r="C113" s="574"/>
      <c r="D113" s="15">
        <v>1170</v>
      </c>
      <c r="E113" s="15">
        <v>1809</v>
      </c>
      <c r="F113" s="574"/>
      <c r="G113" s="15">
        <v>915</v>
      </c>
      <c r="H113" s="15">
        <v>1583</v>
      </c>
      <c r="I113" s="574"/>
      <c r="J113" s="15">
        <v>793</v>
      </c>
      <c r="K113" s="15">
        <v>1223</v>
      </c>
      <c r="L113" s="574"/>
      <c r="M113" s="15">
        <v>647</v>
      </c>
      <c r="N113" s="13">
        <f t="shared" si="119"/>
        <v>6925</v>
      </c>
      <c r="O113" s="302">
        <f t="shared" si="120"/>
        <v>3525</v>
      </c>
      <c r="P113" s="10"/>
      <c r="Q113" s="345" t="s">
        <v>23</v>
      </c>
      <c r="R113" s="15">
        <v>345</v>
      </c>
      <c r="S113" s="574"/>
      <c r="T113" s="15">
        <v>166</v>
      </c>
      <c r="U113" s="15">
        <v>162</v>
      </c>
      <c r="V113" s="574"/>
      <c r="W113" s="15">
        <v>82</v>
      </c>
      <c r="X113" s="15">
        <v>155</v>
      </c>
      <c r="Y113" s="574"/>
      <c r="Z113" s="15">
        <v>70</v>
      </c>
      <c r="AA113" s="15">
        <v>214</v>
      </c>
      <c r="AB113" s="574"/>
      <c r="AC113" s="15">
        <v>118</v>
      </c>
      <c r="AD113" s="13">
        <f t="shared" si="121"/>
        <v>876</v>
      </c>
      <c r="AE113" s="302">
        <f t="shared" si="122"/>
        <v>436</v>
      </c>
      <c r="AF113" s="10"/>
      <c r="AG113" s="18" t="s">
        <v>23</v>
      </c>
      <c r="AH113" s="573">
        <v>47</v>
      </c>
      <c r="AI113" s="574">
        <v>37</v>
      </c>
      <c r="AJ113" s="574">
        <v>35</v>
      </c>
      <c r="AK113" s="574">
        <v>29</v>
      </c>
      <c r="AL113" s="572">
        <f t="shared" si="116"/>
        <v>148</v>
      </c>
      <c r="AM113" s="573">
        <v>122</v>
      </c>
      <c r="AN113" s="574">
        <v>26</v>
      </c>
      <c r="AO113" s="572">
        <f t="shared" si="117"/>
        <v>148</v>
      </c>
      <c r="AP113" s="579">
        <v>20</v>
      </c>
      <c r="AQ113" s="10"/>
      <c r="AR113" s="897" t="s">
        <v>23</v>
      </c>
      <c r="AS113" s="904">
        <v>46</v>
      </c>
      <c r="AT113" s="905">
        <v>44</v>
      </c>
      <c r="AU113" s="905">
        <v>54</v>
      </c>
      <c r="AV113" s="906">
        <v>34</v>
      </c>
      <c r="AW113" s="906">
        <v>57</v>
      </c>
      <c r="AX113" s="905">
        <v>9</v>
      </c>
      <c r="AY113" s="907">
        <f t="shared" si="118"/>
        <v>244</v>
      </c>
      <c r="AZ113" s="908">
        <v>25</v>
      </c>
    </row>
    <row r="114" spans="1:52" s="93" customFormat="1" ht="13.5" customHeight="1">
      <c r="A114" s="345" t="s">
        <v>12</v>
      </c>
      <c r="B114" s="15">
        <v>2620</v>
      </c>
      <c r="C114" s="574"/>
      <c r="D114" s="15">
        <v>1350</v>
      </c>
      <c r="E114" s="15">
        <v>2037</v>
      </c>
      <c r="F114" s="574"/>
      <c r="G114" s="15">
        <v>1098</v>
      </c>
      <c r="H114" s="15">
        <v>1755</v>
      </c>
      <c r="I114" s="574"/>
      <c r="J114" s="15">
        <v>928</v>
      </c>
      <c r="K114" s="15">
        <v>1391</v>
      </c>
      <c r="L114" s="574"/>
      <c r="M114" s="15">
        <v>726</v>
      </c>
      <c r="N114" s="13">
        <f t="shared" si="119"/>
        <v>7803</v>
      </c>
      <c r="O114" s="302">
        <f t="shared" si="120"/>
        <v>4102</v>
      </c>
      <c r="P114" s="10"/>
      <c r="Q114" s="345" t="s">
        <v>12</v>
      </c>
      <c r="R114" s="15">
        <v>377</v>
      </c>
      <c r="S114" s="574"/>
      <c r="T114" s="15">
        <v>185</v>
      </c>
      <c r="U114" s="15">
        <v>275</v>
      </c>
      <c r="V114" s="574"/>
      <c r="W114" s="15">
        <v>144</v>
      </c>
      <c r="X114" s="15">
        <v>175</v>
      </c>
      <c r="Y114" s="574"/>
      <c r="Z114" s="15">
        <v>89</v>
      </c>
      <c r="AA114" s="15">
        <v>283</v>
      </c>
      <c r="AB114" s="574"/>
      <c r="AC114" s="15">
        <v>169</v>
      </c>
      <c r="AD114" s="13">
        <f t="shared" si="121"/>
        <v>1110</v>
      </c>
      <c r="AE114" s="302">
        <f t="shared" si="122"/>
        <v>587</v>
      </c>
      <c r="AF114" s="10"/>
      <c r="AG114" s="18" t="s">
        <v>12</v>
      </c>
      <c r="AH114" s="573">
        <v>58</v>
      </c>
      <c r="AI114" s="574">
        <v>48</v>
      </c>
      <c r="AJ114" s="574">
        <v>43</v>
      </c>
      <c r="AK114" s="574">
        <v>37</v>
      </c>
      <c r="AL114" s="572">
        <f t="shared" si="116"/>
        <v>186</v>
      </c>
      <c r="AM114" s="573">
        <v>105</v>
      </c>
      <c r="AN114" s="574">
        <v>61</v>
      </c>
      <c r="AO114" s="572">
        <f t="shared" si="117"/>
        <v>166</v>
      </c>
      <c r="AP114" s="579">
        <v>22</v>
      </c>
      <c r="AQ114" s="10"/>
      <c r="AR114" s="897" t="s">
        <v>12</v>
      </c>
      <c r="AS114" s="904">
        <v>19</v>
      </c>
      <c r="AT114" s="905">
        <v>57</v>
      </c>
      <c r="AU114" s="905">
        <v>147</v>
      </c>
      <c r="AV114" s="906">
        <v>28</v>
      </c>
      <c r="AW114" s="906">
        <v>57</v>
      </c>
      <c r="AX114" s="905">
        <v>0</v>
      </c>
      <c r="AY114" s="907">
        <f t="shared" si="118"/>
        <v>308</v>
      </c>
      <c r="AZ114" s="908">
        <v>17</v>
      </c>
    </row>
    <row r="115" spans="1:52" s="93" customFormat="1" ht="13.5" customHeight="1">
      <c r="A115" s="394" t="s">
        <v>49</v>
      </c>
      <c r="B115" s="15">
        <v>136</v>
      </c>
      <c r="C115" s="574"/>
      <c r="D115" s="15">
        <v>59</v>
      </c>
      <c r="E115" s="15">
        <v>79</v>
      </c>
      <c r="F115" s="574"/>
      <c r="G115" s="15">
        <v>27</v>
      </c>
      <c r="H115" s="15">
        <v>81</v>
      </c>
      <c r="I115" s="574"/>
      <c r="J115" s="15">
        <v>39</v>
      </c>
      <c r="K115" s="15">
        <v>88</v>
      </c>
      <c r="L115" s="574"/>
      <c r="M115" s="15">
        <v>31</v>
      </c>
      <c r="N115" s="13">
        <f t="shared" si="119"/>
        <v>384</v>
      </c>
      <c r="O115" s="302">
        <f t="shared" si="120"/>
        <v>156</v>
      </c>
      <c r="P115" s="10"/>
      <c r="Q115" s="394" t="s">
        <v>49</v>
      </c>
      <c r="R115" s="15">
        <v>14</v>
      </c>
      <c r="S115" s="574"/>
      <c r="T115" s="15">
        <v>10</v>
      </c>
      <c r="U115" s="15">
        <v>2</v>
      </c>
      <c r="V115" s="574"/>
      <c r="W115" s="15">
        <v>0</v>
      </c>
      <c r="X115" s="15">
        <v>0</v>
      </c>
      <c r="Y115" s="574"/>
      <c r="Z115" s="15">
        <v>0</v>
      </c>
      <c r="AA115" s="15">
        <v>3</v>
      </c>
      <c r="AB115" s="574"/>
      <c r="AC115" s="15">
        <v>1</v>
      </c>
      <c r="AD115" s="13">
        <f t="shared" si="121"/>
        <v>19</v>
      </c>
      <c r="AE115" s="302">
        <f t="shared" si="122"/>
        <v>11</v>
      </c>
      <c r="AF115" s="10"/>
      <c r="AG115" s="586" t="s">
        <v>49</v>
      </c>
      <c r="AH115" s="573">
        <v>2</v>
      </c>
      <c r="AI115" s="574">
        <v>2</v>
      </c>
      <c r="AJ115" s="574">
        <v>2</v>
      </c>
      <c r="AK115" s="574">
        <v>2</v>
      </c>
      <c r="AL115" s="572">
        <f t="shared" si="116"/>
        <v>8</v>
      </c>
      <c r="AM115" s="573">
        <v>8</v>
      </c>
      <c r="AN115" s="574">
        <v>0</v>
      </c>
      <c r="AO115" s="572">
        <f t="shared" si="117"/>
        <v>8</v>
      </c>
      <c r="AP115" s="579">
        <v>1</v>
      </c>
      <c r="AQ115" s="10"/>
      <c r="AR115" s="897" t="s">
        <v>49</v>
      </c>
      <c r="AS115" s="904">
        <v>4</v>
      </c>
      <c r="AT115" s="905">
        <v>5</v>
      </c>
      <c r="AU115" s="905">
        <v>0</v>
      </c>
      <c r="AV115" s="906">
        <v>0</v>
      </c>
      <c r="AW115" s="906">
        <v>6</v>
      </c>
      <c r="AX115" s="905">
        <v>0</v>
      </c>
      <c r="AY115" s="907">
        <f t="shared" si="118"/>
        <v>15</v>
      </c>
      <c r="AZ115" s="908">
        <v>2</v>
      </c>
    </row>
    <row r="116" spans="1:52" s="93" customFormat="1" ht="13.5" customHeight="1">
      <c r="A116" s="394" t="s">
        <v>63</v>
      </c>
      <c r="B116" s="15">
        <v>306</v>
      </c>
      <c r="C116" s="574"/>
      <c r="D116" s="15">
        <v>140</v>
      </c>
      <c r="E116" s="15">
        <v>204</v>
      </c>
      <c r="F116" s="574"/>
      <c r="G116" s="15">
        <v>75</v>
      </c>
      <c r="H116" s="15">
        <v>130</v>
      </c>
      <c r="I116" s="574"/>
      <c r="J116" s="15">
        <v>41</v>
      </c>
      <c r="K116" s="15">
        <v>137</v>
      </c>
      <c r="L116" s="574"/>
      <c r="M116" s="15">
        <v>45</v>
      </c>
      <c r="N116" s="13">
        <f t="shared" si="119"/>
        <v>777</v>
      </c>
      <c r="O116" s="302">
        <f t="shared" si="120"/>
        <v>301</v>
      </c>
      <c r="P116" s="10"/>
      <c r="Q116" s="394" t="s">
        <v>63</v>
      </c>
      <c r="R116" s="15">
        <v>65</v>
      </c>
      <c r="S116" s="574"/>
      <c r="T116" s="15">
        <v>35</v>
      </c>
      <c r="U116" s="15">
        <v>35</v>
      </c>
      <c r="V116" s="574"/>
      <c r="W116" s="15">
        <v>18</v>
      </c>
      <c r="X116" s="15">
        <v>25</v>
      </c>
      <c r="Y116" s="574"/>
      <c r="Z116" s="15">
        <v>8</v>
      </c>
      <c r="AA116" s="15">
        <v>66</v>
      </c>
      <c r="AB116" s="574"/>
      <c r="AC116" s="15">
        <v>24</v>
      </c>
      <c r="AD116" s="13">
        <f t="shared" si="121"/>
        <v>191</v>
      </c>
      <c r="AE116" s="302">
        <f t="shared" si="122"/>
        <v>85</v>
      </c>
      <c r="AF116" s="10"/>
      <c r="AG116" s="586" t="s">
        <v>63</v>
      </c>
      <c r="AH116" s="573">
        <v>6</v>
      </c>
      <c r="AI116" s="574">
        <v>4</v>
      </c>
      <c r="AJ116" s="574">
        <v>3</v>
      </c>
      <c r="AK116" s="574">
        <v>3</v>
      </c>
      <c r="AL116" s="572">
        <f t="shared" si="116"/>
        <v>16</v>
      </c>
      <c r="AM116" s="573">
        <v>15</v>
      </c>
      <c r="AN116" s="574">
        <v>2</v>
      </c>
      <c r="AO116" s="572">
        <f t="shared" si="117"/>
        <v>17</v>
      </c>
      <c r="AP116" s="579">
        <v>3</v>
      </c>
      <c r="AQ116" s="10"/>
      <c r="AR116" s="897" t="s">
        <v>63</v>
      </c>
      <c r="AS116" s="904">
        <v>9</v>
      </c>
      <c r="AT116" s="905">
        <v>9</v>
      </c>
      <c r="AU116" s="905">
        <v>0</v>
      </c>
      <c r="AV116" s="906">
        <v>1</v>
      </c>
      <c r="AW116" s="906">
        <v>2</v>
      </c>
      <c r="AX116" s="905">
        <v>0</v>
      </c>
      <c r="AY116" s="907">
        <f t="shared" si="118"/>
        <v>21</v>
      </c>
      <c r="AZ116" s="908">
        <v>4</v>
      </c>
    </row>
    <row r="117" spans="1:52" s="93" customFormat="1" ht="13.5" customHeight="1">
      <c r="A117" s="394" t="s">
        <v>65</v>
      </c>
      <c r="B117" s="15">
        <v>286</v>
      </c>
      <c r="C117" s="574"/>
      <c r="D117" s="15">
        <v>129</v>
      </c>
      <c r="E117" s="15">
        <v>183</v>
      </c>
      <c r="F117" s="574"/>
      <c r="G117" s="15">
        <v>84</v>
      </c>
      <c r="H117" s="15">
        <v>128</v>
      </c>
      <c r="I117" s="574"/>
      <c r="J117" s="15">
        <v>64</v>
      </c>
      <c r="K117" s="15">
        <v>125</v>
      </c>
      <c r="L117" s="574"/>
      <c r="M117" s="15">
        <v>52</v>
      </c>
      <c r="N117" s="13">
        <f t="shared" si="119"/>
        <v>722</v>
      </c>
      <c r="O117" s="302">
        <f t="shared" si="120"/>
        <v>329</v>
      </c>
      <c r="P117" s="10"/>
      <c r="Q117" s="394" t="s">
        <v>65</v>
      </c>
      <c r="R117" s="15">
        <v>11</v>
      </c>
      <c r="S117" s="574"/>
      <c r="T117" s="15">
        <v>4</v>
      </c>
      <c r="U117" s="15">
        <v>0</v>
      </c>
      <c r="V117" s="574"/>
      <c r="W117" s="15">
        <v>0</v>
      </c>
      <c r="X117" s="15">
        <v>5</v>
      </c>
      <c r="Y117" s="574"/>
      <c r="Z117" s="15">
        <v>4</v>
      </c>
      <c r="AA117" s="15">
        <v>26</v>
      </c>
      <c r="AB117" s="574"/>
      <c r="AC117" s="15">
        <v>11</v>
      </c>
      <c r="AD117" s="13">
        <f t="shared" si="121"/>
        <v>42</v>
      </c>
      <c r="AE117" s="302">
        <f t="shared" si="122"/>
        <v>19</v>
      </c>
      <c r="AF117" s="10"/>
      <c r="AG117" s="586" t="s">
        <v>65</v>
      </c>
      <c r="AH117" s="573">
        <v>5</v>
      </c>
      <c r="AI117" s="574">
        <v>3</v>
      </c>
      <c r="AJ117" s="574">
        <v>2</v>
      </c>
      <c r="AK117" s="574">
        <v>2</v>
      </c>
      <c r="AL117" s="572">
        <f t="shared" si="116"/>
        <v>12</v>
      </c>
      <c r="AM117" s="573">
        <v>10</v>
      </c>
      <c r="AN117" s="574">
        <v>2</v>
      </c>
      <c r="AO117" s="572">
        <f t="shared" si="117"/>
        <v>12</v>
      </c>
      <c r="AP117" s="579">
        <v>2</v>
      </c>
      <c r="AQ117" s="10"/>
      <c r="AR117" s="897" t="s">
        <v>65</v>
      </c>
      <c r="AS117" s="904">
        <v>7</v>
      </c>
      <c r="AT117" s="905">
        <v>11</v>
      </c>
      <c r="AU117" s="905">
        <v>0</v>
      </c>
      <c r="AV117" s="906">
        <v>3</v>
      </c>
      <c r="AW117" s="906">
        <v>0</v>
      </c>
      <c r="AX117" s="905">
        <v>0</v>
      </c>
      <c r="AY117" s="907">
        <f t="shared" si="118"/>
        <v>21</v>
      </c>
      <c r="AZ117" s="908">
        <v>5</v>
      </c>
    </row>
    <row r="118" spans="1:52" s="93" customFormat="1" ht="13.5" customHeight="1">
      <c r="A118" s="394" t="s">
        <v>174</v>
      </c>
      <c r="B118" s="15">
        <v>555</v>
      </c>
      <c r="C118" s="574"/>
      <c r="D118" s="15">
        <v>269</v>
      </c>
      <c r="E118" s="15">
        <v>485</v>
      </c>
      <c r="F118" s="574"/>
      <c r="G118" s="15">
        <v>252</v>
      </c>
      <c r="H118" s="15">
        <v>431</v>
      </c>
      <c r="I118" s="574"/>
      <c r="J118" s="15">
        <v>210</v>
      </c>
      <c r="K118" s="15">
        <v>376</v>
      </c>
      <c r="L118" s="574"/>
      <c r="M118" s="15">
        <v>179</v>
      </c>
      <c r="N118" s="13">
        <f t="shared" si="119"/>
        <v>1847</v>
      </c>
      <c r="O118" s="302">
        <f t="shared" si="120"/>
        <v>910</v>
      </c>
      <c r="P118" s="10"/>
      <c r="Q118" s="394" t="s">
        <v>174</v>
      </c>
      <c r="R118" s="15">
        <v>50</v>
      </c>
      <c r="S118" s="574"/>
      <c r="T118" s="15">
        <v>27</v>
      </c>
      <c r="U118" s="15">
        <v>49</v>
      </c>
      <c r="V118" s="574"/>
      <c r="W118" s="15">
        <v>31</v>
      </c>
      <c r="X118" s="15">
        <v>17</v>
      </c>
      <c r="Y118" s="574"/>
      <c r="Z118" s="15">
        <v>11</v>
      </c>
      <c r="AA118" s="15">
        <v>120</v>
      </c>
      <c r="AB118" s="574"/>
      <c r="AC118" s="15">
        <v>51</v>
      </c>
      <c r="AD118" s="13">
        <f t="shared" si="121"/>
        <v>236</v>
      </c>
      <c r="AE118" s="302">
        <f t="shared" si="122"/>
        <v>120</v>
      </c>
      <c r="AF118" s="10"/>
      <c r="AG118" s="586" t="s">
        <v>174</v>
      </c>
      <c r="AH118" s="573">
        <v>12</v>
      </c>
      <c r="AI118" s="574">
        <v>12</v>
      </c>
      <c r="AJ118" s="574">
        <v>9</v>
      </c>
      <c r="AK118" s="574">
        <v>9</v>
      </c>
      <c r="AL118" s="572">
        <f t="shared" si="116"/>
        <v>42</v>
      </c>
      <c r="AM118" s="573">
        <v>32</v>
      </c>
      <c r="AN118" s="574">
        <v>6</v>
      </c>
      <c r="AO118" s="572">
        <f t="shared" si="117"/>
        <v>38</v>
      </c>
      <c r="AP118" s="579">
        <v>4</v>
      </c>
      <c r="AQ118" s="10"/>
      <c r="AR118" s="897" t="s">
        <v>322</v>
      </c>
      <c r="AS118" s="904">
        <v>22</v>
      </c>
      <c r="AT118" s="905">
        <v>0</v>
      </c>
      <c r="AU118" s="905">
        <v>0</v>
      </c>
      <c r="AV118" s="906">
        <v>9</v>
      </c>
      <c r="AW118" s="906">
        <v>6</v>
      </c>
      <c r="AX118" s="905">
        <v>21</v>
      </c>
      <c r="AY118" s="907">
        <f t="shared" si="118"/>
        <v>58</v>
      </c>
      <c r="AZ118" s="908">
        <v>11</v>
      </c>
    </row>
    <row r="119" spans="1:52" s="334" customFormat="1" ht="13.5" customHeight="1" thickBot="1">
      <c r="A119" s="412" t="s">
        <v>175</v>
      </c>
      <c r="B119" s="407">
        <v>104</v>
      </c>
      <c r="C119" s="407"/>
      <c r="D119" s="407">
        <v>39</v>
      </c>
      <c r="E119" s="407">
        <v>79</v>
      </c>
      <c r="F119" s="407"/>
      <c r="G119" s="407">
        <v>29</v>
      </c>
      <c r="H119" s="407">
        <v>80</v>
      </c>
      <c r="I119" s="407"/>
      <c r="J119" s="407">
        <v>40</v>
      </c>
      <c r="K119" s="407">
        <v>88</v>
      </c>
      <c r="L119" s="407"/>
      <c r="M119" s="407">
        <v>36</v>
      </c>
      <c r="N119" s="803">
        <f t="shared" si="119"/>
        <v>351</v>
      </c>
      <c r="O119" s="804">
        <f t="shared" si="120"/>
        <v>144</v>
      </c>
      <c r="P119" s="10"/>
      <c r="Q119" s="412" t="s">
        <v>175</v>
      </c>
      <c r="R119" s="407">
        <v>0</v>
      </c>
      <c r="S119" s="407"/>
      <c r="T119" s="407">
        <v>0</v>
      </c>
      <c r="U119" s="407">
        <v>4</v>
      </c>
      <c r="V119" s="407"/>
      <c r="W119" s="407">
        <v>2</v>
      </c>
      <c r="X119" s="407">
        <v>4</v>
      </c>
      <c r="Y119" s="407"/>
      <c r="Z119" s="407">
        <v>1</v>
      </c>
      <c r="AA119" s="407">
        <v>3</v>
      </c>
      <c r="AB119" s="407"/>
      <c r="AC119" s="407">
        <v>2</v>
      </c>
      <c r="AD119" s="803">
        <f t="shared" si="121"/>
        <v>11</v>
      </c>
      <c r="AE119" s="804">
        <f t="shared" si="122"/>
        <v>5</v>
      </c>
      <c r="AF119" s="10"/>
      <c r="AG119" s="587" t="s">
        <v>175</v>
      </c>
      <c r="AH119" s="582">
        <v>2</v>
      </c>
      <c r="AI119" s="407">
        <v>2</v>
      </c>
      <c r="AJ119" s="407">
        <v>2</v>
      </c>
      <c r="AK119" s="407">
        <v>2</v>
      </c>
      <c r="AL119" s="804">
        <f t="shared" si="116"/>
        <v>8</v>
      </c>
      <c r="AM119" s="582">
        <v>8</v>
      </c>
      <c r="AN119" s="407">
        <v>2</v>
      </c>
      <c r="AO119" s="804">
        <f t="shared" si="117"/>
        <v>10</v>
      </c>
      <c r="AP119" s="584">
        <v>2</v>
      </c>
      <c r="AQ119" s="10"/>
      <c r="AR119" s="898" t="s">
        <v>70</v>
      </c>
      <c r="AS119" s="910">
        <v>2</v>
      </c>
      <c r="AT119" s="911">
        <v>6</v>
      </c>
      <c r="AU119" s="911">
        <v>0</v>
      </c>
      <c r="AV119" s="912">
        <v>2</v>
      </c>
      <c r="AW119" s="912">
        <v>0</v>
      </c>
      <c r="AX119" s="911">
        <v>0</v>
      </c>
      <c r="AY119" s="913">
        <f t="shared" si="118"/>
        <v>10</v>
      </c>
      <c r="AZ119" s="914">
        <v>2</v>
      </c>
    </row>
    <row r="120" spans="1:52" s="93" customFormat="1" ht="13.5" customHeight="1">
      <c r="A120" s="345" t="s">
        <v>176</v>
      </c>
      <c r="B120" s="15">
        <v>1142</v>
      </c>
      <c r="C120" s="574"/>
      <c r="D120" s="15">
        <v>549</v>
      </c>
      <c r="E120" s="15">
        <v>866</v>
      </c>
      <c r="F120" s="574"/>
      <c r="G120" s="15">
        <v>389</v>
      </c>
      <c r="H120" s="15">
        <v>691</v>
      </c>
      <c r="I120" s="574"/>
      <c r="J120" s="15">
        <v>285</v>
      </c>
      <c r="K120" s="15">
        <v>512</v>
      </c>
      <c r="L120" s="574"/>
      <c r="M120" s="15">
        <v>195</v>
      </c>
      <c r="N120" s="13">
        <f t="shared" si="119"/>
        <v>3211</v>
      </c>
      <c r="O120" s="302">
        <f t="shared" si="120"/>
        <v>1418</v>
      </c>
      <c r="P120" s="10"/>
      <c r="Q120" s="345" t="s">
        <v>176</v>
      </c>
      <c r="R120" s="15">
        <v>164</v>
      </c>
      <c r="S120" s="574"/>
      <c r="T120" s="15">
        <v>81</v>
      </c>
      <c r="U120" s="15">
        <v>78</v>
      </c>
      <c r="V120" s="574"/>
      <c r="W120" s="15">
        <v>36</v>
      </c>
      <c r="X120" s="15">
        <v>38</v>
      </c>
      <c r="Y120" s="574"/>
      <c r="Z120" s="15">
        <v>18</v>
      </c>
      <c r="AA120" s="15">
        <v>104</v>
      </c>
      <c r="AB120" s="574"/>
      <c r="AC120" s="15">
        <v>40</v>
      </c>
      <c r="AD120" s="13">
        <f t="shared" si="121"/>
        <v>384</v>
      </c>
      <c r="AE120" s="302">
        <f t="shared" si="122"/>
        <v>175</v>
      </c>
      <c r="AF120" s="10"/>
      <c r="AG120" s="18" t="s">
        <v>176</v>
      </c>
      <c r="AH120" s="573">
        <v>23</v>
      </c>
      <c r="AI120" s="574">
        <v>20</v>
      </c>
      <c r="AJ120" s="574">
        <v>16</v>
      </c>
      <c r="AK120" s="574">
        <v>12</v>
      </c>
      <c r="AL120" s="572">
        <f t="shared" ref="AL120:AL148" si="123">SUM(AH120:AK120)</f>
        <v>71</v>
      </c>
      <c r="AM120" s="573">
        <v>28</v>
      </c>
      <c r="AN120" s="574">
        <v>5</v>
      </c>
      <c r="AO120" s="572">
        <f t="shared" ref="AO120:AO148" si="124">SUM(AM120:AN120)</f>
        <v>33</v>
      </c>
      <c r="AP120" s="579">
        <v>7</v>
      </c>
      <c r="AQ120" s="10"/>
      <c r="AR120" s="897" t="s">
        <v>541</v>
      </c>
      <c r="AS120" s="904">
        <v>64</v>
      </c>
      <c r="AT120" s="905">
        <v>0</v>
      </c>
      <c r="AU120" s="905">
        <v>0</v>
      </c>
      <c r="AV120" s="906">
        <v>13</v>
      </c>
      <c r="AW120" s="906">
        <v>32</v>
      </c>
      <c r="AX120" s="905">
        <v>0</v>
      </c>
      <c r="AY120" s="907">
        <f t="shared" ref="AY120:AY148" si="125">AS120+AT120+AU120+AV120+AW120+AX120</f>
        <v>109</v>
      </c>
      <c r="AZ120" s="908">
        <v>10</v>
      </c>
    </row>
    <row r="121" spans="1:52" s="93" customFormat="1" ht="13.5" customHeight="1">
      <c r="A121" s="345" t="s">
        <v>177</v>
      </c>
      <c r="B121" s="15">
        <v>914</v>
      </c>
      <c r="C121" s="574"/>
      <c r="D121" s="15">
        <v>463</v>
      </c>
      <c r="E121" s="15">
        <v>555</v>
      </c>
      <c r="F121" s="574"/>
      <c r="G121" s="15">
        <v>225</v>
      </c>
      <c r="H121" s="15">
        <v>480</v>
      </c>
      <c r="I121" s="574"/>
      <c r="J121" s="15">
        <v>222</v>
      </c>
      <c r="K121" s="15">
        <v>353</v>
      </c>
      <c r="L121" s="574"/>
      <c r="M121" s="15">
        <v>137</v>
      </c>
      <c r="N121" s="13">
        <f t="shared" si="119"/>
        <v>2302</v>
      </c>
      <c r="O121" s="302">
        <f t="shared" si="120"/>
        <v>1047</v>
      </c>
      <c r="P121" s="10"/>
      <c r="Q121" s="345" t="s">
        <v>177</v>
      </c>
      <c r="R121" s="15">
        <v>152</v>
      </c>
      <c r="S121" s="574"/>
      <c r="T121" s="15">
        <v>77</v>
      </c>
      <c r="U121" s="15">
        <v>37</v>
      </c>
      <c r="V121" s="574"/>
      <c r="W121" s="15">
        <v>17</v>
      </c>
      <c r="X121" s="15">
        <v>19</v>
      </c>
      <c r="Y121" s="574"/>
      <c r="Z121" s="15">
        <v>9</v>
      </c>
      <c r="AA121" s="15">
        <v>76</v>
      </c>
      <c r="AB121" s="574"/>
      <c r="AC121" s="15">
        <v>32</v>
      </c>
      <c r="AD121" s="13">
        <f t="shared" si="121"/>
        <v>284</v>
      </c>
      <c r="AE121" s="302">
        <f t="shared" si="122"/>
        <v>135</v>
      </c>
      <c r="AF121" s="10"/>
      <c r="AG121" s="18" t="s">
        <v>177</v>
      </c>
      <c r="AH121" s="573">
        <v>18</v>
      </c>
      <c r="AI121" s="574">
        <v>12</v>
      </c>
      <c r="AJ121" s="574">
        <v>10</v>
      </c>
      <c r="AK121" s="574">
        <v>9</v>
      </c>
      <c r="AL121" s="572">
        <f t="shared" si="123"/>
        <v>49</v>
      </c>
      <c r="AM121" s="573">
        <v>28</v>
      </c>
      <c r="AN121" s="574">
        <v>15</v>
      </c>
      <c r="AO121" s="572">
        <f t="shared" si="124"/>
        <v>43</v>
      </c>
      <c r="AP121" s="579">
        <v>6</v>
      </c>
      <c r="AQ121" s="10"/>
      <c r="AR121" s="897" t="s">
        <v>324</v>
      </c>
      <c r="AS121" s="904">
        <v>60</v>
      </c>
      <c r="AT121" s="905">
        <v>0</v>
      </c>
      <c r="AU121" s="905">
        <v>0</v>
      </c>
      <c r="AV121" s="906">
        <v>6</v>
      </c>
      <c r="AW121" s="906">
        <v>11</v>
      </c>
      <c r="AX121" s="905">
        <v>5</v>
      </c>
      <c r="AY121" s="907">
        <f t="shared" si="125"/>
        <v>82</v>
      </c>
      <c r="AZ121" s="908">
        <v>21</v>
      </c>
    </row>
    <row r="122" spans="1:52" s="93" customFormat="1" ht="13.5" customHeight="1">
      <c r="A122" s="345" t="s">
        <v>79</v>
      </c>
      <c r="B122" s="15">
        <v>253</v>
      </c>
      <c r="C122" s="574"/>
      <c r="D122" s="15">
        <v>123</v>
      </c>
      <c r="E122" s="15">
        <v>229</v>
      </c>
      <c r="F122" s="574"/>
      <c r="G122" s="15">
        <v>115</v>
      </c>
      <c r="H122" s="15">
        <v>140</v>
      </c>
      <c r="I122" s="574"/>
      <c r="J122" s="15">
        <v>58</v>
      </c>
      <c r="K122" s="15">
        <v>148</v>
      </c>
      <c r="L122" s="574"/>
      <c r="M122" s="15">
        <v>68</v>
      </c>
      <c r="N122" s="13">
        <f t="shared" si="119"/>
        <v>770</v>
      </c>
      <c r="O122" s="302">
        <f t="shared" si="120"/>
        <v>364</v>
      </c>
      <c r="P122" s="10"/>
      <c r="Q122" s="345" t="s">
        <v>79</v>
      </c>
      <c r="R122" s="15">
        <v>47</v>
      </c>
      <c r="S122" s="574"/>
      <c r="T122" s="15">
        <v>22</v>
      </c>
      <c r="U122" s="15">
        <v>22</v>
      </c>
      <c r="V122" s="574"/>
      <c r="W122" s="15">
        <v>9</v>
      </c>
      <c r="X122" s="15">
        <v>1</v>
      </c>
      <c r="Y122" s="574"/>
      <c r="Z122" s="15">
        <v>0</v>
      </c>
      <c r="AA122" s="15">
        <v>12</v>
      </c>
      <c r="AB122" s="574"/>
      <c r="AC122" s="15">
        <v>6</v>
      </c>
      <c r="AD122" s="13">
        <f t="shared" si="121"/>
        <v>82</v>
      </c>
      <c r="AE122" s="302">
        <f t="shared" si="122"/>
        <v>37</v>
      </c>
      <c r="AF122" s="10"/>
      <c r="AG122" s="18" t="s">
        <v>79</v>
      </c>
      <c r="AH122" s="573">
        <v>6</v>
      </c>
      <c r="AI122" s="574">
        <v>6</v>
      </c>
      <c r="AJ122" s="574">
        <v>5</v>
      </c>
      <c r="AK122" s="574">
        <v>4</v>
      </c>
      <c r="AL122" s="572">
        <f t="shared" si="123"/>
        <v>21</v>
      </c>
      <c r="AM122" s="573">
        <v>12</v>
      </c>
      <c r="AN122" s="574">
        <v>5</v>
      </c>
      <c r="AO122" s="572">
        <f t="shared" si="124"/>
        <v>17</v>
      </c>
      <c r="AP122" s="579">
        <v>4</v>
      </c>
      <c r="AQ122" s="10"/>
      <c r="AR122" s="897" t="s">
        <v>79</v>
      </c>
      <c r="AS122" s="904">
        <v>19</v>
      </c>
      <c r="AT122" s="905">
        <v>0</v>
      </c>
      <c r="AU122" s="905">
        <v>0</v>
      </c>
      <c r="AV122" s="906">
        <v>3</v>
      </c>
      <c r="AW122" s="906">
        <v>4</v>
      </c>
      <c r="AX122" s="905">
        <v>5</v>
      </c>
      <c r="AY122" s="907">
        <f t="shared" si="125"/>
        <v>31</v>
      </c>
      <c r="AZ122" s="908">
        <v>4</v>
      </c>
    </row>
    <row r="123" spans="1:52" s="93" customFormat="1" ht="13.5" customHeight="1">
      <c r="A123" s="345" t="s">
        <v>178</v>
      </c>
      <c r="B123" s="15">
        <v>481</v>
      </c>
      <c r="C123" s="574"/>
      <c r="D123" s="15">
        <v>244</v>
      </c>
      <c r="E123" s="15">
        <v>396</v>
      </c>
      <c r="F123" s="574"/>
      <c r="G123" s="15">
        <v>149</v>
      </c>
      <c r="H123" s="15">
        <v>258</v>
      </c>
      <c r="I123" s="574"/>
      <c r="J123" s="15">
        <v>109</v>
      </c>
      <c r="K123" s="15">
        <v>179</v>
      </c>
      <c r="L123" s="574"/>
      <c r="M123" s="15">
        <v>71</v>
      </c>
      <c r="N123" s="13">
        <f t="shared" si="119"/>
        <v>1314</v>
      </c>
      <c r="O123" s="302">
        <f t="shared" si="120"/>
        <v>573</v>
      </c>
      <c r="P123" s="10"/>
      <c r="Q123" s="345" t="s">
        <v>178</v>
      </c>
      <c r="R123" s="15">
        <v>50</v>
      </c>
      <c r="S123" s="574"/>
      <c r="T123" s="15">
        <v>33</v>
      </c>
      <c r="U123" s="15">
        <v>108</v>
      </c>
      <c r="V123" s="574"/>
      <c r="W123" s="15">
        <v>49</v>
      </c>
      <c r="X123" s="15">
        <v>7</v>
      </c>
      <c r="Y123" s="574"/>
      <c r="Z123" s="15">
        <v>6</v>
      </c>
      <c r="AA123" s="15">
        <v>22</v>
      </c>
      <c r="AB123" s="574"/>
      <c r="AC123" s="15">
        <v>13</v>
      </c>
      <c r="AD123" s="13">
        <f t="shared" si="121"/>
        <v>187</v>
      </c>
      <c r="AE123" s="302">
        <f t="shared" si="122"/>
        <v>101</v>
      </c>
      <c r="AF123" s="10"/>
      <c r="AG123" s="18" t="s">
        <v>178</v>
      </c>
      <c r="AH123" s="573">
        <v>11</v>
      </c>
      <c r="AI123" s="574">
        <v>10</v>
      </c>
      <c r="AJ123" s="574">
        <v>8</v>
      </c>
      <c r="AK123" s="574">
        <v>6</v>
      </c>
      <c r="AL123" s="572">
        <f t="shared" si="123"/>
        <v>35</v>
      </c>
      <c r="AM123" s="573">
        <v>24</v>
      </c>
      <c r="AN123" s="574">
        <v>9</v>
      </c>
      <c r="AO123" s="572">
        <f t="shared" si="124"/>
        <v>33</v>
      </c>
      <c r="AP123" s="579">
        <v>6</v>
      </c>
      <c r="AQ123" s="10"/>
      <c r="AR123" s="897" t="s">
        <v>80</v>
      </c>
      <c r="AS123" s="904">
        <v>31</v>
      </c>
      <c r="AT123" s="905">
        <v>0</v>
      </c>
      <c r="AU123" s="905">
        <v>0</v>
      </c>
      <c r="AV123" s="906">
        <v>8</v>
      </c>
      <c r="AW123" s="906">
        <v>18</v>
      </c>
      <c r="AX123" s="905">
        <v>0</v>
      </c>
      <c r="AY123" s="907">
        <f t="shared" si="125"/>
        <v>57</v>
      </c>
      <c r="AZ123" s="908">
        <v>13</v>
      </c>
    </row>
    <row r="124" spans="1:52" s="93" customFormat="1" ht="13.5" customHeight="1">
      <c r="A124" s="345" t="s">
        <v>81</v>
      </c>
      <c r="B124" s="15">
        <v>1417</v>
      </c>
      <c r="C124" s="574"/>
      <c r="D124" s="15">
        <v>744</v>
      </c>
      <c r="E124" s="15">
        <v>842</v>
      </c>
      <c r="F124" s="574"/>
      <c r="G124" s="15">
        <v>445</v>
      </c>
      <c r="H124" s="15">
        <v>817</v>
      </c>
      <c r="I124" s="574"/>
      <c r="J124" s="15">
        <v>422</v>
      </c>
      <c r="K124" s="15">
        <v>616</v>
      </c>
      <c r="L124" s="574"/>
      <c r="M124" s="15">
        <v>295</v>
      </c>
      <c r="N124" s="13">
        <f t="shared" si="119"/>
        <v>3692</v>
      </c>
      <c r="O124" s="302">
        <f t="shared" si="120"/>
        <v>1906</v>
      </c>
      <c r="P124" s="10"/>
      <c r="Q124" s="345" t="s">
        <v>81</v>
      </c>
      <c r="R124" s="15">
        <v>344</v>
      </c>
      <c r="S124" s="574"/>
      <c r="T124" s="15">
        <v>181</v>
      </c>
      <c r="U124" s="15">
        <v>205</v>
      </c>
      <c r="V124" s="574"/>
      <c r="W124" s="15">
        <v>118</v>
      </c>
      <c r="X124" s="15">
        <v>190</v>
      </c>
      <c r="Y124" s="574"/>
      <c r="Z124" s="15">
        <v>106</v>
      </c>
      <c r="AA124" s="15">
        <v>179</v>
      </c>
      <c r="AB124" s="574"/>
      <c r="AC124" s="15">
        <v>76</v>
      </c>
      <c r="AD124" s="13">
        <f t="shared" si="121"/>
        <v>918</v>
      </c>
      <c r="AE124" s="302">
        <f t="shared" si="122"/>
        <v>481</v>
      </c>
      <c r="AF124" s="10"/>
      <c r="AG124" s="18" t="s">
        <v>81</v>
      </c>
      <c r="AH124" s="573">
        <v>29</v>
      </c>
      <c r="AI124" s="574">
        <v>21</v>
      </c>
      <c r="AJ124" s="574">
        <v>20</v>
      </c>
      <c r="AK124" s="574">
        <v>13</v>
      </c>
      <c r="AL124" s="572">
        <f t="shared" si="123"/>
        <v>83</v>
      </c>
      <c r="AM124" s="573">
        <v>58</v>
      </c>
      <c r="AN124" s="574">
        <v>16</v>
      </c>
      <c r="AO124" s="572">
        <f t="shared" si="124"/>
        <v>74</v>
      </c>
      <c r="AP124" s="579">
        <v>9</v>
      </c>
      <c r="AQ124" s="10"/>
      <c r="AR124" s="897" t="s">
        <v>81</v>
      </c>
      <c r="AS124" s="904">
        <v>98</v>
      </c>
      <c r="AT124" s="905">
        <v>0</v>
      </c>
      <c r="AU124" s="905">
        <v>0</v>
      </c>
      <c r="AV124" s="906">
        <v>17</v>
      </c>
      <c r="AW124" s="906">
        <v>8</v>
      </c>
      <c r="AX124" s="905">
        <v>0</v>
      </c>
      <c r="AY124" s="907">
        <f t="shared" si="125"/>
        <v>123</v>
      </c>
      <c r="AZ124" s="908">
        <v>47</v>
      </c>
    </row>
    <row r="125" spans="1:52" s="93" customFormat="1" ht="13.5" customHeight="1">
      <c r="A125" s="345" t="s">
        <v>31</v>
      </c>
      <c r="B125" s="15">
        <v>2554</v>
      </c>
      <c r="C125" s="574"/>
      <c r="D125" s="15">
        <v>1237</v>
      </c>
      <c r="E125" s="15">
        <v>2264</v>
      </c>
      <c r="F125" s="574"/>
      <c r="G125" s="15">
        <v>1050</v>
      </c>
      <c r="H125" s="15">
        <v>1664</v>
      </c>
      <c r="I125" s="574"/>
      <c r="J125" s="15">
        <v>731</v>
      </c>
      <c r="K125" s="15">
        <v>1192</v>
      </c>
      <c r="L125" s="574"/>
      <c r="M125" s="15">
        <v>467</v>
      </c>
      <c r="N125" s="13">
        <f t="shared" si="119"/>
        <v>7674</v>
      </c>
      <c r="O125" s="302">
        <f t="shared" si="120"/>
        <v>3485</v>
      </c>
      <c r="P125" s="10"/>
      <c r="Q125" s="345" t="s">
        <v>31</v>
      </c>
      <c r="R125" s="15">
        <v>493</v>
      </c>
      <c r="S125" s="574"/>
      <c r="T125" s="15">
        <v>228</v>
      </c>
      <c r="U125" s="15">
        <v>227</v>
      </c>
      <c r="V125" s="574"/>
      <c r="W125" s="15">
        <v>110</v>
      </c>
      <c r="X125" s="15">
        <v>221</v>
      </c>
      <c r="Y125" s="574"/>
      <c r="Z125" s="15">
        <v>94</v>
      </c>
      <c r="AA125" s="15">
        <v>308</v>
      </c>
      <c r="AB125" s="574"/>
      <c r="AC125" s="15">
        <v>117</v>
      </c>
      <c r="AD125" s="13">
        <f t="shared" si="121"/>
        <v>1249</v>
      </c>
      <c r="AE125" s="302">
        <f t="shared" si="122"/>
        <v>549</v>
      </c>
      <c r="AF125" s="10"/>
      <c r="AG125" s="18" t="s">
        <v>31</v>
      </c>
      <c r="AH125" s="573">
        <v>38</v>
      </c>
      <c r="AI125" s="574">
        <v>62</v>
      </c>
      <c r="AJ125" s="574">
        <v>28</v>
      </c>
      <c r="AK125" s="574">
        <v>21</v>
      </c>
      <c r="AL125" s="572">
        <f t="shared" si="123"/>
        <v>149</v>
      </c>
      <c r="AM125" s="573">
        <v>87</v>
      </c>
      <c r="AN125" s="574">
        <v>23</v>
      </c>
      <c r="AO125" s="572">
        <f t="shared" si="124"/>
        <v>110</v>
      </c>
      <c r="AP125" s="579">
        <v>14</v>
      </c>
      <c r="AQ125" s="10"/>
      <c r="AR125" s="897" t="s">
        <v>31</v>
      </c>
      <c r="AS125" s="904">
        <v>79</v>
      </c>
      <c r="AT125" s="905">
        <v>23</v>
      </c>
      <c r="AU125" s="905">
        <v>24</v>
      </c>
      <c r="AV125" s="906">
        <v>5</v>
      </c>
      <c r="AW125" s="906">
        <v>54</v>
      </c>
      <c r="AX125" s="905">
        <v>0</v>
      </c>
      <c r="AY125" s="907">
        <f t="shared" si="125"/>
        <v>185</v>
      </c>
      <c r="AZ125" s="908">
        <v>13</v>
      </c>
    </row>
    <row r="126" spans="1:52" s="93" customFormat="1" ht="13.5" customHeight="1">
      <c r="A126" s="345" t="s">
        <v>32</v>
      </c>
      <c r="B126" s="15">
        <v>4307</v>
      </c>
      <c r="C126" s="574"/>
      <c r="D126" s="15">
        <v>1920</v>
      </c>
      <c r="E126" s="15">
        <v>3898</v>
      </c>
      <c r="F126" s="574"/>
      <c r="G126" s="15">
        <v>1698</v>
      </c>
      <c r="H126" s="15">
        <v>3050</v>
      </c>
      <c r="I126" s="574"/>
      <c r="J126" s="15">
        <v>1207</v>
      </c>
      <c r="K126" s="15">
        <v>2350</v>
      </c>
      <c r="L126" s="574"/>
      <c r="M126" s="15">
        <v>860</v>
      </c>
      <c r="N126" s="13">
        <f t="shared" ref="N126:N148" si="126">+B126+E126+H126+K126</f>
        <v>13605</v>
      </c>
      <c r="O126" s="302">
        <f t="shared" ref="O126:O148" si="127">+D126+G126+J126+M126</f>
        <v>5685</v>
      </c>
      <c r="P126" s="10"/>
      <c r="Q126" s="345" t="s">
        <v>32</v>
      </c>
      <c r="R126" s="15">
        <v>1411</v>
      </c>
      <c r="S126" s="574"/>
      <c r="T126" s="15">
        <v>615</v>
      </c>
      <c r="U126" s="15">
        <v>561</v>
      </c>
      <c r="V126" s="574"/>
      <c r="W126" s="15">
        <v>254</v>
      </c>
      <c r="X126" s="15">
        <v>635</v>
      </c>
      <c r="Y126" s="574"/>
      <c r="Z126" s="15">
        <v>254</v>
      </c>
      <c r="AA126" s="15">
        <v>603</v>
      </c>
      <c r="AB126" s="574"/>
      <c r="AC126" s="15">
        <v>214</v>
      </c>
      <c r="AD126" s="13">
        <f t="shared" si="121"/>
        <v>3210</v>
      </c>
      <c r="AE126" s="302">
        <f t="shared" si="122"/>
        <v>1337</v>
      </c>
      <c r="AF126" s="10"/>
      <c r="AG126" s="18" t="s">
        <v>32</v>
      </c>
      <c r="AH126" s="573">
        <v>76</v>
      </c>
      <c r="AI126" s="574">
        <v>67</v>
      </c>
      <c r="AJ126" s="574">
        <v>56</v>
      </c>
      <c r="AK126" s="574">
        <v>40</v>
      </c>
      <c r="AL126" s="572">
        <f t="shared" si="123"/>
        <v>239</v>
      </c>
      <c r="AM126" s="573">
        <v>215</v>
      </c>
      <c r="AN126" s="574">
        <v>11</v>
      </c>
      <c r="AO126" s="572">
        <f t="shared" si="124"/>
        <v>226</v>
      </c>
      <c r="AP126" s="579">
        <v>19</v>
      </c>
      <c r="AQ126" s="10"/>
      <c r="AR126" s="897" t="s">
        <v>32</v>
      </c>
      <c r="AS126" s="904">
        <v>80</v>
      </c>
      <c r="AT126" s="905">
        <v>17</v>
      </c>
      <c r="AU126" s="905">
        <v>102</v>
      </c>
      <c r="AV126" s="906">
        <v>85</v>
      </c>
      <c r="AW126" s="906">
        <v>62</v>
      </c>
      <c r="AX126" s="905">
        <v>0</v>
      </c>
      <c r="AY126" s="907">
        <f t="shared" si="125"/>
        <v>346</v>
      </c>
      <c r="AZ126" s="908">
        <v>50</v>
      </c>
    </row>
    <row r="127" spans="1:52" s="93" customFormat="1" ht="13.5" customHeight="1">
      <c r="A127" s="345" t="s">
        <v>34</v>
      </c>
      <c r="B127" s="15">
        <v>0</v>
      </c>
      <c r="C127" s="574"/>
      <c r="D127" s="15">
        <v>0</v>
      </c>
      <c r="E127" s="15">
        <v>0</v>
      </c>
      <c r="F127" s="574"/>
      <c r="G127" s="15">
        <v>0</v>
      </c>
      <c r="H127" s="15">
        <v>4419</v>
      </c>
      <c r="I127" s="574"/>
      <c r="J127" s="15">
        <v>1976</v>
      </c>
      <c r="K127" s="15">
        <v>3726</v>
      </c>
      <c r="L127" s="574"/>
      <c r="M127" s="15">
        <v>1575</v>
      </c>
      <c r="N127" s="13">
        <f t="shared" si="126"/>
        <v>8145</v>
      </c>
      <c r="O127" s="302">
        <f t="shared" si="127"/>
        <v>3551</v>
      </c>
      <c r="P127" s="10"/>
      <c r="Q127" s="345" t="s">
        <v>34</v>
      </c>
      <c r="R127" s="15">
        <v>0</v>
      </c>
      <c r="S127" s="574"/>
      <c r="T127" s="15">
        <v>0</v>
      </c>
      <c r="U127" s="15">
        <v>0</v>
      </c>
      <c r="V127" s="574"/>
      <c r="W127" s="15">
        <v>0</v>
      </c>
      <c r="X127" s="15">
        <v>567</v>
      </c>
      <c r="Y127" s="574"/>
      <c r="Z127" s="15">
        <v>245</v>
      </c>
      <c r="AA127" s="15">
        <v>772</v>
      </c>
      <c r="AB127" s="574"/>
      <c r="AC127" s="15">
        <v>304</v>
      </c>
      <c r="AD127" s="13">
        <f t="shared" si="121"/>
        <v>1339</v>
      </c>
      <c r="AE127" s="302">
        <f t="shared" si="122"/>
        <v>549</v>
      </c>
      <c r="AF127" s="10"/>
      <c r="AG127" s="18" t="s">
        <v>34</v>
      </c>
      <c r="AH127" s="573">
        <v>0</v>
      </c>
      <c r="AI127" s="574">
        <v>0</v>
      </c>
      <c r="AJ127" s="574">
        <v>82</v>
      </c>
      <c r="AK127" s="574">
        <v>66</v>
      </c>
      <c r="AL127" s="572">
        <f t="shared" si="123"/>
        <v>148</v>
      </c>
      <c r="AM127" s="573">
        <v>141</v>
      </c>
      <c r="AN127" s="574">
        <v>29</v>
      </c>
      <c r="AO127" s="572">
        <f t="shared" si="124"/>
        <v>170</v>
      </c>
      <c r="AP127" s="579">
        <v>31</v>
      </c>
      <c r="AQ127" s="10"/>
      <c r="AR127" s="897" t="s">
        <v>34</v>
      </c>
      <c r="AS127" s="904">
        <v>115</v>
      </c>
      <c r="AT127" s="905">
        <v>40</v>
      </c>
      <c r="AU127" s="905">
        <v>1</v>
      </c>
      <c r="AV127" s="906">
        <v>47</v>
      </c>
      <c r="AW127" s="906">
        <v>48</v>
      </c>
      <c r="AX127" s="905">
        <v>1</v>
      </c>
      <c r="AY127" s="907">
        <f t="shared" si="125"/>
        <v>252</v>
      </c>
      <c r="AZ127" s="908">
        <v>31</v>
      </c>
    </row>
    <row r="128" spans="1:52" s="93" customFormat="1" ht="13.5" customHeight="1">
      <c r="A128" s="345" t="s">
        <v>35</v>
      </c>
      <c r="B128" s="15">
        <v>3114</v>
      </c>
      <c r="C128" s="574"/>
      <c r="D128" s="15">
        <v>1451</v>
      </c>
      <c r="E128" s="15">
        <v>2842</v>
      </c>
      <c r="F128" s="574"/>
      <c r="G128" s="15">
        <v>1310</v>
      </c>
      <c r="H128" s="15">
        <v>1851</v>
      </c>
      <c r="I128" s="574"/>
      <c r="J128" s="15">
        <v>799</v>
      </c>
      <c r="K128" s="15">
        <v>1687</v>
      </c>
      <c r="L128" s="574"/>
      <c r="M128" s="15">
        <v>670</v>
      </c>
      <c r="N128" s="13">
        <f t="shared" si="126"/>
        <v>9494</v>
      </c>
      <c r="O128" s="302">
        <f t="shared" si="127"/>
        <v>4230</v>
      </c>
      <c r="P128" s="10"/>
      <c r="Q128" s="345" t="s">
        <v>35</v>
      </c>
      <c r="R128" s="15">
        <v>832</v>
      </c>
      <c r="S128" s="574"/>
      <c r="T128" s="15">
        <v>383</v>
      </c>
      <c r="U128" s="15">
        <v>288</v>
      </c>
      <c r="V128" s="574"/>
      <c r="W128" s="15">
        <v>134</v>
      </c>
      <c r="X128" s="15">
        <v>232</v>
      </c>
      <c r="Y128" s="574"/>
      <c r="Z128" s="15">
        <v>97</v>
      </c>
      <c r="AA128" s="15">
        <v>590</v>
      </c>
      <c r="AB128" s="574"/>
      <c r="AC128" s="15">
        <v>242</v>
      </c>
      <c r="AD128" s="13">
        <f t="shared" si="121"/>
        <v>1942</v>
      </c>
      <c r="AE128" s="302">
        <f t="shared" si="122"/>
        <v>856</v>
      </c>
      <c r="AF128" s="10"/>
      <c r="AG128" s="18" t="s">
        <v>35</v>
      </c>
      <c r="AH128" s="573">
        <v>54</v>
      </c>
      <c r="AI128" s="574">
        <v>47</v>
      </c>
      <c r="AJ128" s="574">
        <v>35</v>
      </c>
      <c r="AK128" s="574">
        <v>32</v>
      </c>
      <c r="AL128" s="572">
        <f t="shared" si="123"/>
        <v>168</v>
      </c>
      <c r="AM128" s="573">
        <v>101</v>
      </c>
      <c r="AN128" s="574">
        <v>37</v>
      </c>
      <c r="AO128" s="572">
        <f t="shared" si="124"/>
        <v>138</v>
      </c>
      <c r="AP128" s="579">
        <v>19</v>
      </c>
      <c r="AQ128" s="10"/>
      <c r="AR128" s="897" t="s">
        <v>35</v>
      </c>
      <c r="AS128" s="904">
        <v>139</v>
      </c>
      <c r="AT128" s="905">
        <v>0</v>
      </c>
      <c r="AU128" s="905">
        <v>0</v>
      </c>
      <c r="AV128" s="906">
        <v>25</v>
      </c>
      <c r="AW128" s="906">
        <v>54</v>
      </c>
      <c r="AX128" s="905">
        <v>1</v>
      </c>
      <c r="AY128" s="907">
        <f t="shared" si="125"/>
        <v>219</v>
      </c>
      <c r="AZ128" s="908">
        <v>15</v>
      </c>
    </row>
    <row r="129" spans="1:52" s="93" customFormat="1" ht="13.5" customHeight="1">
      <c r="A129" s="345" t="s">
        <v>62</v>
      </c>
      <c r="B129" s="15">
        <v>2316</v>
      </c>
      <c r="C129" s="574"/>
      <c r="D129" s="15">
        <v>1097</v>
      </c>
      <c r="E129" s="15">
        <v>1182</v>
      </c>
      <c r="F129" s="574"/>
      <c r="G129" s="15">
        <v>514</v>
      </c>
      <c r="H129" s="15">
        <v>1018</v>
      </c>
      <c r="I129" s="574"/>
      <c r="J129" s="15">
        <v>382</v>
      </c>
      <c r="K129" s="15">
        <v>693</v>
      </c>
      <c r="L129" s="574"/>
      <c r="M129" s="15">
        <v>255</v>
      </c>
      <c r="N129" s="13">
        <f t="shared" si="126"/>
        <v>5209</v>
      </c>
      <c r="O129" s="302">
        <f t="shared" si="127"/>
        <v>2248</v>
      </c>
      <c r="P129" s="10"/>
      <c r="Q129" s="345" t="s">
        <v>62</v>
      </c>
      <c r="R129" s="15">
        <v>341</v>
      </c>
      <c r="S129" s="574"/>
      <c r="T129" s="15">
        <v>141</v>
      </c>
      <c r="U129" s="15">
        <v>95</v>
      </c>
      <c r="V129" s="574"/>
      <c r="W129" s="15">
        <v>37</v>
      </c>
      <c r="X129" s="15">
        <v>58</v>
      </c>
      <c r="Y129" s="574"/>
      <c r="Z129" s="15">
        <v>25</v>
      </c>
      <c r="AA129" s="15">
        <v>184</v>
      </c>
      <c r="AB129" s="574"/>
      <c r="AC129" s="15">
        <v>53</v>
      </c>
      <c r="AD129" s="13">
        <f t="shared" si="121"/>
        <v>678</v>
      </c>
      <c r="AE129" s="302">
        <f t="shared" si="122"/>
        <v>256</v>
      </c>
      <c r="AF129" s="10"/>
      <c r="AG129" s="18" t="s">
        <v>62</v>
      </c>
      <c r="AH129" s="573">
        <v>38</v>
      </c>
      <c r="AI129" s="574">
        <v>24</v>
      </c>
      <c r="AJ129" s="574">
        <v>21</v>
      </c>
      <c r="AK129" s="574">
        <v>15</v>
      </c>
      <c r="AL129" s="572">
        <f t="shared" si="123"/>
        <v>98</v>
      </c>
      <c r="AM129" s="573">
        <v>71</v>
      </c>
      <c r="AN129" s="574">
        <v>13</v>
      </c>
      <c r="AO129" s="572">
        <f t="shared" si="124"/>
        <v>84</v>
      </c>
      <c r="AP129" s="579">
        <v>15</v>
      </c>
      <c r="AQ129" s="10"/>
      <c r="AR129" s="897" t="s">
        <v>62</v>
      </c>
      <c r="AS129" s="904">
        <v>21</v>
      </c>
      <c r="AT129" s="905">
        <v>44</v>
      </c>
      <c r="AU129" s="905">
        <v>6</v>
      </c>
      <c r="AV129" s="906">
        <v>23</v>
      </c>
      <c r="AW129" s="906">
        <v>38</v>
      </c>
      <c r="AX129" s="905">
        <v>1</v>
      </c>
      <c r="AY129" s="907">
        <f t="shared" si="125"/>
        <v>133</v>
      </c>
      <c r="AZ129" s="908">
        <v>25</v>
      </c>
    </row>
    <row r="130" spans="1:52" s="93" customFormat="1" ht="13.5" customHeight="1">
      <c r="A130" s="345" t="s">
        <v>64</v>
      </c>
      <c r="B130" s="15">
        <v>390</v>
      </c>
      <c r="C130" s="574"/>
      <c r="D130" s="15">
        <v>184</v>
      </c>
      <c r="E130" s="15">
        <v>329</v>
      </c>
      <c r="F130" s="574"/>
      <c r="G130" s="15">
        <v>136</v>
      </c>
      <c r="H130" s="15">
        <v>1508</v>
      </c>
      <c r="I130" s="574"/>
      <c r="J130" s="15">
        <v>607</v>
      </c>
      <c r="K130" s="15">
        <v>1687</v>
      </c>
      <c r="L130" s="574"/>
      <c r="M130" s="15">
        <v>698</v>
      </c>
      <c r="N130" s="13">
        <f t="shared" si="126"/>
        <v>3914</v>
      </c>
      <c r="O130" s="302">
        <f t="shared" si="127"/>
        <v>1625</v>
      </c>
      <c r="P130" s="10"/>
      <c r="Q130" s="345" t="s">
        <v>64</v>
      </c>
      <c r="R130" s="15">
        <v>96</v>
      </c>
      <c r="S130" s="574"/>
      <c r="T130" s="15">
        <v>45</v>
      </c>
      <c r="U130" s="15">
        <v>58</v>
      </c>
      <c r="V130" s="574"/>
      <c r="W130" s="15">
        <v>26</v>
      </c>
      <c r="X130" s="15">
        <v>195</v>
      </c>
      <c r="Y130" s="574"/>
      <c r="Z130" s="15">
        <v>88</v>
      </c>
      <c r="AA130" s="15">
        <v>614</v>
      </c>
      <c r="AB130" s="574"/>
      <c r="AC130" s="15">
        <v>259</v>
      </c>
      <c r="AD130" s="13">
        <f t="shared" si="121"/>
        <v>963</v>
      </c>
      <c r="AE130" s="302">
        <f t="shared" si="122"/>
        <v>418</v>
      </c>
      <c r="AF130" s="10"/>
      <c r="AG130" s="18" t="s">
        <v>64</v>
      </c>
      <c r="AH130" s="573">
        <v>4</v>
      </c>
      <c r="AI130" s="574">
        <v>7</v>
      </c>
      <c r="AJ130" s="574">
        <v>37</v>
      </c>
      <c r="AK130" s="574">
        <v>33</v>
      </c>
      <c r="AL130" s="572">
        <f t="shared" si="123"/>
        <v>81</v>
      </c>
      <c r="AM130" s="573">
        <v>162</v>
      </c>
      <c r="AN130" s="574">
        <v>4</v>
      </c>
      <c r="AO130" s="572">
        <f t="shared" si="124"/>
        <v>166</v>
      </c>
      <c r="AP130" s="579">
        <v>17</v>
      </c>
      <c r="AQ130" s="10"/>
      <c r="AR130" s="897" t="s">
        <v>64</v>
      </c>
      <c r="AS130" s="904">
        <v>39</v>
      </c>
      <c r="AT130" s="905">
        <v>47</v>
      </c>
      <c r="AU130" s="905">
        <v>23</v>
      </c>
      <c r="AV130" s="906">
        <v>7</v>
      </c>
      <c r="AW130" s="906">
        <v>4</v>
      </c>
      <c r="AX130" s="905">
        <v>1</v>
      </c>
      <c r="AY130" s="907">
        <f t="shared" si="125"/>
        <v>121</v>
      </c>
      <c r="AZ130" s="908">
        <v>18</v>
      </c>
    </row>
    <row r="131" spans="1:52" s="93" customFormat="1" ht="13.5" customHeight="1">
      <c r="A131" s="345" t="s">
        <v>179</v>
      </c>
      <c r="B131" s="15">
        <v>2413</v>
      </c>
      <c r="C131" s="574"/>
      <c r="D131" s="15">
        <v>1111</v>
      </c>
      <c r="E131" s="15">
        <v>1589</v>
      </c>
      <c r="F131" s="574"/>
      <c r="G131" s="15">
        <v>742</v>
      </c>
      <c r="H131" s="15">
        <v>1498</v>
      </c>
      <c r="I131" s="574"/>
      <c r="J131" s="15">
        <v>666</v>
      </c>
      <c r="K131" s="15">
        <v>1228</v>
      </c>
      <c r="L131" s="574"/>
      <c r="M131" s="15">
        <v>538</v>
      </c>
      <c r="N131" s="13">
        <f t="shared" si="126"/>
        <v>6728</v>
      </c>
      <c r="O131" s="302">
        <f t="shared" si="127"/>
        <v>3057</v>
      </c>
      <c r="P131" s="10"/>
      <c r="Q131" s="345" t="s">
        <v>179</v>
      </c>
      <c r="R131" s="15">
        <v>318</v>
      </c>
      <c r="S131" s="574"/>
      <c r="T131" s="15">
        <v>148</v>
      </c>
      <c r="U131" s="15">
        <v>105</v>
      </c>
      <c r="V131" s="574"/>
      <c r="W131" s="15">
        <v>54</v>
      </c>
      <c r="X131" s="15">
        <v>85</v>
      </c>
      <c r="Y131" s="574"/>
      <c r="Z131" s="15">
        <v>36</v>
      </c>
      <c r="AA131" s="15">
        <v>318</v>
      </c>
      <c r="AB131" s="574"/>
      <c r="AC131" s="15">
        <v>140</v>
      </c>
      <c r="AD131" s="13">
        <f t="shared" ref="AD131:AD148" si="128">+R131+U131+X131+AA131</f>
        <v>826</v>
      </c>
      <c r="AE131" s="302">
        <f t="shared" ref="AE131:AE148" si="129">+T131+W131+Z131+AC131</f>
        <v>378</v>
      </c>
      <c r="AF131" s="10"/>
      <c r="AG131" s="18" t="s">
        <v>179</v>
      </c>
      <c r="AH131" s="573">
        <v>44</v>
      </c>
      <c r="AI131" s="574">
        <v>30</v>
      </c>
      <c r="AJ131" s="574">
        <v>29</v>
      </c>
      <c r="AK131" s="574">
        <v>23</v>
      </c>
      <c r="AL131" s="572">
        <f t="shared" si="123"/>
        <v>126</v>
      </c>
      <c r="AM131" s="573">
        <v>94</v>
      </c>
      <c r="AN131" s="574">
        <v>9</v>
      </c>
      <c r="AO131" s="572">
        <f t="shared" si="124"/>
        <v>103</v>
      </c>
      <c r="AP131" s="579">
        <v>16</v>
      </c>
      <c r="AQ131" s="10"/>
      <c r="AR131" s="897" t="s">
        <v>326</v>
      </c>
      <c r="AS131" s="904">
        <v>28</v>
      </c>
      <c r="AT131" s="905">
        <v>38</v>
      </c>
      <c r="AU131" s="905">
        <v>6</v>
      </c>
      <c r="AV131" s="906">
        <v>3</v>
      </c>
      <c r="AW131" s="906">
        <v>40</v>
      </c>
      <c r="AX131" s="905">
        <v>1</v>
      </c>
      <c r="AY131" s="907">
        <f t="shared" si="125"/>
        <v>116</v>
      </c>
      <c r="AZ131" s="908">
        <v>37</v>
      </c>
    </row>
    <row r="132" spans="1:52" s="93" customFormat="1" ht="13.5" customHeight="1">
      <c r="A132" s="345" t="s">
        <v>180</v>
      </c>
      <c r="B132" s="15">
        <v>4456</v>
      </c>
      <c r="C132" s="574"/>
      <c r="D132" s="15">
        <v>2007</v>
      </c>
      <c r="E132" s="15">
        <v>2817</v>
      </c>
      <c r="F132" s="574"/>
      <c r="G132" s="15">
        <v>1242</v>
      </c>
      <c r="H132" s="15">
        <v>2260</v>
      </c>
      <c r="I132" s="574"/>
      <c r="J132" s="15">
        <v>918</v>
      </c>
      <c r="K132" s="15">
        <v>1599</v>
      </c>
      <c r="L132" s="574"/>
      <c r="M132" s="15">
        <v>614</v>
      </c>
      <c r="N132" s="13">
        <f t="shared" si="126"/>
        <v>11132</v>
      </c>
      <c r="O132" s="302">
        <f t="shared" si="127"/>
        <v>4781</v>
      </c>
      <c r="P132" s="10"/>
      <c r="Q132" s="345" t="s">
        <v>180</v>
      </c>
      <c r="R132" s="15">
        <v>474</v>
      </c>
      <c r="S132" s="574"/>
      <c r="T132" s="15">
        <v>203</v>
      </c>
      <c r="U132" s="15">
        <v>207</v>
      </c>
      <c r="V132" s="574"/>
      <c r="W132" s="15">
        <v>77</v>
      </c>
      <c r="X132" s="15">
        <v>130</v>
      </c>
      <c r="Y132" s="574"/>
      <c r="Z132" s="15">
        <v>42</v>
      </c>
      <c r="AA132" s="15">
        <v>360</v>
      </c>
      <c r="AB132" s="574"/>
      <c r="AC132" s="15">
        <v>112</v>
      </c>
      <c r="AD132" s="13">
        <f t="shared" si="128"/>
        <v>1171</v>
      </c>
      <c r="AE132" s="302">
        <f t="shared" si="129"/>
        <v>434</v>
      </c>
      <c r="AF132" s="10"/>
      <c r="AG132" s="18" t="s">
        <v>180</v>
      </c>
      <c r="AH132" s="573">
        <v>70</v>
      </c>
      <c r="AI132" s="574">
        <v>48</v>
      </c>
      <c r="AJ132" s="574">
        <v>37</v>
      </c>
      <c r="AK132" s="574">
        <v>27</v>
      </c>
      <c r="AL132" s="572">
        <f t="shared" si="123"/>
        <v>182</v>
      </c>
      <c r="AM132" s="573">
        <v>200</v>
      </c>
      <c r="AN132" s="574">
        <v>17</v>
      </c>
      <c r="AO132" s="572">
        <f t="shared" si="124"/>
        <v>217</v>
      </c>
      <c r="AP132" s="579">
        <v>23</v>
      </c>
      <c r="AQ132" s="10"/>
      <c r="AR132" s="897" t="s">
        <v>345</v>
      </c>
      <c r="AS132" s="904">
        <v>72</v>
      </c>
      <c r="AT132" s="905">
        <v>48</v>
      </c>
      <c r="AU132" s="905">
        <v>1</v>
      </c>
      <c r="AV132" s="906">
        <v>42</v>
      </c>
      <c r="AW132" s="906">
        <v>68</v>
      </c>
      <c r="AX132" s="905">
        <v>0</v>
      </c>
      <c r="AY132" s="907">
        <f t="shared" si="125"/>
        <v>231</v>
      </c>
      <c r="AZ132" s="908">
        <v>26</v>
      </c>
    </row>
    <row r="133" spans="1:52" s="93" customFormat="1" ht="13.5" customHeight="1">
      <c r="A133" s="345" t="s">
        <v>181</v>
      </c>
      <c r="B133" s="15">
        <v>2328</v>
      </c>
      <c r="C133" s="574"/>
      <c r="D133" s="15">
        <v>998</v>
      </c>
      <c r="E133" s="15">
        <v>1583</v>
      </c>
      <c r="F133" s="574"/>
      <c r="G133" s="15">
        <v>561</v>
      </c>
      <c r="H133" s="15">
        <v>1043</v>
      </c>
      <c r="I133" s="574"/>
      <c r="J133" s="15">
        <v>354</v>
      </c>
      <c r="K133" s="15">
        <v>902</v>
      </c>
      <c r="L133" s="574"/>
      <c r="M133" s="15">
        <v>294</v>
      </c>
      <c r="N133" s="13">
        <f t="shared" si="126"/>
        <v>5856</v>
      </c>
      <c r="O133" s="302">
        <f t="shared" si="127"/>
        <v>2207</v>
      </c>
      <c r="P133" s="10"/>
      <c r="Q133" s="345" t="s">
        <v>181</v>
      </c>
      <c r="R133" s="15">
        <v>388</v>
      </c>
      <c r="S133" s="574"/>
      <c r="T133" s="15">
        <v>149</v>
      </c>
      <c r="U133" s="15">
        <v>232</v>
      </c>
      <c r="V133" s="574"/>
      <c r="W133" s="15">
        <v>89</v>
      </c>
      <c r="X133" s="15">
        <v>131</v>
      </c>
      <c r="Y133" s="574"/>
      <c r="Z133" s="15">
        <v>41</v>
      </c>
      <c r="AA133" s="15">
        <v>412</v>
      </c>
      <c r="AB133" s="574"/>
      <c r="AC133" s="15">
        <v>143</v>
      </c>
      <c r="AD133" s="13">
        <f t="shared" si="128"/>
        <v>1163</v>
      </c>
      <c r="AE133" s="302">
        <f t="shared" si="129"/>
        <v>422</v>
      </c>
      <c r="AF133" s="10"/>
      <c r="AG133" s="18" t="s">
        <v>181</v>
      </c>
      <c r="AH133" s="573">
        <v>44</v>
      </c>
      <c r="AI133" s="574">
        <v>30</v>
      </c>
      <c r="AJ133" s="574">
        <v>21</v>
      </c>
      <c r="AK133" s="574">
        <v>17</v>
      </c>
      <c r="AL133" s="572">
        <f t="shared" si="123"/>
        <v>112</v>
      </c>
      <c r="AM133" s="573">
        <v>52</v>
      </c>
      <c r="AN133" s="574">
        <v>29</v>
      </c>
      <c r="AO133" s="572">
        <f t="shared" si="124"/>
        <v>81</v>
      </c>
      <c r="AP133" s="579">
        <v>13</v>
      </c>
      <c r="AQ133" s="10"/>
      <c r="AR133" s="897" t="s">
        <v>328</v>
      </c>
      <c r="AS133" s="904">
        <v>36</v>
      </c>
      <c r="AT133" s="905">
        <v>25</v>
      </c>
      <c r="AU133" s="905">
        <v>47</v>
      </c>
      <c r="AV133" s="906">
        <v>10</v>
      </c>
      <c r="AW133" s="906">
        <v>14</v>
      </c>
      <c r="AX133" s="905">
        <v>0</v>
      </c>
      <c r="AY133" s="907">
        <f t="shared" si="125"/>
        <v>132</v>
      </c>
      <c r="AZ133" s="908">
        <v>17</v>
      </c>
    </row>
    <row r="134" spans="1:52" s="93" customFormat="1" ht="13.5" customHeight="1">
      <c r="A134" s="345" t="s">
        <v>18</v>
      </c>
      <c r="B134" s="15">
        <v>6039</v>
      </c>
      <c r="C134" s="574"/>
      <c r="D134" s="15">
        <v>2897</v>
      </c>
      <c r="E134" s="15">
        <v>3977</v>
      </c>
      <c r="F134" s="574"/>
      <c r="G134" s="15">
        <v>1739</v>
      </c>
      <c r="H134" s="15">
        <v>3036</v>
      </c>
      <c r="I134" s="574"/>
      <c r="J134" s="15">
        <v>1237</v>
      </c>
      <c r="K134" s="15">
        <v>2133</v>
      </c>
      <c r="L134" s="574"/>
      <c r="M134" s="15">
        <v>806</v>
      </c>
      <c r="N134" s="13">
        <f t="shared" si="126"/>
        <v>15185</v>
      </c>
      <c r="O134" s="302">
        <f t="shared" si="127"/>
        <v>6679</v>
      </c>
      <c r="P134" s="10"/>
      <c r="Q134" s="345" t="s">
        <v>18</v>
      </c>
      <c r="R134" s="15">
        <v>487</v>
      </c>
      <c r="S134" s="574"/>
      <c r="T134" s="15">
        <v>234</v>
      </c>
      <c r="U134" s="15">
        <v>226</v>
      </c>
      <c r="V134" s="574"/>
      <c r="W134" s="15">
        <v>80</v>
      </c>
      <c r="X134" s="15">
        <v>104</v>
      </c>
      <c r="Y134" s="574"/>
      <c r="Z134" s="15">
        <v>35</v>
      </c>
      <c r="AA134" s="15">
        <v>294</v>
      </c>
      <c r="AB134" s="574"/>
      <c r="AC134" s="15">
        <v>108</v>
      </c>
      <c r="AD134" s="13">
        <f t="shared" si="128"/>
        <v>1111</v>
      </c>
      <c r="AE134" s="302">
        <f t="shared" si="129"/>
        <v>457</v>
      </c>
      <c r="AF134" s="10"/>
      <c r="AG134" s="18" t="s">
        <v>18</v>
      </c>
      <c r="AH134" s="573">
        <v>78</v>
      </c>
      <c r="AI134" s="574">
        <v>60</v>
      </c>
      <c r="AJ134" s="574">
        <v>46</v>
      </c>
      <c r="AK134" s="574">
        <v>32</v>
      </c>
      <c r="AL134" s="572">
        <f t="shared" si="123"/>
        <v>216</v>
      </c>
      <c r="AM134" s="573">
        <v>172</v>
      </c>
      <c r="AN134" s="574">
        <v>26</v>
      </c>
      <c r="AO134" s="572">
        <f t="shared" si="124"/>
        <v>198</v>
      </c>
      <c r="AP134" s="579">
        <v>39</v>
      </c>
      <c r="AQ134" s="10"/>
      <c r="AR134" s="897" t="s">
        <v>18</v>
      </c>
      <c r="AS134" s="904">
        <v>79</v>
      </c>
      <c r="AT134" s="905">
        <v>52</v>
      </c>
      <c r="AU134" s="905">
        <v>18</v>
      </c>
      <c r="AV134" s="906">
        <v>29</v>
      </c>
      <c r="AW134" s="906">
        <v>139</v>
      </c>
      <c r="AX134" s="905">
        <v>1</v>
      </c>
      <c r="AY134" s="907">
        <f t="shared" si="125"/>
        <v>318</v>
      </c>
      <c r="AZ134" s="908">
        <v>107</v>
      </c>
    </row>
    <row r="135" spans="1:52" s="93" customFormat="1" ht="13.5" customHeight="1">
      <c r="A135" s="345" t="s">
        <v>71</v>
      </c>
      <c r="B135" s="15">
        <v>2347</v>
      </c>
      <c r="C135" s="574"/>
      <c r="D135" s="15">
        <v>1008</v>
      </c>
      <c r="E135" s="15">
        <v>1432</v>
      </c>
      <c r="F135" s="574"/>
      <c r="G135" s="15">
        <v>567</v>
      </c>
      <c r="H135" s="15">
        <v>1358</v>
      </c>
      <c r="I135" s="574"/>
      <c r="J135" s="15">
        <v>530</v>
      </c>
      <c r="K135" s="15">
        <v>866</v>
      </c>
      <c r="L135" s="574"/>
      <c r="M135" s="15">
        <v>291</v>
      </c>
      <c r="N135" s="13">
        <f t="shared" si="126"/>
        <v>6003</v>
      </c>
      <c r="O135" s="302">
        <f t="shared" si="127"/>
        <v>2396</v>
      </c>
      <c r="P135" s="10"/>
      <c r="Q135" s="345" t="s">
        <v>71</v>
      </c>
      <c r="R135" s="15">
        <v>346</v>
      </c>
      <c r="S135" s="574"/>
      <c r="T135" s="15">
        <v>154</v>
      </c>
      <c r="U135" s="15">
        <v>200</v>
      </c>
      <c r="V135" s="574"/>
      <c r="W135" s="15">
        <v>72</v>
      </c>
      <c r="X135" s="15">
        <v>178</v>
      </c>
      <c r="Y135" s="574"/>
      <c r="Z135" s="15">
        <v>76</v>
      </c>
      <c r="AA135" s="15">
        <v>409</v>
      </c>
      <c r="AB135" s="574"/>
      <c r="AC135" s="15">
        <v>137</v>
      </c>
      <c r="AD135" s="13">
        <f t="shared" si="128"/>
        <v>1133</v>
      </c>
      <c r="AE135" s="302">
        <f t="shared" si="129"/>
        <v>439</v>
      </c>
      <c r="AF135" s="10"/>
      <c r="AG135" s="18" t="s">
        <v>71</v>
      </c>
      <c r="AH135" s="573">
        <v>43</v>
      </c>
      <c r="AI135" s="574">
        <v>28</v>
      </c>
      <c r="AJ135" s="574">
        <v>25</v>
      </c>
      <c r="AK135" s="574">
        <v>18</v>
      </c>
      <c r="AL135" s="572">
        <f t="shared" si="123"/>
        <v>114</v>
      </c>
      <c r="AM135" s="573">
        <v>69</v>
      </c>
      <c r="AN135" s="574">
        <v>21</v>
      </c>
      <c r="AO135" s="572">
        <f t="shared" si="124"/>
        <v>90</v>
      </c>
      <c r="AP135" s="579">
        <v>15</v>
      </c>
      <c r="AQ135" s="10"/>
      <c r="AR135" s="897" t="s">
        <v>71</v>
      </c>
      <c r="AS135" s="904">
        <v>50</v>
      </c>
      <c r="AT135" s="905">
        <v>32</v>
      </c>
      <c r="AU135" s="905">
        <v>2</v>
      </c>
      <c r="AV135" s="906">
        <v>8</v>
      </c>
      <c r="AW135" s="906">
        <v>63</v>
      </c>
      <c r="AX135" s="905">
        <v>0</v>
      </c>
      <c r="AY135" s="907">
        <f t="shared" si="125"/>
        <v>155</v>
      </c>
      <c r="AZ135" s="908">
        <v>31</v>
      </c>
    </row>
    <row r="136" spans="1:52" s="93" customFormat="1" ht="13.5" customHeight="1">
      <c r="A136" s="345" t="s">
        <v>11</v>
      </c>
      <c r="B136" s="15">
        <v>2082</v>
      </c>
      <c r="C136" s="574"/>
      <c r="D136" s="15">
        <v>1040</v>
      </c>
      <c r="E136" s="15">
        <v>1907</v>
      </c>
      <c r="F136" s="574"/>
      <c r="G136" s="15">
        <v>968</v>
      </c>
      <c r="H136" s="15">
        <v>2325</v>
      </c>
      <c r="I136" s="574"/>
      <c r="J136" s="15">
        <v>1247</v>
      </c>
      <c r="K136" s="15">
        <v>1915</v>
      </c>
      <c r="L136" s="574"/>
      <c r="M136" s="15">
        <v>1036</v>
      </c>
      <c r="N136" s="13">
        <f t="shared" si="126"/>
        <v>8229</v>
      </c>
      <c r="O136" s="302">
        <f t="shared" si="127"/>
        <v>4291</v>
      </c>
      <c r="P136" s="10"/>
      <c r="Q136" s="345" t="s">
        <v>11</v>
      </c>
      <c r="R136" s="15">
        <v>123</v>
      </c>
      <c r="S136" s="574"/>
      <c r="T136" s="15">
        <v>63</v>
      </c>
      <c r="U136" s="15">
        <v>153</v>
      </c>
      <c r="V136" s="574"/>
      <c r="W136" s="15">
        <v>77</v>
      </c>
      <c r="X136" s="15">
        <v>301</v>
      </c>
      <c r="Y136" s="574"/>
      <c r="Z136" s="15">
        <v>162</v>
      </c>
      <c r="AA136" s="15">
        <v>474</v>
      </c>
      <c r="AB136" s="574"/>
      <c r="AC136" s="15">
        <v>254</v>
      </c>
      <c r="AD136" s="13">
        <f t="shared" si="128"/>
        <v>1051</v>
      </c>
      <c r="AE136" s="302">
        <f t="shared" si="129"/>
        <v>556</v>
      </c>
      <c r="AF136" s="10"/>
      <c r="AG136" s="18" t="s">
        <v>11</v>
      </c>
      <c r="AH136" s="573">
        <v>40</v>
      </c>
      <c r="AI136" s="574">
        <v>39</v>
      </c>
      <c r="AJ136" s="574">
        <v>48</v>
      </c>
      <c r="AK136" s="574">
        <v>43</v>
      </c>
      <c r="AL136" s="572">
        <f t="shared" si="123"/>
        <v>170</v>
      </c>
      <c r="AM136" s="573">
        <v>134</v>
      </c>
      <c r="AN136" s="574">
        <v>8</v>
      </c>
      <c r="AO136" s="572">
        <f t="shared" si="124"/>
        <v>142</v>
      </c>
      <c r="AP136" s="579">
        <v>18</v>
      </c>
      <c r="AQ136" s="10"/>
      <c r="AR136" s="897" t="s">
        <v>11</v>
      </c>
      <c r="AS136" s="904">
        <v>51</v>
      </c>
      <c r="AT136" s="905">
        <v>44</v>
      </c>
      <c r="AU136" s="905">
        <v>124</v>
      </c>
      <c r="AV136" s="906">
        <v>9</v>
      </c>
      <c r="AW136" s="906">
        <v>54</v>
      </c>
      <c r="AX136" s="905">
        <v>0</v>
      </c>
      <c r="AY136" s="907">
        <f t="shared" si="125"/>
        <v>282</v>
      </c>
      <c r="AZ136" s="908">
        <v>30</v>
      </c>
    </row>
    <row r="137" spans="1:52" s="93" customFormat="1" ht="13.5" customHeight="1">
      <c r="A137" s="345" t="s">
        <v>13</v>
      </c>
      <c r="B137" s="15">
        <v>3520</v>
      </c>
      <c r="C137" s="574"/>
      <c r="D137" s="15">
        <v>1712</v>
      </c>
      <c r="E137" s="15">
        <v>2905</v>
      </c>
      <c r="F137" s="574"/>
      <c r="G137" s="15">
        <v>1489</v>
      </c>
      <c r="H137" s="15">
        <v>2401</v>
      </c>
      <c r="I137" s="574"/>
      <c r="J137" s="15">
        <v>1200</v>
      </c>
      <c r="K137" s="15">
        <v>2037</v>
      </c>
      <c r="L137" s="574"/>
      <c r="M137" s="15">
        <v>1043</v>
      </c>
      <c r="N137" s="13">
        <f t="shared" si="126"/>
        <v>10863</v>
      </c>
      <c r="O137" s="302">
        <f t="shared" si="127"/>
        <v>5444</v>
      </c>
      <c r="P137" s="10"/>
      <c r="Q137" s="345" t="s">
        <v>13</v>
      </c>
      <c r="R137" s="15">
        <v>358</v>
      </c>
      <c r="S137" s="574"/>
      <c r="T137" s="15">
        <v>164</v>
      </c>
      <c r="U137" s="15">
        <v>267</v>
      </c>
      <c r="V137" s="574"/>
      <c r="W137" s="15">
        <v>130</v>
      </c>
      <c r="X137" s="15">
        <v>259</v>
      </c>
      <c r="Y137" s="574"/>
      <c r="Z137" s="15">
        <v>138</v>
      </c>
      <c r="AA137" s="15">
        <v>249</v>
      </c>
      <c r="AB137" s="574"/>
      <c r="AC137" s="15">
        <v>121</v>
      </c>
      <c r="AD137" s="13">
        <f t="shared" si="128"/>
        <v>1133</v>
      </c>
      <c r="AE137" s="302">
        <f t="shared" si="129"/>
        <v>553</v>
      </c>
      <c r="AF137" s="10"/>
      <c r="AG137" s="18" t="s">
        <v>13</v>
      </c>
      <c r="AH137" s="573">
        <v>82</v>
      </c>
      <c r="AI137" s="574">
        <v>72</v>
      </c>
      <c r="AJ137" s="574">
        <v>65</v>
      </c>
      <c r="AK137" s="574">
        <v>64</v>
      </c>
      <c r="AL137" s="572">
        <f t="shared" si="123"/>
        <v>283</v>
      </c>
      <c r="AM137" s="573">
        <v>185</v>
      </c>
      <c r="AN137" s="574">
        <v>66</v>
      </c>
      <c r="AO137" s="572">
        <f t="shared" si="124"/>
        <v>251</v>
      </c>
      <c r="AP137" s="579">
        <v>55</v>
      </c>
      <c r="AQ137" s="10"/>
      <c r="AR137" s="897" t="s">
        <v>13</v>
      </c>
      <c r="AS137" s="904">
        <v>46</v>
      </c>
      <c r="AT137" s="905">
        <v>122</v>
      </c>
      <c r="AU137" s="905">
        <v>150</v>
      </c>
      <c r="AV137" s="906">
        <v>27</v>
      </c>
      <c r="AW137" s="906">
        <v>123</v>
      </c>
      <c r="AX137" s="905">
        <v>5</v>
      </c>
      <c r="AY137" s="907">
        <f t="shared" si="125"/>
        <v>473</v>
      </c>
      <c r="AZ137" s="908">
        <v>21</v>
      </c>
    </row>
    <row r="138" spans="1:52" s="93" customFormat="1" ht="13.5" customHeight="1">
      <c r="A138" s="345" t="s">
        <v>15</v>
      </c>
      <c r="B138" s="15">
        <v>2364</v>
      </c>
      <c r="C138" s="574"/>
      <c r="D138" s="15">
        <v>1208</v>
      </c>
      <c r="E138" s="15">
        <v>2160</v>
      </c>
      <c r="F138" s="574"/>
      <c r="G138" s="15">
        <v>1119</v>
      </c>
      <c r="H138" s="15">
        <v>1554</v>
      </c>
      <c r="I138" s="574"/>
      <c r="J138" s="15">
        <v>833</v>
      </c>
      <c r="K138" s="15">
        <v>1427</v>
      </c>
      <c r="L138" s="574"/>
      <c r="M138" s="15">
        <v>740</v>
      </c>
      <c r="N138" s="13">
        <f t="shared" si="126"/>
        <v>7505</v>
      </c>
      <c r="O138" s="302">
        <f t="shared" si="127"/>
        <v>3900</v>
      </c>
      <c r="P138" s="10"/>
      <c r="Q138" s="345" t="s">
        <v>15</v>
      </c>
      <c r="R138" s="15">
        <v>443</v>
      </c>
      <c r="S138" s="574"/>
      <c r="T138" s="15">
        <v>229</v>
      </c>
      <c r="U138" s="15">
        <v>287</v>
      </c>
      <c r="V138" s="574"/>
      <c r="W138" s="15">
        <v>150</v>
      </c>
      <c r="X138" s="15">
        <v>76</v>
      </c>
      <c r="Y138" s="574"/>
      <c r="Z138" s="15">
        <v>36</v>
      </c>
      <c r="AA138" s="15">
        <v>272</v>
      </c>
      <c r="AB138" s="574"/>
      <c r="AC138" s="15">
        <v>149</v>
      </c>
      <c r="AD138" s="13">
        <f t="shared" si="128"/>
        <v>1078</v>
      </c>
      <c r="AE138" s="302">
        <f t="shared" si="129"/>
        <v>564</v>
      </c>
      <c r="AF138" s="10"/>
      <c r="AG138" s="18" t="s">
        <v>15</v>
      </c>
      <c r="AH138" s="573">
        <v>44</v>
      </c>
      <c r="AI138" s="574">
        <v>36</v>
      </c>
      <c r="AJ138" s="574">
        <v>28</v>
      </c>
      <c r="AK138" s="574">
        <v>27</v>
      </c>
      <c r="AL138" s="572">
        <f t="shared" si="123"/>
        <v>135</v>
      </c>
      <c r="AM138" s="573">
        <v>97</v>
      </c>
      <c r="AN138" s="574">
        <v>3</v>
      </c>
      <c r="AO138" s="572">
        <f t="shared" si="124"/>
        <v>100</v>
      </c>
      <c r="AP138" s="579">
        <v>6</v>
      </c>
      <c r="AQ138" s="10"/>
      <c r="AR138" s="897" t="s">
        <v>15</v>
      </c>
      <c r="AS138" s="904">
        <v>137</v>
      </c>
      <c r="AT138" s="905">
        <v>6</v>
      </c>
      <c r="AU138" s="905">
        <v>2</v>
      </c>
      <c r="AV138" s="906">
        <v>10</v>
      </c>
      <c r="AW138" s="906">
        <v>34</v>
      </c>
      <c r="AX138" s="905">
        <v>11</v>
      </c>
      <c r="AY138" s="907">
        <f t="shared" si="125"/>
        <v>200</v>
      </c>
      <c r="AZ138" s="908">
        <v>49</v>
      </c>
    </row>
    <row r="139" spans="1:52" s="93" customFormat="1" ht="13.5" customHeight="1">
      <c r="A139" s="345" t="s">
        <v>182</v>
      </c>
      <c r="B139" s="15">
        <v>2500</v>
      </c>
      <c r="C139" s="574"/>
      <c r="D139" s="15">
        <v>1220</v>
      </c>
      <c r="E139" s="15">
        <v>2020</v>
      </c>
      <c r="F139" s="574"/>
      <c r="G139" s="15">
        <v>981</v>
      </c>
      <c r="H139" s="15">
        <v>1683</v>
      </c>
      <c r="I139" s="574"/>
      <c r="J139" s="15">
        <v>804</v>
      </c>
      <c r="K139" s="15">
        <v>1448</v>
      </c>
      <c r="L139" s="574"/>
      <c r="M139" s="15">
        <v>745</v>
      </c>
      <c r="N139" s="13">
        <f t="shared" si="126"/>
        <v>7651</v>
      </c>
      <c r="O139" s="302">
        <f t="shared" si="127"/>
        <v>3750</v>
      </c>
      <c r="P139" s="10"/>
      <c r="Q139" s="345" t="s">
        <v>182</v>
      </c>
      <c r="R139" s="15">
        <v>268</v>
      </c>
      <c r="S139" s="574"/>
      <c r="T139" s="15">
        <v>134</v>
      </c>
      <c r="U139" s="15">
        <v>188</v>
      </c>
      <c r="V139" s="574"/>
      <c r="W139" s="15">
        <v>96</v>
      </c>
      <c r="X139" s="15">
        <v>101</v>
      </c>
      <c r="Y139" s="574"/>
      <c r="Z139" s="15">
        <v>40</v>
      </c>
      <c r="AA139" s="15">
        <v>243</v>
      </c>
      <c r="AB139" s="574"/>
      <c r="AC139" s="15">
        <v>129</v>
      </c>
      <c r="AD139" s="13">
        <f t="shared" si="128"/>
        <v>800</v>
      </c>
      <c r="AE139" s="302">
        <f t="shared" si="129"/>
        <v>399</v>
      </c>
      <c r="AF139" s="10"/>
      <c r="AG139" s="18" t="s">
        <v>182</v>
      </c>
      <c r="AH139" s="573">
        <v>53</v>
      </c>
      <c r="AI139" s="574">
        <v>46</v>
      </c>
      <c r="AJ139" s="574">
        <v>36</v>
      </c>
      <c r="AK139" s="574">
        <v>32</v>
      </c>
      <c r="AL139" s="572">
        <f t="shared" si="123"/>
        <v>167</v>
      </c>
      <c r="AM139" s="573">
        <v>151</v>
      </c>
      <c r="AN139" s="574">
        <v>11</v>
      </c>
      <c r="AO139" s="572">
        <f t="shared" si="124"/>
        <v>162</v>
      </c>
      <c r="AP139" s="579">
        <v>25</v>
      </c>
      <c r="AQ139" s="10"/>
      <c r="AR139" s="897" t="s">
        <v>330</v>
      </c>
      <c r="AS139" s="904">
        <v>60</v>
      </c>
      <c r="AT139" s="905">
        <v>56</v>
      </c>
      <c r="AU139" s="905">
        <v>0</v>
      </c>
      <c r="AV139" s="906">
        <v>37</v>
      </c>
      <c r="AW139" s="906">
        <v>116</v>
      </c>
      <c r="AX139" s="905">
        <v>8</v>
      </c>
      <c r="AY139" s="907">
        <f t="shared" si="125"/>
        <v>277</v>
      </c>
      <c r="AZ139" s="908">
        <v>50</v>
      </c>
    </row>
    <row r="140" spans="1:52" s="93" customFormat="1" ht="13.5" customHeight="1">
      <c r="A140" s="345" t="s">
        <v>17</v>
      </c>
      <c r="B140" s="15">
        <v>2879</v>
      </c>
      <c r="C140" s="574"/>
      <c r="D140" s="15">
        <v>1406</v>
      </c>
      <c r="E140" s="15">
        <v>2079</v>
      </c>
      <c r="F140" s="574"/>
      <c r="G140" s="15">
        <v>1011</v>
      </c>
      <c r="H140" s="15">
        <v>1623</v>
      </c>
      <c r="I140" s="574"/>
      <c r="J140" s="15">
        <v>771</v>
      </c>
      <c r="K140" s="15">
        <v>1242</v>
      </c>
      <c r="L140" s="574"/>
      <c r="M140" s="15">
        <v>576</v>
      </c>
      <c r="N140" s="13">
        <f t="shared" si="126"/>
        <v>7823</v>
      </c>
      <c r="O140" s="302">
        <f t="shared" si="127"/>
        <v>3764</v>
      </c>
      <c r="P140" s="10"/>
      <c r="Q140" s="345" t="s">
        <v>17</v>
      </c>
      <c r="R140" s="15">
        <v>465</v>
      </c>
      <c r="S140" s="574"/>
      <c r="T140" s="15">
        <v>196</v>
      </c>
      <c r="U140" s="15">
        <v>229</v>
      </c>
      <c r="V140" s="574"/>
      <c r="W140" s="15">
        <v>128</v>
      </c>
      <c r="X140" s="15">
        <v>166</v>
      </c>
      <c r="Y140" s="574"/>
      <c r="Z140" s="15">
        <v>79</v>
      </c>
      <c r="AA140" s="15">
        <v>230</v>
      </c>
      <c r="AB140" s="574"/>
      <c r="AC140" s="15">
        <v>123</v>
      </c>
      <c r="AD140" s="13">
        <f t="shared" si="128"/>
        <v>1090</v>
      </c>
      <c r="AE140" s="302">
        <f t="shared" si="129"/>
        <v>526</v>
      </c>
      <c r="AF140" s="10"/>
      <c r="AG140" s="18" t="s">
        <v>17</v>
      </c>
      <c r="AH140" s="573">
        <v>56</v>
      </c>
      <c r="AI140" s="574">
        <v>37</v>
      </c>
      <c r="AJ140" s="574">
        <v>31</v>
      </c>
      <c r="AK140" s="574">
        <v>28</v>
      </c>
      <c r="AL140" s="572">
        <f t="shared" si="123"/>
        <v>152</v>
      </c>
      <c r="AM140" s="573">
        <v>118</v>
      </c>
      <c r="AN140" s="574">
        <v>14</v>
      </c>
      <c r="AO140" s="572">
        <f t="shared" si="124"/>
        <v>132</v>
      </c>
      <c r="AP140" s="579">
        <v>18</v>
      </c>
      <c r="AQ140" s="10"/>
      <c r="AR140" s="897" t="s">
        <v>17</v>
      </c>
      <c r="AS140" s="904">
        <v>31</v>
      </c>
      <c r="AT140" s="905">
        <v>95</v>
      </c>
      <c r="AU140" s="905">
        <v>49</v>
      </c>
      <c r="AV140" s="906">
        <v>34</v>
      </c>
      <c r="AW140" s="906">
        <v>81</v>
      </c>
      <c r="AX140" s="905">
        <v>20</v>
      </c>
      <c r="AY140" s="907">
        <f t="shared" si="125"/>
        <v>310</v>
      </c>
      <c r="AZ140" s="908">
        <v>29</v>
      </c>
    </row>
    <row r="141" spans="1:52" s="93" customFormat="1" ht="13.5" customHeight="1">
      <c r="A141" s="345" t="s">
        <v>19</v>
      </c>
      <c r="B141" s="15">
        <v>1543</v>
      </c>
      <c r="C141" s="574"/>
      <c r="D141" s="15">
        <v>753</v>
      </c>
      <c r="E141" s="15">
        <v>1164</v>
      </c>
      <c r="F141" s="574"/>
      <c r="G141" s="15">
        <v>610</v>
      </c>
      <c r="H141" s="15">
        <v>893</v>
      </c>
      <c r="I141" s="574"/>
      <c r="J141" s="15">
        <v>492</v>
      </c>
      <c r="K141" s="15">
        <v>831</v>
      </c>
      <c r="L141" s="574"/>
      <c r="M141" s="15">
        <v>485</v>
      </c>
      <c r="N141" s="13">
        <f t="shared" si="126"/>
        <v>4431</v>
      </c>
      <c r="O141" s="302">
        <f t="shared" si="127"/>
        <v>2340</v>
      </c>
      <c r="P141" s="10"/>
      <c r="Q141" s="345" t="s">
        <v>19</v>
      </c>
      <c r="R141" s="15">
        <v>208</v>
      </c>
      <c r="S141" s="574"/>
      <c r="T141" s="15">
        <v>108</v>
      </c>
      <c r="U141" s="15">
        <v>104</v>
      </c>
      <c r="V141" s="574"/>
      <c r="W141" s="15">
        <v>60</v>
      </c>
      <c r="X141" s="15">
        <v>66</v>
      </c>
      <c r="Y141" s="574"/>
      <c r="Z141" s="15">
        <v>29</v>
      </c>
      <c r="AA141" s="15">
        <v>189</v>
      </c>
      <c r="AB141" s="574"/>
      <c r="AC141" s="15">
        <v>127</v>
      </c>
      <c r="AD141" s="13">
        <f t="shared" si="128"/>
        <v>567</v>
      </c>
      <c r="AE141" s="302">
        <f t="shared" si="129"/>
        <v>324</v>
      </c>
      <c r="AF141" s="10"/>
      <c r="AG141" s="18" t="s">
        <v>19</v>
      </c>
      <c r="AH141" s="573">
        <v>36</v>
      </c>
      <c r="AI141" s="574">
        <v>31</v>
      </c>
      <c r="AJ141" s="574">
        <v>18</v>
      </c>
      <c r="AK141" s="574">
        <v>20</v>
      </c>
      <c r="AL141" s="572">
        <f t="shared" si="123"/>
        <v>105</v>
      </c>
      <c r="AM141" s="573">
        <v>77</v>
      </c>
      <c r="AN141" s="574">
        <v>23</v>
      </c>
      <c r="AO141" s="572">
        <f t="shared" si="124"/>
        <v>100</v>
      </c>
      <c r="AP141" s="579">
        <v>17</v>
      </c>
      <c r="AQ141" s="10"/>
      <c r="AR141" s="897" t="s">
        <v>19</v>
      </c>
      <c r="AS141" s="904">
        <v>22</v>
      </c>
      <c r="AT141" s="905">
        <v>60</v>
      </c>
      <c r="AU141" s="905">
        <v>50</v>
      </c>
      <c r="AV141" s="906">
        <v>17</v>
      </c>
      <c r="AW141" s="906">
        <v>25</v>
      </c>
      <c r="AX141" s="905">
        <v>0</v>
      </c>
      <c r="AY141" s="907">
        <f t="shared" si="125"/>
        <v>174</v>
      </c>
      <c r="AZ141" s="908">
        <v>28</v>
      </c>
    </row>
    <row r="142" spans="1:52" s="93" customFormat="1" ht="13.5" customHeight="1">
      <c r="A142" s="345" t="s">
        <v>183</v>
      </c>
      <c r="B142" s="15">
        <v>1134</v>
      </c>
      <c r="C142" s="574"/>
      <c r="D142" s="15">
        <v>543</v>
      </c>
      <c r="E142" s="15">
        <v>812</v>
      </c>
      <c r="F142" s="574"/>
      <c r="G142" s="15">
        <v>399</v>
      </c>
      <c r="H142" s="15">
        <v>634</v>
      </c>
      <c r="I142" s="574"/>
      <c r="J142" s="15">
        <v>295</v>
      </c>
      <c r="K142" s="15">
        <v>444</v>
      </c>
      <c r="L142" s="574"/>
      <c r="M142" s="15">
        <v>208</v>
      </c>
      <c r="N142" s="13">
        <f t="shared" si="126"/>
        <v>3024</v>
      </c>
      <c r="O142" s="302">
        <f t="shared" si="127"/>
        <v>1445</v>
      </c>
      <c r="P142" s="10"/>
      <c r="Q142" s="345" t="s">
        <v>183</v>
      </c>
      <c r="R142" s="15">
        <v>100</v>
      </c>
      <c r="S142" s="574"/>
      <c r="T142" s="15">
        <v>42</v>
      </c>
      <c r="U142" s="15">
        <v>100</v>
      </c>
      <c r="V142" s="574"/>
      <c r="W142" s="15">
        <v>50</v>
      </c>
      <c r="X142" s="15">
        <v>46</v>
      </c>
      <c r="Y142" s="574"/>
      <c r="Z142" s="15">
        <v>26</v>
      </c>
      <c r="AA142" s="15">
        <v>99</v>
      </c>
      <c r="AB142" s="574"/>
      <c r="AC142" s="15">
        <v>54</v>
      </c>
      <c r="AD142" s="13">
        <f t="shared" si="128"/>
        <v>345</v>
      </c>
      <c r="AE142" s="302">
        <f t="shared" si="129"/>
        <v>172</v>
      </c>
      <c r="AF142" s="10"/>
      <c r="AG142" s="18" t="s">
        <v>183</v>
      </c>
      <c r="AH142" s="573">
        <v>22</v>
      </c>
      <c r="AI142" s="574">
        <v>16</v>
      </c>
      <c r="AJ142" s="574">
        <v>13</v>
      </c>
      <c r="AK142" s="574">
        <v>11</v>
      </c>
      <c r="AL142" s="572">
        <f t="shared" si="123"/>
        <v>62</v>
      </c>
      <c r="AM142" s="573">
        <v>48</v>
      </c>
      <c r="AN142" s="574">
        <v>14</v>
      </c>
      <c r="AO142" s="572">
        <f t="shared" si="124"/>
        <v>62</v>
      </c>
      <c r="AP142" s="579">
        <v>11</v>
      </c>
      <c r="AQ142" s="10"/>
      <c r="AR142" s="897" t="s">
        <v>331</v>
      </c>
      <c r="AS142" s="904">
        <v>11</v>
      </c>
      <c r="AT142" s="905">
        <v>29</v>
      </c>
      <c r="AU142" s="905">
        <v>26</v>
      </c>
      <c r="AV142" s="906">
        <v>10</v>
      </c>
      <c r="AW142" s="906">
        <v>23</v>
      </c>
      <c r="AX142" s="905">
        <v>10</v>
      </c>
      <c r="AY142" s="907">
        <f t="shared" si="125"/>
        <v>109</v>
      </c>
      <c r="AZ142" s="908">
        <v>8</v>
      </c>
    </row>
    <row r="143" spans="1:52" s="93" customFormat="1" ht="13.5" customHeight="1">
      <c r="A143" s="345" t="s">
        <v>46</v>
      </c>
      <c r="B143" s="15">
        <v>1289</v>
      </c>
      <c r="C143" s="574"/>
      <c r="D143" s="15">
        <v>564</v>
      </c>
      <c r="E143" s="15">
        <v>1012</v>
      </c>
      <c r="F143" s="574"/>
      <c r="G143" s="15">
        <v>445</v>
      </c>
      <c r="H143" s="15">
        <v>832</v>
      </c>
      <c r="I143" s="574"/>
      <c r="J143" s="15">
        <v>365</v>
      </c>
      <c r="K143" s="15">
        <v>686</v>
      </c>
      <c r="L143" s="574"/>
      <c r="M143" s="15">
        <v>288</v>
      </c>
      <c r="N143" s="13">
        <f t="shared" si="126"/>
        <v>3819</v>
      </c>
      <c r="O143" s="302">
        <f t="shared" si="127"/>
        <v>1662</v>
      </c>
      <c r="P143" s="10"/>
      <c r="Q143" s="345" t="s">
        <v>46</v>
      </c>
      <c r="R143" s="15">
        <v>154</v>
      </c>
      <c r="S143" s="574"/>
      <c r="T143" s="15">
        <v>72</v>
      </c>
      <c r="U143" s="15">
        <v>77</v>
      </c>
      <c r="V143" s="574"/>
      <c r="W143" s="15">
        <v>38</v>
      </c>
      <c r="X143" s="15">
        <v>63</v>
      </c>
      <c r="Y143" s="574"/>
      <c r="Z143" s="15">
        <v>27</v>
      </c>
      <c r="AA143" s="15">
        <v>266</v>
      </c>
      <c r="AB143" s="574"/>
      <c r="AC143" s="15">
        <v>106</v>
      </c>
      <c r="AD143" s="13">
        <f t="shared" si="128"/>
        <v>560</v>
      </c>
      <c r="AE143" s="302">
        <f t="shared" si="129"/>
        <v>243</v>
      </c>
      <c r="AF143" s="10"/>
      <c r="AG143" s="18" t="s">
        <v>46</v>
      </c>
      <c r="AH143" s="573">
        <v>31</v>
      </c>
      <c r="AI143" s="574">
        <v>25</v>
      </c>
      <c r="AJ143" s="574">
        <v>22</v>
      </c>
      <c r="AK143" s="574">
        <v>14</v>
      </c>
      <c r="AL143" s="572">
        <f t="shared" si="123"/>
        <v>92</v>
      </c>
      <c r="AM143" s="573">
        <v>59</v>
      </c>
      <c r="AN143" s="574">
        <v>39</v>
      </c>
      <c r="AO143" s="572">
        <f t="shared" si="124"/>
        <v>98</v>
      </c>
      <c r="AP143" s="579">
        <v>22</v>
      </c>
      <c r="AQ143" s="10"/>
      <c r="AR143" s="897" t="s">
        <v>46</v>
      </c>
      <c r="AS143" s="904">
        <v>14</v>
      </c>
      <c r="AT143" s="905">
        <v>33</v>
      </c>
      <c r="AU143" s="905">
        <v>2</v>
      </c>
      <c r="AV143" s="906">
        <v>12</v>
      </c>
      <c r="AW143" s="906">
        <v>16</v>
      </c>
      <c r="AX143" s="905">
        <v>0</v>
      </c>
      <c r="AY143" s="907">
        <f t="shared" si="125"/>
        <v>77</v>
      </c>
      <c r="AZ143" s="908">
        <v>17</v>
      </c>
    </row>
    <row r="144" spans="1:52" s="93" customFormat="1" ht="13.5" customHeight="1">
      <c r="A144" s="345" t="s">
        <v>184</v>
      </c>
      <c r="B144" s="15">
        <v>2397</v>
      </c>
      <c r="C144" s="574"/>
      <c r="D144" s="15">
        <v>1157</v>
      </c>
      <c r="E144" s="15">
        <v>1643</v>
      </c>
      <c r="F144" s="574"/>
      <c r="G144" s="15">
        <v>777</v>
      </c>
      <c r="H144" s="15">
        <v>1290</v>
      </c>
      <c r="I144" s="574"/>
      <c r="J144" s="15">
        <v>496</v>
      </c>
      <c r="K144" s="15">
        <v>902</v>
      </c>
      <c r="L144" s="574"/>
      <c r="M144" s="15">
        <v>343</v>
      </c>
      <c r="N144" s="13">
        <f t="shared" si="126"/>
        <v>6232</v>
      </c>
      <c r="O144" s="302">
        <f t="shared" si="127"/>
        <v>2773</v>
      </c>
      <c r="P144" s="10"/>
      <c r="Q144" s="345" t="s">
        <v>184</v>
      </c>
      <c r="R144" s="15">
        <v>368</v>
      </c>
      <c r="S144" s="574"/>
      <c r="T144" s="15">
        <v>165</v>
      </c>
      <c r="U144" s="15">
        <v>200</v>
      </c>
      <c r="V144" s="574"/>
      <c r="W144" s="15">
        <v>116</v>
      </c>
      <c r="X144" s="15">
        <v>79</v>
      </c>
      <c r="Y144" s="574"/>
      <c r="Z144" s="15">
        <v>30</v>
      </c>
      <c r="AA144" s="15">
        <v>196</v>
      </c>
      <c r="AB144" s="574"/>
      <c r="AC144" s="15">
        <v>74</v>
      </c>
      <c r="AD144" s="13">
        <f t="shared" si="128"/>
        <v>843</v>
      </c>
      <c r="AE144" s="302">
        <f t="shared" si="129"/>
        <v>385</v>
      </c>
      <c r="AF144" s="10"/>
      <c r="AG144" s="18" t="s">
        <v>184</v>
      </c>
      <c r="AH144" s="573">
        <v>43</v>
      </c>
      <c r="AI144" s="574">
        <v>31</v>
      </c>
      <c r="AJ144" s="574">
        <v>24</v>
      </c>
      <c r="AK144" s="574">
        <v>20</v>
      </c>
      <c r="AL144" s="572">
        <f t="shared" si="123"/>
        <v>118</v>
      </c>
      <c r="AM144" s="573">
        <v>57</v>
      </c>
      <c r="AN144" s="574">
        <v>28</v>
      </c>
      <c r="AO144" s="572">
        <f t="shared" si="124"/>
        <v>85</v>
      </c>
      <c r="AP144" s="579">
        <v>17</v>
      </c>
      <c r="AQ144" s="10"/>
      <c r="AR144" s="897" t="s">
        <v>332</v>
      </c>
      <c r="AS144" s="904">
        <v>14</v>
      </c>
      <c r="AT144" s="905">
        <v>71</v>
      </c>
      <c r="AU144" s="905">
        <v>0</v>
      </c>
      <c r="AV144" s="906">
        <v>38</v>
      </c>
      <c r="AW144" s="906">
        <v>65</v>
      </c>
      <c r="AX144" s="905">
        <v>0</v>
      </c>
      <c r="AY144" s="907">
        <f t="shared" si="125"/>
        <v>188</v>
      </c>
      <c r="AZ144" s="908">
        <v>29</v>
      </c>
    </row>
    <row r="145" spans="1:52" s="93" customFormat="1" ht="13.5" customHeight="1">
      <c r="A145" s="345" t="s">
        <v>51</v>
      </c>
      <c r="B145" s="15">
        <v>3860</v>
      </c>
      <c r="C145" s="574"/>
      <c r="D145" s="15">
        <v>1760</v>
      </c>
      <c r="E145" s="15">
        <v>2885</v>
      </c>
      <c r="F145" s="574"/>
      <c r="G145" s="15">
        <v>1214</v>
      </c>
      <c r="H145" s="15">
        <v>2483</v>
      </c>
      <c r="I145" s="574"/>
      <c r="J145" s="15">
        <v>1023</v>
      </c>
      <c r="K145" s="15">
        <v>2221</v>
      </c>
      <c r="L145" s="574"/>
      <c r="M145" s="15">
        <v>819</v>
      </c>
      <c r="N145" s="13">
        <f t="shared" si="126"/>
        <v>11449</v>
      </c>
      <c r="O145" s="302">
        <f t="shared" si="127"/>
        <v>4816</v>
      </c>
      <c r="P145" s="10"/>
      <c r="Q145" s="345" t="s">
        <v>51</v>
      </c>
      <c r="R145" s="15">
        <v>696</v>
      </c>
      <c r="S145" s="574"/>
      <c r="T145" s="15">
        <v>306</v>
      </c>
      <c r="U145" s="15">
        <v>294</v>
      </c>
      <c r="V145" s="574"/>
      <c r="W145" s="15">
        <v>114</v>
      </c>
      <c r="X145" s="15">
        <v>256</v>
      </c>
      <c r="Y145" s="574"/>
      <c r="Z145" s="15">
        <v>93</v>
      </c>
      <c r="AA145" s="15">
        <v>611</v>
      </c>
      <c r="AB145" s="574"/>
      <c r="AC145" s="15">
        <v>233</v>
      </c>
      <c r="AD145" s="13">
        <f t="shared" si="128"/>
        <v>1857</v>
      </c>
      <c r="AE145" s="302">
        <f t="shared" si="129"/>
        <v>746</v>
      </c>
      <c r="AF145" s="10"/>
      <c r="AG145" s="18" t="s">
        <v>51</v>
      </c>
      <c r="AH145" s="573">
        <v>75</v>
      </c>
      <c r="AI145" s="574">
        <v>58</v>
      </c>
      <c r="AJ145" s="574">
        <v>51</v>
      </c>
      <c r="AK145" s="574">
        <v>47</v>
      </c>
      <c r="AL145" s="572">
        <f t="shared" si="123"/>
        <v>231</v>
      </c>
      <c r="AM145" s="573">
        <v>159</v>
      </c>
      <c r="AN145" s="574">
        <v>48</v>
      </c>
      <c r="AO145" s="572">
        <f t="shared" si="124"/>
        <v>207</v>
      </c>
      <c r="AP145" s="579">
        <v>40</v>
      </c>
      <c r="AQ145" s="10"/>
      <c r="AR145" s="897" t="s">
        <v>51</v>
      </c>
      <c r="AS145" s="904">
        <v>68</v>
      </c>
      <c r="AT145" s="905">
        <v>110</v>
      </c>
      <c r="AU145" s="905">
        <v>3</v>
      </c>
      <c r="AV145" s="906">
        <v>64</v>
      </c>
      <c r="AW145" s="906">
        <v>119</v>
      </c>
      <c r="AX145" s="905">
        <v>1</v>
      </c>
      <c r="AY145" s="907">
        <f t="shared" si="125"/>
        <v>365</v>
      </c>
      <c r="AZ145" s="908">
        <v>77</v>
      </c>
    </row>
    <row r="146" spans="1:52" s="93" customFormat="1" ht="13.5" customHeight="1">
      <c r="A146" s="345" t="s">
        <v>185</v>
      </c>
      <c r="B146" s="15">
        <v>1577</v>
      </c>
      <c r="C146" s="574"/>
      <c r="D146" s="15">
        <v>768</v>
      </c>
      <c r="E146" s="15">
        <v>1057</v>
      </c>
      <c r="F146" s="574"/>
      <c r="G146" s="15">
        <v>457</v>
      </c>
      <c r="H146" s="15">
        <v>1183</v>
      </c>
      <c r="I146" s="574"/>
      <c r="J146" s="15">
        <v>526</v>
      </c>
      <c r="K146" s="15">
        <v>1335</v>
      </c>
      <c r="L146" s="574"/>
      <c r="M146" s="15">
        <v>577</v>
      </c>
      <c r="N146" s="13">
        <f t="shared" si="126"/>
        <v>5152</v>
      </c>
      <c r="O146" s="302">
        <f t="shared" si="127"/>
        <v>2328</v>
      </c>
      <c r="P146" s="10"/>
      <c r="Q146" s="340" t="s">
        <v>185</v>
      </c>
      <c r="R146" s="15">
        <v>360</v>
      </c>
      <c r="S146" s="574"/>
      <c r="T146" s="15">
        <v>171</v>
      </c>
      <c r="U146" s="15">
        <v>116</v>
      </c>
      <c r="V146" s="574"/>
      <c r="W146" s="15">
        <v>52</v>
      </c>
      <c r="X146" s="15">
        <v>208</v>
      </c>
      <c r="Y146" s="574"/>
      <c r="Z146" s="15">
        <v>102</v>
      </c>
      <c r="AA146" s="15">
        <v>419</v>
      </c>
      <c r="AB146" s="574"/>
      <c r="AC146" s="15">
        <v>185</v>
      </c>
      <c r="AD146" s="13">
        <f t="shared" si="128"/>
        <v>1103</v>
      </c>
      <c r="AE146" s="302">
        <f t="shared" si="129"/>
        <v>510</v>
      </c>
      <c r="AF146" s="10"/>
      <c r="AG146" s="18" t="s">
        <v>185</v>
      </c>
      <c r="AH146" s="573">
        <v>30</v>
      </c>
      <c r="AI146" s="574">
        <v>25</v>
      </c>
      <c r="AJ146" s="574">
        <v>38</v>
      </c>
      <c r="AK146" s="574">
        <v>37</v>
      </c>
      <c r="AL146" s="572">
        <f t="shared" si="123"/>
        <v>130</v>
      </c>
      <c r="AM146" s="573">
        <v>78</v>
      </c>
      <c r="AN146" s="574">
        <v>48</v>
      </c>
      <c r="AO146" s="572">
        <f t="shared" si="124"/>
        <v>126</v>
      </c>
      <c r="AP146" s="579">
        <v>28</v>
      </c>
      <c r="AQ146" s="10"/>
      <c r="AR146" s="897" t="s">
        <v>333</v>
      </c>
      <c r="AS146" s="904">
        <v>38</v>
      </c>
      <c r="AT146" s="905">
        <v>53</v>
      </c>
      <c r="AU146" s="905">
        <v>44</v>
      </c>
      <c r="AV146" s="906">
        <v>15</v>
      </c>
      <c r="AW146" s="906">
        <v>67</v>
      </c>
      <c r="AX146" s="905">
        <v>0</v>
      </c>
      <c r="AY146" s="907">
        <f t="shared" si="125"/>
        <v>217</v>
      </c>
      <c r="AZ146" s="908">
        <v>35</v>
      </c>
    </row>
    <row r="147" spans="1:52" s="93" customFormat="1" ht="13.5" customHeight="1">
      <c r="A147" s="390" t="s">
        <v>52</v>
      </c>
      <c r="B147" s="15">
        <v>2593</v>
      </c>
      <c r="C147" s="574"/>
      <c r="D147" s="15">
        <v>1084</v>
      </c>
      <c r="E147" s="15">
        <v>1830</v>
      </c>
      <c r="F147" s="574"/>
      <c r="G147" s="15">
        <v>728</v>
      </c>
      <c r="H147" s="15">
        <v>1448</v>
      </c>
      <c r="I147" s="574"/>
      <c r="J147" s="15">
        <v>537</v>
      </c>
      <c r="K147" s="15">
        <v>1092</v>
      </c>
      <c r="L147" s="574"/>
      <c r="M147" s="15">
        <v>427</v>
      </c>
      <c r="N147" s="13">
        <f t="shared" si="126"/>
        <v>6963</v>
      </c>
      <c r="O147" s="302">
        <f t="shared" si="127"/>
        <v>2776</v>
      </c>
      <c r="P147" s="10"/>
      <c r="Q147" s="345" t="s">
        <v>52</v>
      </c>
      <c r="R147" s="15">
        <v>670</v>
      </c>
      <c r="S147" s="574"/>
      <c r="T147" s="15">
        <v>306</v>
      </c>
      <c r="U147" s="15">
        <v>284</v>
      </c>
      <c r="V147" s="574"/>
      <c r="W147" s="15">
        <v>118</v>
      </c>
      <c r="X147" s="15">
        <v>276</v>
      </c>
      <c r="Y147" s="574"/>
      <c r="Z147" s="15">
        <v>95</v>
      </c>
      <c r="AA147" s="15">
        <v>469</v>
      </c>
      <c r="AB147" s="574"/>
      <c r="AC147" s="15">
        <v>189</v>
      </c>
      <c r="AD147" s="13">
        <f t="shared" si="128"/>
        <v>1699</v>
      </c>
      <c r="AE147" s="302">
        <f t="shared" si="129"/>
        <v>708</v>
      </c>
      <c r="AF147" s="10"/>
      <c r="AG147" s="18" t="s">
        <v>52</v>
      </c>
      <c r="AH147" s="573">
        <v>53</v>
      </c>
      <c r="AI147" s="574">
        <v>38</v>
      </c>
      <c r="AJ147" s="574">
        <v>33</v>
      </c>
      <c r="AK147" s="574">
        <v>23</v>
      </c>
      <c r="AL147" s="572">
        <f t="shared" si="123"/>
        <v>147</v>
      </c>
      <c r="AM147" s="573">
        <v>81</v>
      </c>
      <c r="AN147" s="574">
        <v>32</v>
      </c>
      <c r="AO147" s="572">
        <f t="shared" si="124"/>
        <v>113</v>
      </c>
      <c r="AP147" s="579">
        <v>24</v>
      </c>
      <c r="AQ147" s="10"/>
      <c r="AR147" s="897" t="s">
        <v>52</v>
      </c>
      <c r="AS147" s="904">
        <v>33</v>
      </c>
      <c r="AT147" s="905">
        <v>53</v>
      </c>
      <c r="AU147" s="905">
        <v>8</v>
      </c>
      <c r="AV147" s="906">
        <v>16</v>
      </c>
      <c r="AW147" s="906">
        <v>5</v>
      </c>
      <c r="AX147" s="905">
        <v>0</v>
      </c>
      <c r="AY147" s="907">
        <f t="shared" si="125"/>
        <v>115</v>
      </c>
      <c r="AZ147" s="908">
        <v>26</v>
      </c>
    </row>
    <row r="148" spans="1:52" s="93" customFormat="1" ht="13.5" customHeight="1" thickBot="1">
      <c r="A148" s="391" t="s">
        <v>186</v>
      </c>
      <c r="B148" s="303">
        <v>472</v>
      </c>
      <c r="C148" s="407"/>
      <c r="D148" s="303">
        <v>213</v>
      </c>
      <c r="E148" s="303">
        <v>352</v>
      </c>
      <c r="F148" s="407"/>
      <c r="G148" s="303">
        <v>179</v>
      </c>
      <c r="H148" s="303">
        <v>1441</v>
      </c>
      <c r="I148" s="407"/>
      <c r="J148" s="303">
        <v>623</v>
      </c>
      <c r="K148" s="303">
        <v>1575</v>
      </c>
      <c r="L148" s="407"/>
      <c r="M148" s="303">
        <v>649</v>
      </c>
      <c r="N148" s="803">
        <f t="shared" si="126"/>
        <v>3840</v>
      </c>
      <c r="O148" s="804">
        <f t="shared" si="127"/>
        <v>1664</v>
      </c>
      <c r="P148" s="10"/>
      <c r="Q148" s="339" t="s">
        <v>186</v>
      </c>
      <c r="R148" s="303">
        <v>97</v>
      </c>
      <c r="S148" s="407"/>
      <c r="T148" s="303">
        <v>46</v>
      </c>
      <c r="U148" s="303">
        <v>52</v>
      </c>
      <c r="V148" s="407"/>
      <c r="W148" s="303">
        <v>25</v>
      </c>
      <c r="X148" s="303">
        <v>346</v>
      </c>
      <c r="Y148" s="407"/>
      <c r="Z148" s="303">
        <v>142</v>
      </c>
      <c r="AA148" s="303">
        <v>533</v>
      </c>
      <c r="AB148" s="407"/>
      <c r="AC148" s="303">
        <v>200</v>
      </c>
      <c r="AD148" s="803">
        <f t="shared" si="128"/>
        <v>1028</v>
      </c>
      <c r="AE148" s="804">
        <f t="shared" si="129"/>
        <v>413</v>
      </c>
      <c r="AF148" s="10"/>
      <c r="AG148" s="29" t="s">
        <v>186</v>
      </c>
      <c r="AH148" s="582">
        <v>11</v>
      </c>
      <c r="AI148" s="407">
        <v>9</v>
      </c>
      <c r="AJ148" s="407">
        <v>37</v>
      </c>
      <c r="AK148" s="407">
        <v>38</v>
      </c>
      <c r="AL148" s="804">
        <f t="shared" si="123"/>
        <v>95</v>
      </c>
      <c r="AM148" s="582">
        <v>78</v>
      </c>
      <c r="AN148" s="407">
        <v>38</v>
      </c>
      <c r="AO148" s="804">
        <f t="shared" si="124"/>
        <v>116</v>
      </c>
      <c r="AP148" s="584">
        <v>26</v>
      </c>
      <c r="AQ148" s="10"/>
      <c r="AR148" s="898" t="s">
        <v>334</v>
      </c>
      <c r="AS148" s="910">
        <v>28</v>
      </c>
      <c r="AT148" s="911">
        <v>70</v>
      </c>
      <c r="AU148" s="911">
        <v>4</v>
      </c>
      <c r="AV148" s="912">
        <v>5</v>
      </c>
      <c r="AW148" s="912">
        <v>79</v>
      </c>
      <c r="AX148" s="911">
        <v>0</v>
      </c>
      <c r="AY148" s="913">
        <f t="shared" si="125"/>
        <v>186</v>
      </c>
      <c r="AZ148" s="914">
        <v>43</v>
      </c>
    </row>
    <row r="149" spans="1:52" s="93" customFormat="1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805"/>
      <c r="O149" s="805"/>
      <c r="P149" s="334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  <c r="AB149" s="263"/>
      <c r="AC149" s="263"/>
      <c r="AD149" s="805"/>
      <c r="AE149" s="805"/>
      <c r="AF149" s="334"/>
      <c r="AG149" s="263"/>
      <c r="AH149" s="263"/>
      <c r="AI149" s="263"/>
      <c r="AJ149" s="263"/>
      <c r="AK149" s="263"/>
      <c r="AL149" s="805"/>
      <c r="AM149" s="263"/>
      <c r="AN149" s="263"/>
      <c r="AO149" s="805"/>
      <c r="AP149" s="263"/>
      <c r="AQ149" s="334"/>
    </row>
    <row r="150" spans="1:52" s="93" customFormat="1">
      <c r="A150" s="263"/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805"/>
      <c r="O150" s="805"/>
      <c r="P150" s="334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  <c r="AC150" s="263"/>
      <c r="AD150" s="805"/>
      <c r="AE150" s="805"/>
      <c r="AF150" s="334"/>
      <c r="AG150" s="263"/>
      <c r="AH150" s="263"/>
      <c r="AI150" s="263"/>
      <c r="AJ150" s="263"/>
      <c r="AK150" s="263"/>
      <c r="AL150" s="805"/>
      <c r="AM150" s="263"/>
      <c r="AN150" s="263"/>
      <c r="AO150" s="805"/>
      <c r="AP150" s="263"/>
      <c r="AQ150" s="334"/>
    </row>
    <row r="151" spans="1:52" s="93" customFormat="1">
      <c r="A151" s="263"/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805"/>
      <c r="O151" s="805"/>
      <c r="P151" s="334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  <c r="AC151" s="263"/>
      <c r="AD151" s="805"/>
      <c r="AE151" s="805"/>
      <c r="AF151" s="334"/>
      <c r="AG151" s="263"/>
      <c r="AH151" s="263"/>
      <c r="AI151" s="263"/>
      <c r="AJ151" s="263"/>
      <c r="AK151" s="263"/>
      <c r="AL151" s="805"/>
      <c r="AM151" s="263"/>
      <c r="AN151" s="263"/>
      <c r="AO151" s="805"/>
      <c r="AP151" s="263"/>
      <c r="AQ151" s="334"/>
    </row>
  </sheetData>
  <mergeCells count="69">
    <mergeCell ref="A1:O1"/>
    <mergeCell ref="AG1:AP1"/>
    <mergeCell ref="AR1:AZ1"/>
    <mergeCell ref="A2:O2"/>
    <mergeCell ref="Q2:AF2"/>
    <mergeCell ref="AG2:AP2"/>
    <mergeCell ref="AR2:AZ2"/>
    <mergeCell ref="A3:O3"/>
    <mergeCell ref="Q3:AE3"/>
    <mergeCell ref="AG3:AP3"/>
    <mergeCell ref="AR3:AZ3"/>
    <mergeCell ref="A5:A6"/>
    <mergeCell ref="B5:D5"/>
    <mergeCell ref="E5:G5"/>
    <mergeCell ref="H5:J5"/>
    <mergeCell ref="K5:M5"/>
    <mergeCell ref="N5:O5"/>
    <mergeCell ref="AS5:AS6"/>
    <mergeCell ref="Q5:Q6"/>
    <mergeCell ref="R5:T5"/>
    <mergeCell ref="U5:W5"/>
    <mergeCell ref="X5:Z5"/>
    <mergeCell ref="AA5:AC5"/>
    <mergeCell ref="AD5:AE5"/>
    <mergeCell ref="AG5:AG6"/>
    <mergeCell ref="AH5:AL5"/>
    <mergeCell ref="AM5:AO5"/>
    <mergeCell ref="AP5:AP6"/>
    <mergeCell ref="AR5:AR6"/>
    <mergeCell ref="N33:O33"/>
    <mergeCell ref="AZ5:AZ6"/>
    <mergeCell ref="A30:O30"/>
    <mergeCell ref="Q30:AE30"/>
    <mergeCell ref="AG30:AP30"/>
    <mergeCell ref="AR30:AZ30"/>
    <mergeCell ref="A31:O31"/>
    <mergeCell ref="Q31:AE31"/>
    <mergeCell ref="AG31:AP31"/>
    <mergeCell ref="AR31:AZ31"/>
    <mergeCell ref="AT5:AT6"/>
    <mergeCell ref="AU5:AU6"/>
    <mergeCell ref="AV5:AV6"/>
    <mergeCell ref="AW5:AW6"/>
    <mergeCell ref="AX5:AX6"/>
    <mergeCell ref="AY5:AY6"/>
    <mergeCell ref="A33:A34"/>
    <mergeCell ref="B33:D33"/>
    <mergeCell ref="E33:G33"/>
    <mergeCell ref="H33:J33"/>
    <mergeCell ref="K33:M33"/>
    <mergeCell ref="AS33:AS34"/>
    <mergeCell ref="Q33:Q34"/>
    <mergeCell ref="R33:T33"/>
    <mergeCell ref="U33:W33"/>
    <mergeCell ref="X33:Z33"/>
    <mergeCell ref="AA33:AC33"/>
    <mergeCell ref="AD33:AE33"/>
    <mergeCell ref="AG33:AG34"/>
    <mergeCell ref="AH33:AL33"/>
    <mergeCell ref="AM33:AO33"/>
    <mergeCell ref="AP33:AP34"/>
    <mergeCell ref="AR33:AR34"/>
    <mergeCell ref="AZ33:AZ34"/>
    <mergeCell ref="AT33:AT34"/>
    <mergeCell ref="AU33:AU34"/>
    <mergeCell ref="AV33:AV34"/>
    <mergeCell ref="AW33:AW34"/>
    <mergeCell ref="AX33:AX34"/>
    <mergeCell ref="AY33:AY34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orientation="landscape" r:id="rId1"/>
  <headerFooter>
    <oddFooter>Page &amp;P</oddFooter>
  </headerFooter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8"/>
  <sheetViews>
    <sheetView zoomScale="80" zoomScaleNormal="80" workbookViewId="0">
      <selection activeCell="B29" sqref="B29"/>
    </sheetView>
  </sheetViews>
  <sheetFormatPr baseColWidth="10" defaultColWidth="11.453125" defaultRowHeight="14.5"/>
  <cols>
    <col min="1" max="1" width="27.90625" style="263" customWidth="1"/>
    <col min="2" max="9" width="11.6328125" style="263" bestFit="1" customWidth="1"/>
    <col min="10" max="10" width="12.6328125" style="805" bestFit="1" customWidth="1"/>
    <col min="11" max="11" width="11.6328125" style="805" bestFit="1" customWidth="1"/>
    <col min="12" max="12" width="3.08984375" style="334" customWidth="1"/>
    <col min="13" max="13" width="26.6328125" style="263" customWidth="1"/>
    <col min="14" max="15" width="11.6328125" style="263" bestFit="1" customWidth="1"/>
    <col min="16" max="21" width="11.54296875" style="263" bestFit="1" customWidth="1"/>
    <col min="22" max="22" width="11.54296875" style="805" bestFit="1" customWidth="1"/>
    <col min="23" max="23" width="11.6328125" style="805" customWidth="1"/>
    <col min="24" max="24" width="2.54296875" style="334" customWidth="1"/>
    <col min="25" max="25" width="28.36328125" style="263" customWidth="1"/>
    <col min="26" max="29" width="11.54296875" style="263" bestFit="1" customWidth="1"/>
    <col min="30" max="30" width="11.54296875" style="805" bestFit="1" customWidth="1"/>
    <col min="31" max="31" width="11.54296875" style="263" bestFit="1" customWidth="1"/>
    <col min="32" max="32" width="11.453125" style="263"/>
    <col min="33" max="33" width="11.453125" style="805"/>
    <col min="34" max="34" width="13.90625" style="263" customWidth="1"/>
    <col min="35" max="35" width="2.90625" style="334" customWidth="1"/>
    <col min="36" max="36" width="30" style="263" customWidth="1"/>
    <col min="37" max="37" width="9.36328125" style="263" customWidth="1"/>
    <col min="38" max="38" width="12.36328125" style="263" customWidth="1"/>
    <col min="39" max="39" width="9.36328125" style="263" customWidth="1"/>
    <col min="40" max="40" width="14.08984375" style="263" customWidth="1"/>
    <col min="41" max="41" width="13.90625" style="805" customWidth="1"/>
    <col min="42" max="42" width="9.54296875" style="263" customWidth="1"/>
    <col min="43" max="43" width="10.453125" style="263" customWidth="1"/>
    <col min="44" max="44" width="11.453125" style="263"/>
    <col min="45" max="46" width="11.54296875" customWidth="1"/>
    <col min="47" max="16384" width="11.453125" style="263"/>
  </cols>
  <sheetData>
    <row r="1" spans="1:44" ht="28.5">
      <c r="A1" s="1128" t="s">
        <v>82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264"/>
      <c r="M1" s="1" t="s">
        <v>83</v>
      </c>
      <c r="N1" s="1"/>
      <c r="O1" s="1"/>
      <c r="P1" s="1"/>
      <c r="Q1" s="1"/>
      <c r="R1" s="1"/>
      <c r="S1" s="1"/>
      <c r="T1" s="1"/>
      <c r="U1" s="1"/>
      <c r="V1" s="1"/>
      <c r="W1" s="1"/>
      <c r="X1" s="264"/>
      <c r="Y1" s="1128" t="s">
        <v>84</v>
      </c>
      <c r="Z1" s="1128"/>
      <c r="AA1" s="1128"/>
      <c r="AB1" s="1128"/>
      <c r="AC1" s="1128"/>
      <c r="AD1" s="1128"/>
      <c r="AE1" s="1128"/>
      <c r="AF1" s="1128"/>
      <c r="AG1" s="1128"/>
      <c r="AH1" s="1128"/>
      <c r="AI1" s="264"/>
      <c r="AJ1" s="1128" t="s">
        <v>85</v>
      </c>
      <c r="AK1" s="1128"/>
      <c r="AL1" s="1128"/>
      <c r="AM1" s="1128"/>
      <c r="AN1" s="1128"/>
      <c r="AO1" s="1128"/>
      <c r="AP1" s="1128"/>
      <c r="AQ1" s="1128"/>
      <c r="AR1" s="1128"/>
    </row>
    <row r="2" spans="1:44" ht="15" customHeight="1">
      <c r="A2" s="1129" t="s">
        <v>86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99"/>
      <c r="M2" s="1129" t="s">
        <v>87</v>
      </c>
      <c r="N2" s="1129"/>
      <c r="O2" s="1129"/>
      <c r="P2" s="1129"/>
      <c r="Q2" s="1129"/>
      <c r="R2" s="1129"/>
      <c r="S2" s="1129"/>
      <c r="T2" s="1129"/>
      <c r="U2" s="1129"/>
      <c r="V2" s="1129"/>
      <c r="W2" s="1129"/>
      <c r="X2" s="1129"/>
      <c r="Y2" s="1117" t="s">
        <v>88</v>
      </c>
      <c r="Z2" s="1117"/>
      <c r="AA2" s="1117"/>
      <c r="AB2" s="1117"/>
      <c r="AC2" s="1117"/>
      <c r="AD2" s="1117"/>
      <c r="AE2" s="1117"/>
      <c r="AF2" s="1117"/>
      <c r="AG2" s="1117"/>
      <c r="AH2" s="1117"/>
      <c r="AI2" s="315"/>
      <c r="AJ2" s="1117" t="s">
        <v>89</v>
      </c>
      <c r="AK2" s="1117"/>
      <c r="AL2" s="1117"/>
      <c r="AM2" s="1117"/>
      <c r="AN2" s="1117"/>
      <c r="AO2" s="1117"/>
      <c r="AP2" s="1117"/>
      <c r="AQ2" s="1117"/>
      <c r="AR2" s="1117"/>
    </row>
    <row r="3" spans="1:44">
      <c r="A3" s="1071" t="s">
        <v>187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2"/>
      <c r="M3" s="1071" t="s">
        <v>187</v>
      </c>
      <c r="N3" s="1071"/>
      <c r="O3" s="1071"/>
      <c r="P3" s="1071"/>
      <c r="Q3" s="1071"/>
      <c r="R3" s="1071"/>
      <c r="S3" s="1071"/>
      <c r="T3" s="1071"/>
      <c r="U3" s="1071"/>
      <c r="V3" s="1071"/>
      <c r="W3" s="1071"/>
      <c r="X3" s="2"/>
      <c r="Y3" s="1071" t="s">
        <v>187</v>
      </c>
      <c r="Z3" s="1071"/>
      <c r="AA3" s="1071"/>
      <c r="AB3" s="1071"/>
      <c r="AC3" s="1071"/>
      <c r="AD3" s="1071"/>
      <c r="AE3" s="1071"/>
      <c r="AF3" s="1071"/>
      <c r="AG3" s="1071"/>
      <c r="AH3" s="1071"/>
      <c r="AI3" s="2"/>
      <c r="AJ3" s="1071" t="s">
        <v>187</v>
      </c>
      <c r="AK3" s="1071"/>
      <c r="AL3" s="1071"/>
      <c r="AM3" s="1071"/>
      <c r="AN3" s="1071"/>
      <c r="AO3" s="1071"/>
      <c r="AP3" s="1071"/>
      <c r="AQ3" s="1071"/>
      <c r="AR3" s="1071"/>
    </row>
    <row r="4" spans="1:44" ht="15" thickBot="1">
      <c r="A4" s="96"/>
      <c r="C4" s="96"/>
      <c r="D4" s="96"/>
      <c r="E4" s="96"/>
      <c r="F4" s="96"/>
      <c r="G4" s="96"/>
      <c r="H4" s="96"/>
      <c r="I4" s="96"/>
      <c r="J4" s="96"/>
      <c r="K4" s="96"/>
      <c r="L4" s="2"/>
      <c r="M4" s="314"/>
      <c r="N4" s="314"/>
      <c r="O4" s="314"/>
      <c r="P4" s="314"/>
      <c r="Q4" s="314"/>
      <c r="R4" s="314"/>
      <c r="S4" s="314"/>
      <c r="T4" s="314"/>
      <c r="U4" s="314"/>
      <c r="V4" s="770"/>
      <c r="W4" s="770"/>
      <c r="X4" s="2"/>
      <c r="Y4" s="314"/>
      <c r="Z4" s="314"/>
      <c r="AA4" s="314"/>
      <c r="AB4" s="314"/>
      <c r="AC4" s="314"/>
      <c r="AD4" s="770"/>
      <c r="AE4" s="314"/>
      <c r="AF4" s="314"/>
      <c r="AG4" s="770"/>
      <c r="AH4" s="314"/>
      <c r="AI4" s="2"/>
      <c r="AJ4" s="314"/>
      <c r="AK4" s="314"/>
      <c r="AL4" s="314"/>
      <c r="AM4" s="314"/>
      <c r="AN4" s="314"/>
      <c r="AO4" s="770"/>
      <c r="AP4" s="314"/>
    </row>
    <row r="5" spans="1:44" ht="15" customHeight="1">
      <c r="A5" s="1083" t="s">
        <v>91</v>
      </c>
      <c r="B5" s="1101" t="s">
        <v>92</v>
      </c>
      <c r="C5" s="1063"/>
      <c r="D5" s="1101" t="s">
        <v>93</v>
      </c>
      <c r="E5" s="1063"/>
      <c r="F5" s="1101" t="s">
        <v>94</v>
      </c>
      <c r="G5" s="1063"/>
      <c r="H5" s="1101" t="s">
        <v>95</v>
      </c>
      <c r="I5" s="1063"/>
      <c r="J5" s="1101" t="s">
        <v>1</v>
      </c>
      <c r="K5" s="1127"/>
      <c r="L5" s="10"/>
      <c r="M5" s="1021" t="s">
        <v>91</v>
      </c>
      <c r="N5" s="1124" t="s">
        <v>92</v>
      </c>
      <c r="O5" s="1124"/>
      <c r="P5" s="1124" t="s">
        <v>93</v>
      </c>
      <c r="Q5" s="1124"/>
      <c r="R5" s="1124" t="s">
        <v>94</v>
      </c>
      <c r="S5" s="1124"/>
      <c r="T5" s="1124" t="s">
        <v>95</v>
      </c>
      <c r="U5" s="1124"/>
      <c r="V5" s="1124" t="s">
        <v>1</v>
      </c>
      <c r="W5" s="1125"/>
      <c r="X5" s="10"/>
      <c r="Y5" s="1028" t="s">
        <v>91</v>
      </c>
      <c r="Z5" s="1126" t="s">
        <v>96</v>
      </c>
      <c r="AA5" s="1124"/>
      <c r="AB5" s="1124"/>
      <c r="AC5" s="1124"/>
      <c r="AD5" s="1125"/>
      <c r="AE5" s="1126" t="s">
        <v>97</v>
      </c>
      <c r="AF5" s="1124"/>
      <c r="AG5" s="1125"/>
      <c r="AH5" s="1114" t="s">
        <v>98</v>
      </c>
      <c r="AI5" s="10"/>
      <c r="AJ5" s="1021" t="s">
        <v>91</v>
      </c>
      <c r="AK5" s="1121" t="s">
        <v>103</v>
      </c>
      <c r="AL5" s="1119" t="s">
        <v>544</v>
      </c>
      <c r="AM5" s="1121" t="s">
        <v>545</v>
      </c>
      <c r="AN5" s="1025" t="s">
        <v>546</v>
      </c>
      <c r="AO5" s="1093" t="s">
        <v>105</v>
      </c>
      <c r="AP5" s="1025" t="s">
        <v>106</v>
      </c>
      <c r="AQ5" s="1097" t="s">
        <v>547</v>
      </c>
      <c r="AR5" s="1114" t="s">
        <v>5</v>
      </c>
    </row>
    <row r="6" spans="1:44" ht="26">
      <c r="A6" s="1084"/>
      <c r="B6" s="153" t="s">
        <v>99</v>
      </c>
      <c r="C6" s="153" t="s">
        <v>100</v>
      </c>
      <c r="D6" s="153" t="s">
        <v>99</v>
      </c>
      <c r="E6" s="153" t="s">
        <v>100</v>
      </c>
      <c r="F6" s="153" t="s">
        <v>99</v>
      </c>
      <c r="G6" s="153" t="s">
        <v>100</v>
      </c>
      <c r="H6" s="153" t="s">
        <v>99</v>
      </c>
      <c r="I6" s="153" t="s">
        <v>100</v>
      </c>
      <c r="J6" s="153" t="s">
        <v>99</v>
      </c>
      <c r="K6" s="323" t="s">
        <v>100</v>
      </c>
      <c r="L6" s="10"/>
      <c r="M6" s="1065"/>
      <c r="N6" s="4" t="s">
        <v>99</v>
      </c>
      <c r="O6" s="4" t="s">
        <v>100</v>
      </c>
      <c r="P6" s="4" t="s">
        <v>99</v>
      </c>
      <c r="Q6" s="4" t="s">
        <v>100</v>
      </c>
      <c r="R6" s="4" t="s">
        <v>99</v>
      </c>
      <c r="S6" s="4" t="s">
        <v>100</v>
      </c>
      <c r="T6" s="4" t="s">
        <v>99</v>
      </c>
      <c r="U6" s="4" t="s">
        <v>100</v>
      </c>
      <c r="V6" s="4" t="s">
        <v>99</v>
      </c>
      <c r="W6" s="5" t="s">
        <v>100</v>
      </c>
      <c r="X6" s="10"/>
      <c r="Y6" s="1029"/>
      <c r="Z6" s="442" t="s">
        <v>92</v>
      </c>
      <c r="AA6" s="318" t="s">
        <v>93</v>
      </c>
      <c r="AB6" s="318" t="s">
        <v>94</v>
      </c>
      <c r="AC6" s="318" t="s">
        <v>95</v>
      </c>
      <c r="AD6" s="269" t="s">
        <v>1</v>
      </c>
      <c r="AE6" s="442" t="s">
        <v>101</v>
      </c>
      <c r="AF6" s="318" t="s">
        <v>102</v>
      </c>
      <c r="AG6" s="269" t="s">
        <v>1</v>
      </c>
      <c r="AH6" s="1115"/>
      <c r="AI6" s="10"/>
      <c r="AJ6" s="1022"/>
      <c r="AK6" s="1122"/>
      <c r="AL6" s="1120"/>
      <c r="AM6" s="1122"/>
      <c r="AN6" s="1123"/>
      <c r="AO6" s="1094"/>
      <c r="AP6" s="1123"/>
      <c r="AQ6" s="1098"/>
      <c r="AR6" s="1115"/>
    </row>
    <row r="7" spans="1:44">
      <c r="A7" s="6" t="s">
        <v>107</v>
      </c>
      <c r="B7" s="7">
        <f>+SUM(B36:B40)</f>
        <v>7248</v>
      </c>
      <c r="C7" s="7">
        <f t="shared" ref="C7:K7" si="0">+SUM(C36:C40)</f>
        <v>3737</v>
      </c>
      <c r="D7" s="7">
        <f t="shared" si="0"/>
        <v>5569</v>
      </c>
      <c r="E7" s="7">
        <f t="shared" si="0"/>
        <v>2801</v>
      </c>
      <c r="F7" s="7">
        <f t="shared" si="0"/>
        <v>11688</v>
      </c>
      <c r="G7" s="7">
        <f t="shared" si="0"/>
        <v>5985</v>
      </c>
      <c r="H7" s="7">
        <f t="shared" si="0"/>
        <v>10015</v>
      </c>
      <c r="I7" s="7">
        <f t="shared" si="0"/>
        <v>4990</v>
      </c>
      <c r="J7" s="7">
        <f t="shared" si="0"/>
        <v>34520</v>
      </c>
      <c r="K7" s="180">
        <f t="shared" si="0"/>
        <v>17513</v>
      </c>
      <c r="L7" s="265"/>
      <c r="M7" s="6" t="s">
        <v>107</v>
      </c>
      <c r="N7" s="7">
        <f>+SUM(N36:N40)</f>
        <v>957</v>
      </c>
      <c r="O7" s="7">
        <f t="shared" ref="O7:W7" si="1">+SUM(O36:O40)</f>
        <v>468</v>
      </c>
      <c r="P7" s="7">
        <f t="shared" si="1"/>
        <v>607</v>
      </c>
      <c r="Q7" s="7">
        <f t="shared" si="1"/>
        <v>316</v>
      </c>
      <c r="R7" s="7">
        <f t="shared" si="1"/>
        <v>1676</v>
      </c>
      <c r="S7" s="7">
        <f t="shared" si="1"/>
        <v>877</v>
      </c>
      <c r="T7" s="7">
        <f t="shared" si="1"/>
        <v>3004</v>
      </c>
      <c r="U7" s="7">
        <f t="shared" si="1"/>
        <v>1565</v>
      </c>
      <c r="V7" s="7">
        <f t="shared" si="1"/>
        <v>6244</v>
      </c>
      <c r="W7" s="180">
        <f t="shared" si="1"/>
        <v>3226</v>
      </c>
      <c r="X7" s="265"/>
      <c r="Y7" s="504" t="s">
        <v>107</v>
      </c>
      <c r="Z7" s="506">
        <f t="shared" ref="Z7:AH7" si="2">+SUM(Z36:Z40)</f>
        <v>157</v>
      </c>
      <c r="AA7" s="179">
        <f t="shared" si="2"/>
        <v>125</v>
      </c>
      <c r="AB7" s="179">
        <f t="shared" si="2"/>
        <v>248</v>
      </c>
      <c r="AC7" s="179">
        <f t="shared" si="2"/>
        <v>224</v>
      </c>
      <c r="AD7" s="180">
        <f t="shared" si="2"/>
        <v>754</v>
      </c>
      <c r="AE7" s="506">
        <f t="shared" si="2"/>
        <v>640</v>
      </c>
      <c r="AF7" s="179">
        <f t="shared" si="2"/>
        <v>148</v>
      </c>
      <c r="AG7" s="180">
        <f t="shared" si="2"/>
        <v>788</v>
      </c>
      <c r="AH7" s="596">
        <f t="shared" si="2"/>
        <v>136</v>
      </c>
      <c r="AI7" s="265"/>
      <c r="AJ7" s="181" t="s">
        <v>107</v>
      </c>
      <c r="AK7" s="203">
        <f t="shared" ref="AK7:AR7" si="3">+SUM(AK36:AK40)</f>
        <v>507</v>
      </c>
      <c r="AL7" s="203">
        <f t="shared" si="3"/>
        <v>173</v>
      </c>
      <c r="AM7" s="203">
        <f t="shared" si="3"/>
        <v>10</v>
      </c>
      <c r="AN7" s="203">
        <f t="shared" si="3"/>
        <v>188</v>
      </c>
      <c r="AO7" s="203">
        <f t="shared" si="3"/>
        <v>448</v>
      </c>
      <c r="AP7" s="203">
        <f t="shared" si="3"/>
        <v>3</v>
      </c>
      <c r="AQ7" s="915">
        <f t="shared" si="3"/>
        <v>1329</v>
      </c>
      <c r="AR7" s="757">
        <f t="shared" si="3"/>
        <v>238</v>
      </c>
    </row>
    <row r="8" spans="1:44">
      <c r="A8" s="6" t="s">
        <v>39</v>
      </c>
      <c r="B8" s="7">
        <f>SUM(B42:B45)</f>
        <v>11913</v>
      </c>
      <c r="C8" s="7">
        <f t="shared" ref="C8:K8" si="4">SUM(C42:C45)</f>
        <v>6102</v>
      </c>
      <c r="D8" s="7">
        <f t="shared" si="4"/>
        <v>8950</v>
      </c>
      <c r="E8" s="7">
        <f t="shared" si="4"/>
        <v>4656</v>
      </c>
      <c r="F8" s="7">
        <f t="shared" si="4"/>
        <v>7318</v>
      </c>
      <c r="G8" s="7">
        <f t="shared" si="4"/>
        <v>3878</v>
      </c>
      <c r="H8" s="7">
        <f t="shared" si="4"/>
        <v>6714</v>
      </c>
      <c r="I8" s="7">
        <f t="shared" si="4"/>
        <v>3564</v>
      </c>
      <c r="J8" s="7">
        <f t="shared" si="4"/>
        <v>34895</v>
      </c>
      <c r="K8" s="180">
        <f t="shared" si="4"/>
        <v>18200</v>
      </c>
      <c r="L8" s="265"/>
      <c r="M8" s="6" t="s">
        <v>39</v>
      </c>
      <c r="N8" s="7">
        <f>SUM(N42:N45)</f>
        <v>2762</v>
      </c>
      <c r="O8" s="7">
        <f t="shared" ref="O8:W8" si="5">SUM(O42:O45)</f>
        <v>1424</v>
      </c>
      <c r="P8" s="7">
        <f t="shared" si="5"/>
        <v>905</v>
      </c>
      <c r="Q8" s="7">
        <f t="shared" si="5"/>
        <v>455</v>
      </c>
      <c r="R8" s="7">
        <f t="shared" si="5"/>
        <v>1562</v>
      </c>
      <c r="S8" s="7">
        <f t="shared" si="5"/>
        <v>810</v>
      </c>
      <c r="T8" s="7">
        <f t="shared" si="5"/>
        <v>1751</v>
      </c>
      <c r="U8" s="7">
        <f t="shared" si="5"/>
        <v>987</v>
      </c>
      <c r="V8" s="7">
        <f t="shared" si="5"/>
        <v>6980</v>
      </c>
      <c r="W8" s="180">
        <f t="shared" si="5"/>
        <v>3676</v>
      </c>
      <c r="X8" s="265"/>
      <c r="Y8" s="504" t="s">
        <v>39</v>
      </c>
      <c r="Z8" s="506">
        <f t="shared" ref="Z8:AH8" si="6">SUM(Z42:Z45)</f>
        <v>271</v>
      </c>
      <c r="AA8" s="179">
        <f t="shared" si="6"/>
        <v>222</v>
      </c>
      <c r="AB8" s="179">
        <f t="shared" si="6"/>
        <v>202</v>
      </c>
      <c r="AC8" s="179">
        <f t="shared" si="6"/>
        <v>183</v>
      </c>
      <c r="AD8" s="180">
        <f t="shared" si="6"/>
        <v>878</v>
      </c>
      <c r="AE8" s="506">
        <f t="shared" si="6"/>
        <v>631</v>
      </c>
      <c r="AF8" s="179">
        <f t="shared" si="6"/>
        <v>206</v>
      </c>
      <c r="AG8" s="180">
        <f t="shared" si="6"/>
        <v>837</v>
      </c>
      <c r="AH8" s="596">
        <f t="shared" si="6"/>
        <v>145</v>
      </c>
      <c r="AI8" s="265"/>
      <c r="AJ8" s="181" t="s">
        <v>39</v>
      </c>
      <c r="AK8" s="203">
        <f t="shared" ref="AK8:AR8" si="7">SUM(AK42:AK45)</f>
        <v>243</v>
      </c>
      <c r="AL8" s="203">
        <f t="shared" si="7"/>
        <v>301</v>
      </c>
      <c r="AM8" s="203">
        <f t="shared" si="7"/>
        <v>282</v>
      </c>
      <c r="AN8" s="203">
        <f t="shared" si="7"/>
        <v>100</v>
      </c>
      <c r="AO8" s="203">
        <f t="shared" si="7"/>
        <v>447</v>
      </c>
      <c r="AP8" s="203">
        <f t="shared" si="7"/>
        <v>2</v>
      </c>
      <c r="AQ8" s="915">
        <f t="shared" si="7"/>
        <v>1375</v>
      </c>
      <c r="AR8" s="757">
        <f t="shared" si="7"/>
        <v>192</v>
      </c>
    </row>
    <row r="9" spans="1:44">
      <c r="A9" s="6" t="s">
        <v>8</v>
      </c>
      <c r="B9" s="7">
        <f>SUM(B47:B54)</f>
        <v>30212</v>
      </c>
      <c r="C9" s="7">
        <f t="shared" ref="C9:K9" si="8">SUM(C47:C54)</f>
        <v>15210</v>
      </c>
      <c r="D9" s="7">
        <f t="shared" si="8"/>
        <v>26800</v>
      </c>
      <c r="E9" s="7">
        <f t="shared" si="8"/>
        <v>13795</v>
      </c>
      <c r="F9" s="7">
        <f t="shared" si="8"/>
        <v>22162</v>
      </c>
      <c r="G9" s="7">
        <f t="shared" si="8"/>
        <v>11734</v>
      </c>
      <c r="H9" s="7">
        <f t="shared" si="8"/>
        <v>18111</v>
      </c>
      <c r="I9" s="7">
        <f t="shared" si="8"/>
        <v>9698</v>
      </c>
      <c r="J9" s="7">
        <f t="shared" si="8"/>
        <v>97285</v>
      </c>
      <c r="K9" s="180">
        <f t="shared" si="8"/>
        <v>50437</v>
      </c>
      <c r="L9" s="265"/>
      <c r="M9" s="6" t="s">
        <v>8</v>
      </c>
      <c r="N9" s="7">
        <f>SUM(N47:N54)</f>
        <v>4053</v>
      </c>
      <c r="O9" s="7">
        <f t="shared" ref="O9:W9" si="9">SUM(O47:O54)</f>
        <v>1929</v>
      </c>
      <c r="P9" s="7">
        <f t="shared" si="9"/>
        <v>3345</v>
      </c>
      <c r="Q9" s="7">
        <f t="shared" si="9"/>
        <v>1654</v>
      </c>
      <c r="R9" s="7">
        <f t="shared" si="9"/>
        <v>1978</v>
      </c>
      <c r="S9" s="7">
        <f t="shared" si="9"/>
        <v>1031</v>
      </c>
      <c r="T9" s="7">
        <f t="shared" si="9"/>
        <v>3450</v>
      </c>
      <c r="U9" s="7">
        <f t="shared" si="9"/>
        <v>1865</v>
      </c>
      <c r="V9" s="7">
        <f t="shared" si="9"/>
        <v>12826</v>
      </c>
      <c r="W9" s="180">
        <f t="shared" si="9"/>
        <v>6479</v>
      </c>
      <c r="X9" s="265"/>
      <c r="Y9" s="504" t="s">
        <v>8</v>
      </c>
      <c r="Z9" s="506">
        <f t="shared" ref="Z9:AH9" si="10">SUM(Z47:Z54)</f>
        <v>595</v>
      </c>
      <c r="AA9" s="179">
        <f t="shared" si="10"/>
        <v>537</v>
      </c>
      <c r="AB9" s="179">
        <f t="shared" si="10"/>
        <v>466</v>
      </c>
      <c r="AC9" s="179">
        <f t="shared" si="10"/>
        <v>410</v>
      </c>
      <c r="AD9" s="180">
        <f t="shared" si="10"/>
        <v>2008</v>
      </c>
      <c r="AE9" s="506">
        <f t="shared" si="10"/>
        <v>1517</v>
      </c>
      <c r="AF9" s="179">
        <f t="shared" si="10"/>
        <v>247</v>
      </c>
      <c r="AG9" s="180">
        <f t="shared" si="10"/>
        <v>1764</v>
      </c>
      <c r="AH9" s="596">
        <f t="shared" si="10"/>
        <v>202</v>
      </c>
      <c r="AI9" s="265"/>
      <c r="AJ9" s="181" t="s">
        <v>8</v>
      </c>
      <c r="AK9" s="203">
        <f t="shared" ref="AK9:AR9" si="11">SUM(AK47:AK54)</f>
        <v>1361</v>
      </c>
      <c r="AL9" s="203">
        <f t="shared" si="11"/>
        <v>490</v>
      </c>
      <c r="AM9" s="203">
        <f t="shared" si="11"/>
        <v>373</v>
      </c>
      <c r="AN9" s="203">
        <f t="shared" si="11"/>
        <v>281</v>
      </c>
      <c r="AO9" s="203">
        <f t="shared" si="11"/>
        <v>889</v>
      </c>
      <c r="AP9" s="203">
        <f t="shared" si="11"/>
        <v>46</v>
      </c>
      <c r="AQ9" s="915">
        <f t="shared" si="11"/>
        <v>3440</v>
      </c>
      <c r="AR9" s="757">
        <f t="shared" si="11"/>
        <v>1070</v>
      </c>
    </row>
    <row r="10" spans="1:44">
      <c r="A10" s="6" t="s">
        <v>75</v>
      </c>
      <c r="B10" s="7">
        <f>SUM(B56:B61)</f>
        <v>16132</v>
      </c>
      <c r="C10" s="7">
        <f t="shared" ref="C10:K10" si="12">SUM(C56:C61)</f>
        <v>7933</v>
      </c>
      <c r="D10" s="7">
        <f t="shared" si="12"/>
        <v>10678</v>
      </c>
      <c r="E10" s="7">
        <f t="shared" si="12"/>
        <v>5058</v>
      </c>
      <c r="F10" s="7">
        <f t="shared" si="12"/>
        <v>13185</v>
      </c>
      <c r="G10" s="7">
        <f t="shared" si="12"/>
        <v>6042</v>
      </c>
      <c r="H10" s="7">
        <f t="shared" si="12"/>
        <v>9690</v>
      </c>
      <c r="I10" s="7">
        <f t="shared" si="12"/>
        <v>4295</v>
      </c>
      <c r="J10" s="7">
        <f t="shared" si="12"/>
        <v>49685</v>
      </c>
      <c r="K10" s="180">
        <f t="shared" si="12"/>
        <v>23328</v>
      </c>
      <c r="L10" s="265"/>
      <c r="M10" s="6" t="s">
        <v>75</v>
      </c>
      <c r="N10" s="7">
        <f>SUM(N56:N61)</f>
        <v>3207</v>
      </c>
      <c r="O10" s="7">
        <f t="shared" ref="O10:W10" si="13">SUM(O56:O61)</f>
        <v>1538</v>
      </c>
      <c r="P10" s="7">
        <f t="shared" si="13"/>
        <v>1700</v>
      </c>
      <c r="Q10" s="7">
        <f t="shared" si="13"/>
        <v>799</v>
      </c>
      <c r="R10" s="7">
        <f t="shared" si="13"/>
        <v>1463</v>
      </c>
      <c r="S10" s="7">
        <f t="shared" si="13"/>
        <v>681</v>
      </c>
      <c r="T10" s="7">
        <f t="shared" si="13"/>
        <v>2617</v>
      </c>
      <c r="U10" s="7">
        <f t="shared" si="13"/>
        <v>1217</v>
      </c>
      <c r="V10" s="7">
        <f t="shared" si="13"/>
        <v>8987</v>
      </c>
      <c r="W10" s="180">
        <f t="shared" si="13"/>
        <v>4235</v>
      </c>
      <c r="X10" s="265"/>
      <c r="Y10" s="504" t="s">
        <v>75</v>
      </c>
      <c r="Z10" s="506">
        <f t="shared" ref="Z10:AH10" si="14">SUM(Z56:Z61)</f>
        <v>284</v>
      </c>
      <c r="AA10" s="179">
        <f t="shared" si="14"/>
        <v>198</v>
      </c>
      <c r="AB10" s="179">
        <f t="shared" si="14"/>
        <v>243</v>
      </c>
      <c r="AC10" s="179">
        <f t="shared" si="14"/>
        <v>180</v>
      </c>
      <c r="AD10" s="180">
        <f t="shared" si="14"/>
        <v>905</v>
      </c>
      <c r="AE10" s="506">
        <f t="shared" si="14"/>
        <v>494</v>
      </c>
      <c r="AF10" s="179">
        <f t="shared" si="14"/>
        <v>334</v>
      </c>
      <c r="AG10" s="180">
        <f t="shared" si="14"/>
        <v>828</v>
      </c>
      <c r="AH10" s="596">
        <f t="shared" si="14"/>
        <v>111</v>
      </c>
      <c r="AI10" s="265"/>
      <c r="AJ10" s="181" t="s">
        <v>75</v>
      </c>
      <c r="AK10" s="203">
        <f t="shared" ref="AK10:AR10" si="15">SUM(AK56:AK61)</f>
        <v>198</v>
      </c>
      <c r="AL10" s="203">
        <f t="shared" si="15"/>
        <v>226</v>
      </c>
      <c r="AM10" s="203">
        <f t="shared" si="15"/>
        <v>175</v>
      </c>
      <c r="AN10" s="203">
        <f t="shared" si="15"/>
        <v>258</v>
      </c>
      <c r="AO10" s="203">
        <f t="shared" si="15"/>
        <v>419</v>
      </c>
      <c r="AP10" s="203">
        <f t="shared" si="15"/>
        <v>30</v>
      </c>
      <c r="AQ10" s="915">
        <f t="shared" si="15"/>
        <v>1306</v>
      </c>
      <c r="AR10" s="757">
        <f t="shared" si="15"/>
        <v>194</v>
      </c>
    </row>
    <row r="11" spans="1:44">
      <c r="A11" s="6" t="s">
        <v>38</v>
      </c>
      <c r="B11" s="7">
        <f>SUM(B63:B66)</f>
        <v>4758</v>
      </c>
      <c r="C11" s="7">
        <f t="shared" ref="C11:K11" si="16">SUM(C63:C66)</f>
        <v>2600</v>
      </c>
      <c r="D11" s="7">
        <f t="shared" si="16"/>
        <v>3109</v>
      </c>
      <c r="E11" s="7">
        <f t="shared" si="16"/>
        <v>1581</v>
      </c>
      <c r="F11" s="7">
        <f t="shared" si="16"/>
        <v>2470</v>
      </c>
      <c r="G11" s="7">
        <f t="shared" si="16"/>
        <v>1147</v>
      </c>
      <c r="H11" s="7">
        <f t="shared" si="16"/>
        <v>2216</v>
      </c>
      <c r="I11" s="7">
        <f t="shared" si="16"/>
        <v>1049</v>
      </c>
      <c r="J11" s="7">
        <f t="shared" si="16"/>
        <v>12553</v>
      </c>
      <c r="K11" s="180">
        <f t="shared" si="16"/>
        <v>6377</v>
      </c>
      <c r="L11" s="301"/>
      <c r="M11" s="6" t="s">
        <v>38</v>
      </c>
      <c r="N11" s="7">
        <f>SUM(N63:N66)</f>
        <v>971</v>
      </c>
      <c r="O11" s="7">
        <f t="shared" ref="O11:W11" si="17">SUM(O63:O66)</f>
        <v>556</v>
      </c>
      <c r="P11" s="7">
        <f t="shared" si="17"/>
        <v>431</v>
      </c>
      <c r="Q11" s="7">
        <f t="shared" si="17"/>
        <v>201</v>
      </c>
      <c r="R11" s="7">
        <f t="shared" si="17"/>
        <v>213</v>
      </c>
      <c r="S11" s="7">
        <f t="shared" si="17"/>
        <v>123</v>
      </c>
      <c r="T11" s="7">
        <f t="shared" si="17"/>
        <v>758</v>
      </c>
      <c r="U11" s="7">
        <f t="shared" si="17"/>
        <v>365</v>
      </c>
      <c r="V11" s="7">
        <f t="shared" si="17"/>
        <v>2373</v>
      </c>
      <c r="W11" s="180">
        <f t="shared" si="17"/>
        <v>1245</v>
      </c>
      <c r="X11" s="265"/>
      <c r="Y11" s="504" t="s">
        <v>38</v>
      </c>
      <c r="Z11" s="506">
        <f t="shared" ref="Z11:AH11" si="18">SUM(Z63:Z66)</f>
        <v>69</v>
      </c>
      <c r="AA11" s="179">
        <f t="shared" si="18"/>
        <v>51</v>
      </c>
      <c r="AB11" s="179">
        <f t="shared" si="18"/>
        <v>43</v>
      </c>
      <c r="AC11" s="179">
        <f t="shared" si="18"/>
        <v>35</v>
      </c>
      <c r="AD11" s="180">
        <f t="shared" si="18"/>
        <v>198</v>
      </c>
      <c r="AE11" s="506">
        <f t="shared" si="18"/>
        <v>119</v>
      </c>
      <c r="AF11" s="179">
        <f t="shared" si="18"/>
        <v>42</v>
      </c>
      <c r="AG11" s="180">
        <f t="shared" si="18"/>
        <v>161</v>
      </c>
      <c r="AH11" s="596">
        <f t="shared" si="18"/>
        <v>34</v>
      </c>
      <c r="AI11" s="265"/>
      <c r="AJ11" s="181" t="s">
        <v>38</v>
      </c>
      <c r="AK11" s="203">
        <f t="shared" ref="AK11:AR11" si="19">SUM(AK63:AK66)</f>
        <v>104</v>
      </c>
      <c r="AL11" s="203">
        <f>SUM(AL63:AL66)</f>
        <v>5</v>
      </c>
      <c r="AM11" s="203">
        <f t="shared" si="19"/>
        <v>0</v>
      </c>
      <c r="AN11" s="203">
        <f t="shared" si="19"/>
        <v>6</v>
      </c>
      <c r="AO11" s="203">
        <f t="shared" si="19"/>
        <v>124</v>
      </c>
      <c r="AP11" s="203">
        <f t="shared" si="19"/>
        <v>16</v>
      </c>
      <c r="AQ11" s="915">
        <f t="shared" si="19"/>
        <v>255</v>
      </c>
      <c r="AR11" s="757">
        <f t="shared" si="19"/>
        <v>59</v>
      </c>
    </row>
    <row r="12" spans="1:44">
      <c r="A12" s="6" t="s">
        <v>25</v>
      </c>
      <c r="B12" s="7">
        <f>SUM(B73:B75)</f>
        <v>4722</v>
      </c>
      <c r="C12" s="7">
        <f t="shared" ref="C12:K12" si="20">SUM(C73:C75)</f>
        <v>2256</v>
      </c>
      <c r="D12" s="7">
        <f t="shared" si="20"/>
        <v>3104</v>
      </c>
      <c r="E12" s="7">
        <f t="shared" si="20"/>
        <v>1398</v>
      </c>
      <c r="F12" s="7">
        <f t="shared" si="20"/>
        <v>2318</v>
      </c>
      <c r="G12" s="7">
        <f t="shared" si="20"/>
        <v>1014</v>
      </c>
      <c r="H12" s="7">
        <f t="shared" si="20"/>
        <v>2277</v>
      </c>
      <c r="I12" s="7">
        <f t="shared" si="20"/>
        <v>968</v>
      </c>
      <c r="J12" s="7">
        <f t="shared" si="20"/>
        <v>12421</v>
      </c>
      <c r="K12" s="180">
        <f t="shared" si="20"/>
        <v>5636</v>
      </c>
      <c r="L12" s="265"/>
      <c r="M12" s="6" t="s">
        <v>25</v>
      </c>
      <c r="N12" s="7">
        <f>SUM(N73:N75)</f>
        <v>727</v>
      </c>
      <c r="O12" s="7">
        <f t="shared" ref="O12:W12" si="21">SUM(O73:O75)</f>
        <v>351</v>
      </c>
      <c r="P12" s="7">
        <f t="shared" si="21"/>
        <v>219</v>
      </c>
      <c r="Q12" s="7">
        <f t="shared" si="21"/>
        <v>105</v>
      </c>
      <c r="R12" s="7">
        <f t="shared" si="21"/>
        <v>116</v>
      </c>
      <c r="S12" s="7">
        <f t="shared" si="21"/>
        <v>50</v>
      </c>
      <c r="T12" s="7">
        <f t="shared" si="21"/>
        <v>447</v>
      </c>
      <c r="U12" s="7">
        <f t="shared" si="21"/>
        <v>185</v>
      </c>
      <c r="V12" s="7">
        <f t="shared" si="21"/>
        <v>1509</v>
      </c>
      <c r="W12" s="180">
        <f t="shared" si="21"/>
        <v>691</v>
      </c>
      <c r="X12" s="265"/>
      <c r="Y12" s="504" t="s">
        <v>25</v>
      </c>
      <c r="Z12" s="506">
        <f t="shared" ref="Z12:AH12" si="22">SUM(Z73:Z75)</f>
        <v>81</v>
      </c>
      <c r="AA12" s="179">
        <f t="shared" si="22"/>
        <v>57</v>
      </c>
      <c r="AB12" s="179">
        <f t="shared" si="22"/>
        <v>50</v>
      </c>
      <c r="AC12" s="179">
        <f t="shared" si="22"/>
        <v>46</v>
      </c>
      <c r="AD12" s="180">
        <f t="shared" si="22"/>
        <v>234</v>
      </c>
      <c r="AE12" s="506">
        <f t="shared" si="22"/>
        <v>149</v>
      </c>
      <c r="AF12" s="179">
        <f t="shared" si="22"/>
        <v>57</v>
      </c>
      <c r="AG12" s="180">
        <f t="shared" si="22"/>
        <v>206</v>
      </c>
      <c r="AH12" s="596">
        <f t="shared" si="22"/>
        <v>43</v>
      </c>
      <c r="AI12" s="265"/>
      <c r="AJ12" s="181" t="s">
        <v>25</v>
      </c>
      <c r="AK12" s="203">
        <f t="shared" ref="AK12:AR12" si="23">SUM(AK73:AK75)</f>
        <v>80</v>
      </c>
      <c r="AL12" s="203">
        <f t="shared" si="23"/>
        <v>75</v>
      </c>
      <c r="AM12" s="203">
        <f t="shared" si="23"/>
        <v>75</v>
      </c>
      <c r="AN12" s="203">
        <f t="shared" si="23"/>
        <v>26</v>
      </c>
      <c r="AO12" s="203">
        <f t="shared" si="23"/>
        <v>67</v>
      </c>
      <c r="AP12" s="203">
        <f t="shared" si="23"/>
        <v>1</v>
      </c>
      <c r="AQ12" s="915">
        <f t="shared" si="23"/>
        <v>324</v>
      </c>
      <c r="AR12" s="757">
        <f t="shared" si="23"/>
        <v>104</v>
      </c>
    </row>
    <row r="13" spans="1:44">
      <c r="A13" s="6" t="s">
        <v>108</v>
      </c>
      <c r="B13" s="7">
        <f>SUM(B77:B85)</f>
        <v>9740</v>
      </c>
      <c r="C13" s="7">
        <f t="shared" ref="C13:K13" si="24">SUM(C77:C85)</f>
        <v>5083</v>
      </c>
      <c r="D13" s="7">
        <f t="shared" si="24"/>
        <v>7123</v>
      </c>
      <c r="E13" s="7">
        <f t="shared" si="24"/>
        <v>3415</v>
      </c>
      <c r="F13" s="7">
        <f t="shared" si="24"/>
        <v>5964</v>
      </c>
      <c r="G13" s="7">
        <f t="shared" si="24"/>
        <v>2734</v>
      </c>
      <c r="H13" s="7">
        <f t="shared" si="24"/>
        <v>5975</v>
      </c>
      <c r="I13" s="7">
        <f t="shared" si="24"/>
        <v>2709</v>
      </c>
      <c r="J13" s="7">
        <f t="shared" si="24"/>
        <v>28802</v>
      </c>
      <c r="K13" s="180">
        <f t="shared" si="24"/>
        <v>13941</v>
      </c>
      <c r="L13" s="265"/>
      <c r="M13" s="6" t="s">
        <v>108</v>
      </c>
      <c r="N13" s="7">
        <f>SUM(N77:N85)</f>
        <v>1539</v>
      </c>
      <c r="O13" s="7">
        <f t="shared" ref="O13:W13" si="25">SUM(O77:O85)</f>
        <v>785</v>
      </c>
      <c r="P13" s="7">
        <f t="shared" si="25"/>
        <v>716</v>
      </c>
      <c r="Q13" s="7">
        <f t="shared" si="25"/>
        <v>368</v>
      </c>
      <c r="R13" s="7">
        <f t="shared" si="25"/>
        <v>560</v>
      </c>
      <c r="S13" s="7">
        <f t="shared" si="25"/>
        <v>252</v>
      </c>
      <c r="T13" s="7">
        <f t="shared" si="25"/>
        <v>1162</v>
      </c>
      <c r="U13" s="7">
        <f t="shared" si="25"/>
        <v>469</v>
      </c>
      <c r="V13" s="7">
        <f t="shared" si="25"/>
        <v>3977</v>
      </c>
      <c r="W13" s="180">
        <f t="shared" si="25"/>
        <v>1874</v>
      </c>
      <c r="X13" s="265"/>
      <c r="Y13" s="504" t="s">
        <v>108</v>
      </c>
      <c r="Z13" s="506">
        <f t="shared" ref="Z13:AH13" si="26">SUM(Z77:Z85)</f>
        <v>159</v>
      </c>
      <c r="AA13" s="179">
        <f t="shared" si="26"/>
        <v>128</v>
      </c>
      <c r="AB13" s="179">
        <f t="shared" si="26"/>
        <v>112</v>
      </c>
      <c r="AC13" s="179">
        <f t="shared" si="26"/>
        <v>106</v>
      </c>
      <c r="AD13" s="180">
        <f t="shared" si="26"/>
        <v>505</v>
      </c>
      <c r="AE13" s="506">
        <f t="shared" si="26"/>
        <v>331</v>
      </c>
      <c r="AF13" s="179">
        <f t="shared" si="26"/>
        <v>79</v>
      </c>
      <c r="AG13" s="180">
        <f t="shared" si="26"/>
        <v>410</v>
      </c>
      <c r="AH13" s="596">
        <f t="shared" si="26"/>
        <v>80</v>
      </c>
      <c r="AI13" s="265"/>
      <c r="AJ13" s="181" t="s">
        <v>108</v>
      </c>
      <c r="AK13" s="203">
        <f t="shared" ref="AK13:AR13" si="27">SUM(AK77:AK85)</f>
        <v>460</v>
      </c>
      <c r="AL13" s="203">
        <f t="shared" si="27"/>
        <v>25</v>
      </c>
      <c r="AM13" s="203">
        <f t="shared" si="27"/>
        <v>0</v>
      </c>
      <c r="AN13" s="203">
        <f t="shared" si="27"/>
        <v>73</v>
      </c>
      <c r="AO13" s="203">
        <f t="shared" si="27"/>
        <v>173</v>
      </c>
      <c r="AP13" s="203">
        <f t="shared" si="27"/>
        <v>141</v>
      </c>
      <c r="AQ13" s="915">
        <f t="shared" si="27"/>
        <v>872</v>
      </c>
      <c r="AR13" s="757">
        <f t="shared" si="27"/>
        <v>336</v>
      </c>
    </row>
    <row r="14" spans="1:44">
      <c r="A14" s="6" t="s">
        <v>109</v>
      </c>
      <c r="B14" s="7">
        <f>SUM(B87:B91)</f>
        <v>8870</v>
      </c>
      <c r="C14" s="7">
        <f t="shared" ref="C14:K14" si="28">SUM(C87:C91)</f>
        <v>3769</v>
      </c>
      <c r="D14" s="7">
        <f t="shared" si="28"/>
        <v>6462</v>
      </c>
      <c r="E14" s="7">
        <f t="shared" si="28"/>
        <v>2594</v>
      </c>
      <c r="F14" s="7">
        <f t="shared" si="28"/>
        <v>4662</v>
      </c>
      <c r="G14" s="7">
        <f t="shared" si="28"/>
        <v>1785</v>
      </c>
      <c r="H14" s="7">
        <f t="shared" si="28"/>
        <v>4113</v>
      </c>
      <c r="I14" s="7">
        <f t="shared" si="28"/>
        <v>1452</v>
      </c>
      <c r="J14" s="7">
        <f t="shared" si="28"/>
        <v>24107</v>
      </c>
      <c r="K14" s="180">
        <f t="shared" si="28"/>
        <v>9600</v>
      </c>
      <c r="L14" s="265"/>
      <c r="M14" s="6" t="s">
        <v>109</v>
      </c>
      <c r="N14" s="7">
        <f>SUM(N87:N91)</f>
        <v>1787</v>
      </c>
      <c r="O14" s="7">
        <f t="shared" ref="O14:W14" si="29">SUM(O87:O91)</f>
        <v>848</v>
      </c>
      <c r="P14" s="7">
        <f t="shared" si="29"/>
        <v>519</v>
      </c>
      <c r="Q14" s="7">
        <f t="shared" si="29"/>
        <v>211</v>
      </c>
      <c r="R14" s="7">
        <f t="shared" si="29"/>
        <v>501</v>
      </c>
      <c r="S14" s="7">
        <f t="shared" si="29"/>
        <v>191</v>
      </c>
      <c r="T14" s="7">
        <f t="shared" si="29"/>
        <v>1371</v>
      </c>
      <c r="U14" s="7">
        <f t="shared" si="29"/>
        <v>494</v>
      </c>
      <c r="V14" s="7">
        <f t="shared" si="29"/>
        <v>4178</v>
      </c>
      <c r="W14" s="180">
        <f t="shared" si="29"/>
        <v>1744</v>
      </c>
      <c r="X14" s="265"/>
      <c r="Y14" s="504" t="s">
        <v>109</v>
      </c>
      <c r="Z14" s="506">
        <f t="shared" ref="Z14:AH14" si="30">SUM(Z87:Z91)</f>
        <v>171</v>
      </c>
      <c r="AA14" s="179">
        <f t="shared" si="30"/>
        <v>129</v>
      </c>
      <c r="AB14" s="179">
        <f t="shared" si="30"/>
        <v>97</v>
      </c>
      <c r="AC14" s="179">
        <f t="shared" si="30"/>
        <v>79</v>
      </c>
      <c r="AD14" s="180">
        <f t="shared" si="30"/>
        <v>476</v>
      </c>
      <c r="AE14" s="506">
        <f t="shared" si="30"/>
        <v>279</v>
      </c>
      <c r="AF14" s="179">
        <f t="shared" si="30"/>
        <v>150</v>
      </c>
      <c r="AG14" s="180">
        <f t="shared" si="30"/>
        <v>429</v>
      </c>
      <c r="AH14" s="596">
        <f t="shared" si="30"/>
        <v>92</v>
      </c>
      <c r="AI14" s="265"/>
      <c r="AJ14" s="181" t="s">
        <v>109</v>
      </c>
      <c r="AK14" s="203">
        <f t="shared" ref="AK14:AR14" si="31">SUM(AK87:AK91)</f>
        <v>90</v>
      </c>
      <c r="AL14" s="203">
        <f t="shared" si="31"/>
        <v>167</v>
      </c>
      <c r="AM14" s="203">
        <f t="shared" si="31"/>
        <v>91</v>
      </c>
      <c r="AN14" s="203">
        <f t="shared" si="31"/>
        <v>108</v>
      </c>
      <c r="AO14" s="203">
        <f t="shared" si="31"/>
        <v>281</v>
      </c>
      <c r="AP14" s="203">
        <f t="shared" si="31"/>
        <v>0</v>
      </c>
      <c r="AQ14" s="915">
        <f t="shared" si="31"/>
        <v>737</v>
      </c>
      <c r="AR14" s="757">
        <f t="shared" si="31"/>
        <v>108</v>
      </c>
    </row>
    <row r="15" spans="1:44">
      <c r="A15" s="6" t="s">
        <v>73</v>
      </c>
      <c r="B15" s="7">
        <f>SUM(B93:B99)</f>
        <v>14367</v>
      </c>
      <c r="C15" s="7">
        <f t="shared" ref="C15:K15" si="32">SUM(C93:C99)</f>
        <v>7248</v>
      </c>
      <c r="D15" s="7">
        <f t="shared" si="32"/>
        <v>11045</v>
      </c>
      <c r="E15" s="7">
        <f t="shared" si="32"/>
        <v>5615</v>
      </c>
      <c r="F15" s="7">
        <f t="shared" si="32"/>
        <v>8840</v>
      </c>
      <c r="G15" s="7">
        <f t="shared" si="32"/>
        <v>4399</v>
      </c>
      <c r="H15" s="7">
        <f t="shared" si="32"/>
        <v>8478</v>
      </c>
      <c r="I15" s="7">
        <f t="shared" si="32"/>
        <v>4254</v>
      </c>
      <c r="J15" s="7">
        <f t="shared" si="32"/>
        <v>42730</v>
      </c>
      <c r="K15" s="180">
        <f t="shared" si="32"/>
        <v>21516</v>
      </c>
      <c r="L15" s="265"/>
      <c r="M15" s="6" t="s">
        <v>73</v>
      </c>
      <c r="N15" s="7">
        <f>SUM(N93:N99)</f>
        <v>2528</v>
      </c>
      <c r="O15" s="7">
        <f t="shared" ref="O15:W15" si="33">SUM(O93:O99)</f>
        <v>1254</v>
      </c>
      <c r="P15" s="7">
        <f t="shared" si="33"/>
        <v>1700</v>
      </c>
      <c r="Q15" s="7">
        <f t="shared" si="33"/>
        <v>853</v>
      </c>
      <c r="R15" s="7">
        <f t="shared" si="33"/>
        <v>1176</v>
      </c>
      <c r="S15" s="7">
        <f t="shared" si="33"/>
        <v>597</v>
      </c>
      <c r="T15" s="7">
        <f t="shared" si="33"/>
        <v>2248</v>
      </c>
      <c r="U15" s="7">
        <f t="shared" si="33"/>
        <v>1153</v>
      </c>
      <c r="V15" s="7">
        <f t="shared" si="33"/>
        <v>7652</v>
      </c>
      <c r="W15" s="180">
        <f t="shared" si="33"/>
        <v>3857</v>
      </c>
      <c r="X15" s="265"/>
      <c r="Y15" s="504" t="s">
        <v>73</v>
      </c>
      <c r="Z15" s="506">
        <f t="shared" ref="Z15:AH15" si="34">SUM(Z93:Z99)</f>
        <v>258</v>
      </c>
      <c r="AA15" s="179">
        <f t="shared" si="34"/>
        <v>210</v>
      </c>
      <c r="AB15" s="179">
        <f t="shared" si="34"/>
        <v>187</v>
      </c>
      <c r="AC15" s="179">
        <f t="shared" si="34"/>
        <v>163</v>
      </c>
      <c r="AD15" s="180">
        <f t="shared" si="34"/>
        <v>818</v>
      </c>
      <c r="AE15" s="506">
        <f t="shared" si="34"/>
        <v>534</v>
      </c>
      <c r="AF15" s="179">
        <f t="shared" si="34"/>
        <v>171</v>
      </c>
      <c r="AG15" s="180">
        <f t="shared" si="34"/>
        <v>705</v>
      </c>
      <c r="AH15" s="596">
        <f t="shared" si="34"/>
        <v>114</v>
      </c>
      <c r="AI15" s="265"/>
      <c r="AJ15" s="181" t="s">
        <v>73</v>
      </c>
      <c r="AK15" s="203">
        <f t="shared" ref="AK15:AR15" si="35">SUM(AK93:AK99)</f>
        <v>502</v>
      </c>
      <c r="AL15" s="203">
        <f t="shared" si="35"/>
        <v>198</v>
      </c>
      <c r="AM15" s="203">
        <f t="shared" si="35"/>
        <v>47</v>
      </c>
      <c r="AN15" s="203">
        <f t="shared" si="35"/>
        <v>208</v>
      </c>
      <c r="AO15" s="203">
        <f t="shared" si="35"/>
        <v>292</v>
      </c>
      <c r="AP15" s="203">
        <f t="shared" si="35"/>
        <v>21</v>
      </c>
      <c r="AQ15" s="915">
        <f t="shared" si="35"/>
        <v>1268</v>
      </c>
      <c r="AR15" s="757">
        <f t="shared" si="35"/>
        <v>246</v>
      </c>
    </row>
    <row r="16" spans="1:44">
      <c r="A16" s="6" t="s">
        <v>66</v>
      </c>
      <c r="B16" s="7">
        <f>SUM(B101:B103)</f>
        <v>2865</v>
      </c>
      <c r="C16" s="7">
        <f t="shared" ref="C16:K16" si="36">SUM(C101:C103)</f>
        <v>1406</v>
      </c>
      <c r="D16" s="7">
        <f t="shared" si="36"/>
        <v>1703</v>
      </c>
      <c r="E16" s="7">
        <f t="shared" si="36"/>
        <v>796</v>
      </c>
      <c r="F16" s="7">
        <f t="shared" si="36"/>
        <v>1589</v>
      </c>
      <c r="G16" s="7">
        <f t="shared" si="36"/>
        <v>740</v>
      </c>
      <c r="H16" s="7">
        <f t="shared" si="36"/>
        <v>1066</v>
      </c>
      <c r="I16" s="7">
        <f t="shared" si="36"/>
        <v>515</v>
      </c>
      <c r="J16" s="7">
        <f t="shared" si="36"/>
        <v>7223</v>
      </c>
      <c r="K16" s="180">
        <f t="shared" si="36"/>
        <v>3457</v>
      </c>
      <c r="L16" s="265"/>
      <c r="M16" s="6" t="s">
        <v>66</v>
      </c>
      <c r="N16" s="7">
        <f>SUM(N101:N103)</f>
        <v>376</v>
      </c>
      <c r="O16" s="7">
        <f t="shared" ref="O16:W16" si="37">SUM(O101:O103)</f>
        <v>188</v>
      </c>
      <c r="P16" s="7">
        <f t="shared" si="37"/>
        <v>206</v>
      </c>
      <c r="Q16" s="7">
        <f t="shared" si="37"/>
        <v>89</v>
      </c>
      <c r="R16" s="7">
        <f t="shared" si="37"/>
        <v>202</v>
      </c>
      <c r="S16" s="7">
        <f t="shared" si="37"/>
        <v>91</v>
      </c>
      <c r="T16" s="7">
        <f t="shared" si="37"/>
        <v>318</v>
      </c>
      <c r="U16" s="7">
        <f t="shared" si="37"/>
        <v>159</v>
      </c>
      <c r="V16" s="7">
        <f t="shared" si="37"/>
        <v>1102</v>
      </c>
      <c r="W16" s="180">
        <f t="shared" si="37"/>
        <v>527</v>
      </c>
      <c r="X16" s="265"/>
      <c r="Y16" s="504" t="s">
        <v>66</v>
      </c>
      <c r="Z16" s="506">
        <f t="shared" ref="Z16:AH16" si="38">SUM(Z101:Z103)</f>
        <v>64</v>
      </c>
      <c r="AA16" s="179">
        <f t="shared" si="38"/>
        <v>43</v>
      </c>
      <c r="AB16" s="179">
        <f t="shared" si="38"/>
        <v>41</v>
      </c>
      <c r="AC16" s="179">
        <f t="shared" si="38"/>
        <v>35</v>
      </c>
      <c r="AD16" s="180">
        <f t="shared" si="38"/>
        <v>183</v>
      </c>
      <c r="AE16" s="506">
        <f t="shared" si="38"/>
        <v>120</v>
      </c>
      <c r="AF16" s="179">
        <f t="shared" si="38"/>
        <v>48</v>
      </c>
      <c r="AG16" s="180">
        <f t="shared" si="38"/>
        <v>168</v>
      </c>
      <c r="AH16" s="596">
        <f t="shared" si="38"/>
        <v>31</v>
      </c>
      <c r="AI16" s="265"/>
      <c r="AJ16" s="181" t="s">
        <v>66</v>
      </c>
      <c r="AK16" s="203">
        <f t="shared" ref="AK16:AR16" si="39">SUM(AK101:AK103)</f>
        <v>134</v>
      </c>
      <c r="AL16" s="203">
        <f t="shared" si="39"/>
        <v>40</v>
      </c>
      <c r="AM16" s="203">
        <f t="shared" si="39"/>
        <v>23</v>
      </c>
      <c r="AN16" s="203">
        <f t="shared" si="39"/>
        <v>22</v>
      </c>
      <c r="AO16" s="203">
        <f t="shared" si="39"/>
        <v>71</v>
      </c>
      <c r="AP16" s="203">
        <f t="shared" si="39"/>
        <v>0</v>
      </c>
      <c r="AQ16" s="915">
        <f t="shared" si="39"/>
        <v>290</v>
      </c>
      <c r="AR16" s="757">
        <f t="shared" si="39"/>
        <v>37</v>
      </c>
    </row>
    <row r="17" spans="1:44">
      <c r="A17" s="6" t="s">
        <v>56</v>
      </c>
      <c r="B17" s="7">
        <f>SUM(B110:B115)</f>
        <v>4801</v>
      </c>
      <c r="C17" s="7">
        <f t="shared" ref="C17:K17" si="40">SUM(C110:C115)</f>
        <v>2343</v>
      </c>
      <c r="D17" s="7">
        <f t="shared" si="40"/>
        <v>3776</v>
      </c>
      <c r="E17" s="7">
        <f t="shared" si="40"/>
        <v>1798</v>
      </c>
      <c r="F17" s="7">
        <f t="shared" si="40"/>
        <v>4624</v>
      </c>
      <c r="G17" s="7">
        <f t="shared" si="40"/>
        <v>2146</v>
      </c>
      <c r="H17" s="7">
        <f t="shared" si="40"/>
        <v>3493</v>
      </c>
      <c r="I17" s="7">
        <f t="shared" si="40"/>
        <v>1580</v>
      </c>
      <c r="J17" s="7">
        <f t="shared" si="40"/>
        <v>16694</v>
      </c>
      <c r="K17" s="180">
        <f t="shared" si="40"/>
        <v>7867</v>
      </c>
      <c r="L17" s="265"/>
      <c r="M17" s="6" t="s">
        <v>56</v>
      </c>
      <c r="N17" s="7">
        <f>SUM(N110:N115)</f>
        <v>752</v>
      </c>
      <c r="O17" s="7">
        <f t="shared" ref="O17:W17" si="41">SUM(O110:O115)</f>
        <v>365</v>
      </c>
      <c r="P17" s="7">
        <f t="shared" si="41"/>
        <v>515</v>
      </c>
      <c r="Q17" s="7">
        <f t="shared" si="41"/>
        <v>237</v>
      </c>
      <c r="R17" s="7">
        <f t="shared" si="41"/>
        <v>512</v>
      </c>
      <c r="S17" s="7">
        <f t="shared" si="41"/>
        <v>252</v>
      </c>
      <c r="T17" s="7">
        <f t="shared" si="41"/>
        <v>1009</v>
      </c>
      <c r="U17" s="7">
        <f t="shared" si="41"/>
        <v>486</v>
      </c>
      <c r="V17" s="7">
        <f t="shared" si="41"/>
        <v>2788</v>
      </c>
      <c r="W17" s="180">
        <f t="shared" si="41"/>
        <v>1340</v>
      </c>
      <c r="X17" s="265"/>
      <c r="Y17" s="504" t="s">
        <v>56</v>
      </c>
      <c r="Z17" s="506">
        <f t="shared" ref="Z17:AH17" si="42">SUM(Z110:Z115)</f>
        <v>89</v>
      </c>
      <c r="AA17" s="179">
        <f t="shared" si="42"/>
        <v>74</v>
      </c>
      <c r="AB17" s="179">
        <f t="shared" si="42"/>
        <v>99</v>
      </c>
      <c r="AC17" s="179">
        <f t="shared" si="42"/>
        <v>76</v>
      </c>
      <c r="AD17" s="180">
        <f t="shared" si="42"/>
        <v>338</v>
      </c>
      <c r="AE17" s="506">
        <f t="shared" si="42"/>
        <v>208</v>
      </c>
      <c r="AF17" s="179">
        <f t="shared" si="42"/>
        <v>66</v>
      </c>
      <c r="AG17" s="180">
        <f t="shared" si="42"/>
        <v>274</v>
      </c>
      <c r="AH17" s="596">
        <f t="shared" si="42"/>
        <v>43</v>
      </c>
      <c r="AI17" s="265"/>
      <c r="AJ17" s="181" t="s">
        <v>56</v>
      </c>
      <c r="AK17" s="203">
        <f t="shared" ref="AK17:AR17" si="43">SUM(AK110:AK115)</f>
        <v>241</v>
      </c>
      <c r="AL17" s="203">
        <f t="shared" si="43"/>
        <v>139</v>
      </c>
      <c r="AM17" s="203">
        <f t="shared" si="43"/>
        <v>19</v>
      </c>
      <c r="AN17" s="203">
        <f t="shared" si="43"/>
        <v>54</v>
      </c>
      <c r="AO17" s="203">
        <f t="shared" si="43"/>
        <v>97</v>
      </c>
      <c r="AP17" s="203">
        <f t="shared" si="43"/>
        <v>1</v>
      </c>
      <c r="AQ17" s="915">
        <f t="shared" si="43"/>
        <v>551</v>
      </c>
      <c r="AR17" s="757">
        <f t="shared" si="43"/>
        <v>177</v>
      </c>
    </row>
    <row r="18" spans="1:44">
      <c r="A18" s="6" t="s">
        <v>20</v>
      </c>
      <c r="B18" s="7">
        <f>SUM(B117:B118)</f>
        <v>4953</v>
      </c>
      <c r="C18" s="7">
        <f t="shared" ref="C18:K18" si="44">SUM(C117:C118)</f>
        <v>2446</v>
      </c>
      <c r="D18" s="7">
        <f t="shared" si="44"/>
        <v>3578</v>
      </c>
      <c r="E18" s="7">
        <f t="shared" si="44"/>
        <v>1772</v>
      </c>
      <c r="F18" s="7">
        <f t="shared" si="44"/>
        <v>3048</v>
      </c>
      <c r="G18" s="7">
        <f t="shared" si="44"/>
        <v>1524</v>
      </c>
      <c r="H18" s="7">
        <f t="shared" si="44"/>
        <v>1998</v>
      </c>
      <c r="I18" s="7">
        <f t="shared" si="44"/>
        <v>939</v>
      </c>
      <c r="J18" s="7">
        <f t="shared" si="44"/>
        <v>13577</v>
      </c>
      <c r="K18" s="180">
        <f t="shared" si="44"/>
        <v>6681</v>
      </c>
      <c r="L18" s="265"/>
      <c r="M18" s="6" t="s">
        <v>20</v>
      </c>
      <c r="N18" s="7">
        <f>SUM(N117:N118)</f>
        <v>483</v>
      </c>
      <c r="O18" s="7">
        <f t="shared" ref="O18:W18" si="45">SUM(O117:O118)</f>
        <v>238</v>
      </c>
      <c r="P18" s="7">
        <f t="shared" si="45"/>
        <v>258</v>
      </c>
      <c r="Q18" s="7">
        <f t="shared" si="45"/>
        <v>125</v>
      </c>
      <c r="R18" s="7">
        <f t="shared" si="45"/>
        <v>159</v>
      </c>
      <c r="S18" s="7">
        <f t="shared" si="45"/>
        <v>87</v>
      </c>
      <c r="T18" s="7">
        <f t="shared" si="45"/>
        <v>225</v>
      </c>
      <c r="U18" s="7">
        <f t="shared" si="45"/>
        <v>122</v>
      </c>
      <c r="V18" s="7">
        <f t="shared" si="45"/>
        <v>1125</v>
      </c>
      <c r="W18" s="180">
        <f t="shared" si="45"/>
        <v>572</v>
      </c>
      <c r="X18" s="265"/>
      <c r="Y18" s="504" t="s">
        <v>20</v>
      </c>
      <c r="Z18" s="506">
        <f t="shared" ref="Z18:AH18" si="46">SUM(Z117:Z118)</f>
        <v>100</v>
      </c>
      <c r="AA18" s="179">
        <f t="shared" si="46"/>
        <v>74</v>
      </c>
      <c r="AB18" s="179">
        <f t="shared" si="46"/>
        <v>66</v>
      </c>
      <c r="AC18" s="179">
        <f t="shared" si="46"/>
        <v>48</v>
      </c>
      <c r="AD18" s="180">
        <f t="shared" si="46"/>
        <v>288</v>
      </c>
      <c r="AE18" s="506">
        <f t="shared" si="46"/>
        <v>225</v>
      </c>
      <c r="AF18" s="179">
        <f t="shared" si="46"/>
        <v>39</v>
      </c>
      <c r="AG18" s="180">
        <f t="shared" si="46"/>
        <v>264</v>
      </c>
      <c r="AH18" s="596">
        <f t="shared" si="46"/>
        <v>43</v>
      </c>
      <c r="AI18" s="265"/>
      <c r="AJ18" s="181" t="s">
        <v>20</v>
      </c>
      <c r="AK18" s="203">
        <f t="shared" ref="AK18:AR18" si="47">SUM(AK117:AK118)</f>
        <v>51</v>
      </c>
      <c r="AL18" s="203">
        <f t="shared" si="47"/>
        <v>146</v>
      </c>
      <c r="AM18" s="203">
        <f t="shared" si="47"/>
        <v>5</v>
      </c>
      <c r="AN18" s="203">
        <f t="shared" si="47"/>
        <v>33</v>
      </c>
      <c r="AO18" s="203">
        <f t="shared" si="47"/>
        <v>195</v>
      </c>
      <c r="AP18" s="203">
        <f t="shared" si="47"/>
        <v>2</v>
      </c>
      <c r="AQ18" s="915">
        <f t="shared" si="47"/>
        <v>432</v>
      </c>
      <c r="AR18" s="757">
        <f t="shared" si="47"/>
        <v>30</v>
      </c>
    </row>
    <row r="19" spans="1:44">
      <c r="A19" s="6" t="s">
        <v>26</v>
      </c>
      <c r="B19" s="7">
        <f>SUM(B120:B124)</f>
        <v>7201</v>
      </c>
      <c r="C19" s="7">
        <f t="shared" ref="C19:K19" si="48">SUM(C120:C124)</f>
        <v>3660</v>
      </c>
      <c r="D19" s="7">
        <f t="shared" si="48"/>
        <v>6294</v>
      </c>
      <c r="E19" s="7">
        <f t="shared" si="48"/>
        <v>3272</v>
      </c>
      <c r="F19" s="7">
        <f t="shared" si="48"/>
        <v>5024</v>
      </c>
      <c r="G19" s="7">
        <f t="shared" si="48"/>
        <v>2550</v>
      </c>
      <c r="H19" s="7">
        <f t="shared" si="48"/>
        <v>4298</v>
      </c>
      <c r="I19" s="7">
        <f t="shared" si="48"/>
        <v>2034</v>
      </c>
      <c r="J19" s="7">
        <f t="shared" si="48"/>
        <v>22817</v>
      </c>
      <c r="K19" s="180">
        <f t="shared" si="48"/>
        <v>11516</v>
      </c>
      <c r="L19" s="265"/>
      <c r="M19" s="6" t="s">
        <v>26</v>
      </c>
      <c r="N19" s="7">
        <f>SUM(N120:N124)</f>
        <v>1521</v>
      </c>
      <c r="O19" s="7">
        <f t="shared" ref="O19:W19" si="49">SUM(O120:O124)</f>
        <v>785</v>
      </c>
      <c r="P19" s="7">
        <f t="shared" si="49"/>
        <v>803</v>
      </c>
      <c r="Q19" s="7">
        <f t="shared" si="49"/>
        <v>400</v>
      </c>
      <c r="R19" s="7">
        <f t="shared" si="49"/>
        <v>816</v>
      </c>
      <c r="S19" s="7">
        <f t="shared" si="49"/>
        <v>381</v>
      </c>
      <c r="T19" s="7">
        <f t="shared" si="49"/>
        <v>885</v>
      </c>
      <c r="U19" s="7">
        <f t="shared" si="49"/>
        <v>403</v>
      </c>
      <c r="V19" s="7">
        <f t="shared" si="49"/>
        <v>4025</v>
      </c>
      <c r="W19" s="180">
        <f t="shared" si="49"/>
        <v>1969</v>
      </c>
      <c r="X19" s="265"/>
      <c r="Y19" s="504" t="s">
        <v>26</v>
      </c>
      <c r="Z19" s="506">
        <f t="shared" ref="Z19:AH19" si="50">SUM(Z120:Z124)</f>
        <v>116</v>
      </c>
      <c r="AA19" s="179">
        <f t="shared" si="50"/>
        <v>99</v>
      </c>
      <c r="AB19" s="179">
        <f t="shared" si="50"/>
        <v>93</v>
      </c>
      <c r="AC19" s="179">
        <f t="shared" si="50"/>
        <v>75</v>
      </c>
      <c r="AD19" s="180">
        <f t="shared" si="50"/>
        <v>383</v>
      </c>
      <c r="AE19" s="506">
        <f t="shared" si="50"/>
        <v>273</v>
      </c>
      <c r="AF19" s="179">
        <f t="shared" si="50"/>
        <v>94</v>
      </c>
      <c r="AG19" s="180">
        <f t="shared" si="50"/>
        <v>367</v>
      </c>
      <c r="AH19" s="596">
        <f t="shared" si="50"/>
        <v>67</v>
      </c>
      <c r="AI19" s="265"/>
      <c r="AJ19" s="181" t="s">
        <v>26</v>
      </c>
      <c r="AK19" s="203">
        <f t="shared" ref="AK19:AR19" si="51">SUM(AK120:AK124)</f>
        <v>287</v>
      </c>
      <c r="AL19" s="203">
        <f t="shared" si="51"/>
        <v>54</v>
      </c>
      <c r="AM19" s="203">
        <f t="shared" si="51"/>
        <v>146</v>
      </c>
      <c r="AN19" s="203">
        <f t="shared" si="51"/>
        <v>31</v>
      </c>
      <c r="AO19" s="203">
        <f t="shared" si="51"/>
        <v>140</v>
      </c>
      <c r="AP19" s="203">
        <f t="shared" si="51"/>
        <v>9</v>
      </c>
      <c r="AQ19" s="915">
        <f t="shared" si="51"/>
        <v>667</v>
      </c>
      <c r="AR19" s="757">
        <f t="shared" si="51"/>
        <v>82</v>
      </c>
    </row>
    <row r="20" spans="1:44">
      <c r="A20" s="6" t="s">
        <v>36</v>
      </c>
      <c r="B20" s="7">
        <f>SUM(B126:B132)</f>
        <v>14170</v>
      </c>
      <c r="C20" s="7">
        <f t="shared" ref="C20:K20" si="52">SUM(C126:C132)</f>
        <v>7645</v>
      </c>
      <c r="D20" s="7">
        <f t="shared" si="52"/>
        <v>11963</v>
      </c>
      <c r="E20" s="7">
        <f t="shared" si="52"/>
        <v>6585</v>
      </c>
      <c r="F20" s="7">
        <f t="shared" si="52"/>
        <v>12141</v>
      </c>
      <c r="G20" s="7">
        <f t="shared" si="52"/>
        <v>6778</v>
      </c>
      <c r="H20" s="7">
        <f t="shared" si="52"/>
        <v>10762</v>
      </c>
      <c r="I20" s="7">
        <f t="shared" si="52"/>
        <v>5763</v>
      </c>
      <c r="J20" s="7">
        <f t="shared" si="52"/>
        <v>49036</v>
      </c>
      <c r="K20" s="180">
        <f t="shared" si="52"/>
        <v>26771</v>
      </c>
      <c r="L20" s="265"/>
      <c r="M20" s="6" t="s">
        <v>36</v>
      </c>
      <c r="N20" s="7">
        <f>SUM(N126:N132)</f>
        <v>2706</v>
      </c>
      <c r="O20" s="7">
        <f t="shared" ref="O20:W20" si="53">SUM(O126:O132)</f>
        <v>1450</v>
      </c>
      <c r="P20" s="7">
        <f t="shared" si="53"/>
        <v>1800</v>
      </c>
      <c r="Q20" s="7">
        <f t="shared" si="53"/>
        <v>1002</v>
      </c>
      <c r="R20" s="7">
        <f t="shared" si="53"/>
        <v>1981</v>
      </c>
      <c r="S20" s="7">
        <f t="shared" si="53"/>
        <v>1094</v>
      </c>
      <c r="T20" s="7">
        <f t="shared" si="53"/>
        <v>3236</v>
      </c>
      <c r="U20" s="7">
        <f t="shared" si="53"/>
        <v>1730</v>
      </c>
      <c r="V20" s="7">
        <f t="shared" si="53"/>
        <v>9723</v>
      </c>
      <c r="W20" s="180">
        <f t="shared" si="53"/>
        <v>5276</v>
      </c>
      <c r="X20" s="265"/>
      <c r="Y20" s="504" t="s">
        <v>36</v>
      </c>
      <c r="Z20" s="506">
        <f t="shared" ref="Z20:AH20" si="54">SUM(Z126:Z132)</f>
        <v>272</v>
      </c>
      <c r="AA20" s="179">
        <f t="shared" si="54"/>
        <v>225</v>
      </c>
      <c r="AB20" s="179">
        <f t="shared" si="54"/>
        <v>249</v>
      </c>
      <c r="AC20" s="179">
        <f t="shared" si="54"/>
        <v>220</v>
      </c>
      <c r="AD20" s="180">
        <f t="shared" si="54"/>
        <v>966</v>
      </c>
      <c r="AE20" s="506">
        <f t="shared" si="54"/>
        <v>729</v>
      </c>
      <c r="AF20" s="179">
        <f t="shared" si="54"/>
        <v>181</v>
      </c>
      <c r="AG20" s="180">
        <f t="shared" si="54"/>
        <v>910</v>
      </c>
      <c r="AH20" s="596">
        <f t="shared" si="54"/>
        <v>130</v>
      </c>
      <c r="AI20" s="265"/>
      <c r="AJ20" s="181" t="s">
        <v>36</v>
      </c>
      <c r="AK20" s="203">
        <f t="shared" ref="AK20:AR20" si="55">SUM(AK126:AK132)</f>
        <v>399</v>
      </c>
      <c r="AL20" s="203">
        <f t="shared" si="55"/>
        <v>271</v>
      </c>
      <c r="AM20" s="203">
        <f t="shared" si="55"/>
        <v>91</v>
      </c>
      <c r="AN20" s="203">
        <f t="shared" si="55"/>
        <v>182</v>
      </c>
      <c r="AO20" s="203">
        <f t="shared" si="55"/>
        <v>601</v>
      </c>
      <c r="AP20" s="203">
        <f t="shared" si="55"/>
        <v>10</v>
      </c>
      <c r="AQ20" s="915">
        <f>SUM(AQ126:AQ132)</f>
        <v>1554</v>
      </c>
      <c r="AR20" s="757">
        <f t="shared" si="55"/>
        <v>345</v>
      </c>
    </row>
    <row r="21" spans="1:44">
      <c r="A21" s="6" t="s">
        <v>43</v>
      </c>
      <c r="B21" s="7">
        <f>SUM(B134:B136)</f>
        <v>1931</v>
      </c>
      <c r="C21" s="7">
        <f t="shared" ref="C21:K21" si="56">SUM(C134:C136)</f>
        <v>875</v>
      </c>
      <c r="D21" s="7">
        <f t="shared" si="56"/>
        <v>1603</v>
      </c>
      <c r="E21" s="7">
        <f t="shared" si="56"/>
        <v>747</v>
      </c>
      <c r="F21" s="7">
        <f t="shared" si="56"/>
        <v>1181</v>
      </c>
      <c r="G21" s="7">
        <f t="shared" si="56"/>
        <v>528</v>
      </c>
      <c r="H21" s="7">
        <f t="shared" si="56"/>
        <v>1028</v>
      </c>
      <c r="I21" s="7">
        <f t="shared" si="56"/>
        <v>446</v>
      </c>
      <c r="J21" s="7">
        <f t="shared" si="56"/>
        <v>5743</v>
      </c>
      <c r="K21" s="180">
        <f t="shared" si="56"/>
        <v>2596</v>
      </c>
      <c r="L21" s="265"/>
      <c r="M21" s="6" t="s">
        <v>43</v>
      </c>
      <c r="N21" s="7">
        <f>SUM(N134:N136)</f>
        <v>352</v>
      </c>
      <c r="O21" s="7">
        <f t="shared" ref="O21:W21" si="57">SUM(O134:O136)</f>
        <v>145</v>
      </c>
      <c r="P21" s="7">
        <f t="shared" si="57"/>
        <v>197</v>
      </c>
      <c r="Q21" s="7">
        <f t="shared" si="57"/>
        <v>92</v>
      </c>
      <c r="R21" s="7">
        <f t="shared" si="57"/>
        <v>182</v>
      </c>
      <c r="S21" s="7">
        <f t="shared" si="57"/>
        <v>70</v>
      </c>
      <c r="T21" s="7">
        <f t="shared" si="57"/>
        <v>190</v>
      </c>
      <c r="U21" s="7">
        <f t="shared" si="57"/>
        <v>89</v>
      </c>
      <c r="V21" s="7">
        <f t="shared" si="57"/>
        <v>921</v>
      </c>
      <c r="W21" s="180">
        <f t="shared" si="57"/>
        <v>396</v>
      </c>
      <c r="X21" s="265"/>
      <c r="Y21" s="504" t="s">
        <v>43</v>
      </c>
      <c r="Z21" s="506">
        <f t="shared" ref="Z21:AH21" si="58">SUM(Z134:Z136)</f>
        <v>40</v>
      </c>
      <c r="AA21" s="179">
        <f t="shared" si="58"/>
        <v>31</v>
      </c>
      <c r="AB21" s="179">
        <f t="shared" si="58"/>
        <v>27</v>
      </c>
      <c r="AC21" s="179">
        <f t="shared" si="58"/>
        <v>23</v>
      </c>
      <c r="AD21" s="180">
        <f t="shared" si="58"/>
        <v>121</v>
      </c>
      <c r="AE21" s="506">
        <f t="shared" si="58"/>
        <v>84</v>
      </c>
      <c r="AF21" s="179">
        <f t="shared" si="58"/>
        <v>19</v>
      </c>
      <c r="AG21" s="180">
        <f t="shared" si="58"/>
        <v>103</v>
      </c>
      <c r="AH21" s="596">
        <f t="shared" si="58"/>
        <v>20</v>
      </c>
      <c r="AI21" s="265"/>
      <c r="AJ21" s="181" t="s">
        <v>43</v>
      </c>
      <c r="AK21" s="203">
        <f t="shared" ref="AK21:AR21" si="59">SUM(AK134:AK136)</f>
        <v>42</v>
      </c>
      <c r="AL21" s="203">
        <f t="shared" si="59"/>
        <v>59</v>
      </c>
      <c r="AM21" s="203">
        <f t="shared" si="59"/>
        <v>27</v>
      </c>
      <c r="AN21" s="203">
        <f t="shared" si="59"/>
        <v>28</v>
      </c>
      <c r="AO21" s="203">
        <f t="shared" si="59"/>
        <v>51</v>
      </c>
      <c r="AP21" s="203">
        <f t="shared" si="59"/>
        <v>3</v>
      </c>
      <c r="AQ21" s="915">
        <f t="shared" si="59"/>
        <v>210</v>
      </c>
      <c r="AR21" s="757">
        <f t="shared" si="59"/>
        <v>33</v>
      </c>
    </row>
    <row r="22" spans="1:44">
      <c r="A22" s="6" t="s">
        <v>16</v>
      </c>
      <c r="B22" s="7">
        <f>SUM(B138:B140)</f>
        <v>8191</v>
      </c>
      <c r="C22" s="7">
        <f t="shared" ref="C22:K22" si="60">SUM(C138:C140)</f>
        <v>4169</v>
      </c>
      <c r="D22" s="7">
        <f t="shared" si="60"/>
        <v>6364</v>
      </c>
      <c r="E22" s="7">
        <f t="shared" si="60"/>
        <v>3369</v>
      </c>
      <c r="F22" s="7">
        <f t="shared" si="60"/>
        <v>5465</v>
      </c>
      <c r="G22" s="7">
        <f t="shared" si="60"/>
        <v>2897</v>
      </c>
      <c r="H22" s="7">
        <f t="shared" si="60"/>
        <v>4322</v>
      </c>
      <c r="I22" s="7">
        <f t="shared" si="60"/>
        <v>2308</v>
      </c>
      <c r="J22" s="7">
        <f t="shared" si="60"/>
        <v>24342</v>
      </c>
      <c r="K22" s="180">
        <f t="shared" si="60"/>
        <v>12743</v>
      </c>
      <c r="L22" s="265"/>
      <c r="M22" s="6" t="s">
        <v>16</v>
      </c>
      <c r="N22" s="7">
        <f>SUM(N138:N140)</f>
        <v>1336</v>
      </c>
      <c r="O22" s="7">
        <f t="shared" ref="O22:W22" si="61">SUM(O138:O140)</f>
        <v>668</v>
      </c>
      <c r="P22" s="7">
        <f t="shared" si="61"/>
        <v>832</v>
      </c>
      <c r="Q22" s="7">
        <f t="shared" si="61"/>
        <v>418</v>
      </c>
      <c r="R22" s="7">
        <f t="shared" si="61"/>
        <v>542</v>
      </c>
      <c r="S22" s="7">
        <f t="shared" si="61"/>
        <v>274</v>
      </c>
      <c r="T22" s="7">
        <f t="shared" si="61"/>
        <v>887</v>
      </c>
      <c r="U22" s="7">
        <f t="shared" si="61"/>
        <v>521</v>
      </c>
      <c r="V22" s="7">
        <f t="shared" si="61"/>
        <v>3597</v>
      </c>
      <c r="W22" s="180">
        <f t="shared" si="61"/>
        <v>1881</v>
      </c>
      <c r="X22" s="265"/>
      <c r="Y22" s="504" t="s">
        <v>16</v>
      </c>
      <c r="Z22" s="506">
        <f t="shared" ref="Z22:AH22" si="62">SUM(Z138:Z140)</f>
        <v>164</v>
      </c>
      <c r="AA22" s="179">
        <f t="shared" si="62"/>
        <v>129</v>
      </c>
      <c r="AB22" s="179">
        <f t="shared" si="62"/>
        <v>115</v>
      </c>
      <c r="AC22" s="179">
        <f t="shared" si="62"/>
        <v>98</v>
      </c>
      <c r="AD22" s="180">
        <f t="shared" si="62"/>
        <v>506</v>
      </c>
      <c r="AE22" s="506">
        <f t="shared" si="62"/>
        <v>384</v>
      </c>
      <c r="AF22" s="179">
        <f t="shared" si="62"/>
        <v>123</v>
      </c>
      <c r="AG22" s="180">
        <f t="shared" si="62"/>
        <v>507</v>
      </c>
      <c r="AH22" s="596">
        <f t="shared" si="62"/>
        <v>67</v>
      </c>
      <c r="AI22" s="265"/>
      <c r="AJ22" s="181" t="s">
        <v>16</v>
      </c>
      <c r="AK22" s="203">
        <f t="shared" ref="AK22:AR22" si="63">SUM(AK138:AK140)</f>
        <v>156</v>
      </c>
      <c r="AL22" s="203">
        <f t="shared" si="63"/>
        <v>136</v>
      </c>
      <c r="AM22" s="203">
        <f t="shared" si="63"/>
        <v>272</v>
      </c>
      <c r="AN22" s="203">
        <f t="shared" si="63"/>
        <v>98</v>
      </c>
      <c r="AO22" s="203">
        <f t="shared" si="63"/>
        <v>200</v>
      </c>
      <c r="AP22" s="203">
        <f t="shared" si="63"/>
        <v>10</v>
      </c>
      <c r="AQ22" s="915">
        <f t="shared" si="63"/>
        <v>872</v>
      </c>
      <c r="AR22" s="757">
        <f t="shared" si="63"/>
        <v>101</v>
      </c>
    </row>
    <row r="23" spans="1:44">
      <c r="A23" s="6" t="s">
        <v>60</v>
      </c>
      <c r="B23" s="7">
        <f>SUM(B142:B146)</f>
        <v>1387</v>
      </c>
      <c r="C23" s="7">
        <f t="shared" ref="C23:K23" si="64">SUM(C142:C146)</f>
        <v>636</v>
      </c>
      <c r="D23" s="7">
        <f t="shared" si="64"/>
        <v>1030</v>
      </c>
      <c r="E23" s="7">
        <f t="shared" si="64"/>
        <v>467</v>
      </c>
      <c r="F23" s="7">
        <f t="shared" si="64"/>
        <v>850</v>
      </c>
      <c r="G23" s="7">
        <f t="shared" si="64"/>
        <v>394</v>
      </c>
      <c r="H23" s="7">
        <f t="shared" si="64"/>
        <v>814</v>
      </c>
      <c r="I23" s="7">
        <f t="shared" si="64"/>
        <v>343</v>
      </c>
      <c r="J23" s="7">
        <f t="shared" si="64"/>
        <v>4081</v>
      </c>
      <c r="K23" s="180">
        <f t="shared" si="64"/>
        <v>1840</v>
      </c>
      <c r="L23" s="265"/>
      <c r="M23" s="6" t="s">
        <v>60</v>
      </c>
      <c r="N23" s="7">
        <f>SUM(N142:N146)</f>
        <v>140</v>
      </c>
      <c r="O23" s="7">
        <f t="shared" ref="O23:W23" si="65">SUM(O142:O146)</f>
        <v>76</v>
      </c>
      <c r="P23" s="7">
        <f t="shared" si="65"/>
        <v>90</v>
      </c>
      <c r="Q23" s="7">
        <f t="shared" si="65"/>
        <v>51</v>
      </c>
      <c r="R23" s="7">
        <f t="shared" si="65"/>
        <v>51</v>
      </c>
      <c r="S23" s="7">
        <f t="shared" si="65"/>
        <v>24</v>
      </c>
      <c r="T23" s="7">
        <f t="shared" si="65"/>
        <v>218</v>
      </c>
      <c r="U23" s="7">
        <f t="shared" si="65"/>
        <v>89</v>
      </c>
      <c r="V23" s="7">
        <f t="shared" si="65"/>
        <v>499</v>
      </c>
      <c r="W23" s="180">
        <f t="shared" si="65"/>
        <v>240</v>
      </c>
      <c r="X23" s="265"/>
      <c r="Y23" s="504" t="s">
        <v>60</v>
      </c>
      <c r="Z23" s="506">
        <f t="shared" ref="Z23:AH23" si="66">SUM(Z142:Z146)</f>
        <v>27</v>
      </c>
      <c r="AA23" s="179">
        <f t="shared" si="66"/>
        <v>23</v>
      </c>
      <c r="AB23" s="179">
        <f t="shared" si="66"/>
        <v>18</v>
      </c>
      <c r="AC23" s="179">
        <f t="shared" si="66"/>
        <v>18</v>
      </c>
      <c r="AD23" s="180">
        <f t="shared" si="66"/>
        <v>86</v>
      </c>
      <c r="AE23" s="506">
        <f t="shared" si="66"/>
        <v>73</v>
      </c>
      <c r="AF23" s="179">
        <f t="shared" si="66"/>
        <v>12</v>
      </c>
      <c r="AG23" s="180">
        <f t="shared" si="66"/>
        <v>85</v>
      </c>
      <c r="AH23" s="596">
        <f t="shared" si="66"/>
        <v>12</v>
      </c>
      <c r="AI23" s="265"/>
      <c r="AJ23" s="181" t="s">
        <v>60</v>
      </c>
      <c r="AK23" s="203">
        <f t="shared" ref="AK23:AR23" si="67">SUM(AK142:AK146)</f>
        <v>44</v>
      </c>
      <c r="AL23" s="203">
        <f t="shared" si="67"/>
        <v>31</v>
      </c>
      <c r="AM23" s="203">
        <f t="shared" si="67"/>
        <v>0</v>
      </c>
      <c r="AN23" s="203">
        <f t="shared" si="67"/>
        <v>15</v>
      </c>
      <c r="AO23" s="203">
        <f t="shared" si="67"/>
        <v>14</v>
      </c>
      <c r="AP23" s="203">
        <f t="shared" si="67"/>
        <v>21</v>
      </c>
      <c r="AQ23" s="915">
        <f t="shared" si="67"/>
        <v>125</v>
      </c>
      <c r="AR23" s="757">
        <f t="shared" si="67"/>
        <v>24</v>
      </c>
    </row>
    <row r="24" spans="1:44">
      <c r="A24" s="6" t="s">
        <v>77</v>
      </c>
      <c r="B24" s="7">
        <f>SUM(B153:B157)</f>
        <v>4207</v>
      </c>
      <c r="C24" s="7">
        <f t="shared" ref="C24:K24" si="68">SUM(C153:C157)</f>
        <v>2123</v>
      </c>
      <c r="D24" s="7">
        <f t="shared" si="68"/>
        <v>2888</v>
      </c>
      <c r="E24" s="7">
        <f t="shared" si="68"/>
        <v>1323</v>
      </c>
      <c r="F24" s="7">
        <f t="shared" si="68"/>
        <v>2386</v>
      </c>
      <c r="G24" s="7">
        <f t="shared" si="68"/>
        <v>1096</v>
      </c>
      <c r="H24" s="7">
        <f t="shared" si="68"/>
        <v>1808</v>
      </c>
      <c r="I24" s="7">
        <f t="shared" si="68"/>
        <v>766</v>
      </c>
      <c r="J24" s="7">
        <f t="shared" si="68"/>
        <v>11289</v>
      </c>
      <c r="K24" s="180">
        <f t="shared" si="68"/>
        <v>5308</v>
      </c>
      <c r="L24" s="265"/>
      <c r="M24" s="6" t="s">
        <v>77</v>
      </c>
      <c r="N24" s="7">
        <f>SUM(N153:N157)</f>
        <v>757</v>
      </c>
      <c r="O24" s="7">
        <f t="shared" ref="O24:W24" si="69">SUM(O153:O157)</f>
        <v>394</v>
      </c>
      <c r="P24" s="7">
        <f t="shared" si="69"/>
        <v>450</v>
      </c>
      <c r="Q24" s="7">
        <f t="shared" si="69"/>
        <v>229</v>
      </c>
      <c r="R24" s="7">
        <f t="shared" si="69"/>
        <v>255</v>
      </c>
      <c r="S24" s="7">
        <f t="shared" si="69"/>
        <v>139</v>
      </c>
      <c r="T24" s="7">
        <f t="shared" si="69"/>
        <v>393</v>
      </c>
      <c r="U24" s="7">
        <f t="shared" si="69"/>
        <v>167</v>
      </c>
      <c r="V24" s="7">
        <f t="shared" si="69"/>
        <v>1855</v>
      </c>
      <c r="W24" s="180">
        <f t="shared" si="69"/>
        <v>929</v>
      </c>
      <c r="X24" s="265"/>
      <c r="Y24" s="504" t="s">
        <v>77</v>
      </c>
      <c r="Z24" s="506">
        <f t="shared" ref="Z24:AH24" si="70">SUM(Z153:Z157)</f>
        <v>87</v>
      </c>
      <c r="AA24" s="179">
        <f t="shared" si="70"/>
        <v>69</v>
      </c>
      <c r="AB24" s="179">
        <f t="shared" si="70"/>
        <v>59</v>
      </c>
      <c r="AC24" s="179">
        <f t="shared" si="70"/>
        <v>44</v>
      </c>
      <c r="AD24" s="180">
        <f t="shared" si="70"/>
        <v>259</v>
      </c>
      <c r="AE24" s="506">
        <f t="shared" si="70"/>
        <v>150</v>
      </c>
      <c r="AF24" s="179">
        <f t="shared" si="70"/>
        <v>50</v>
      </c>
      <c r="AG24" s="180">
        <f t="shared" si="70"/>
        <v>200</v>
      </c>
      <c r="AH24" s="596">
        <f t="shared" si="70"/>
        <v>32</v>
      </c>
      <c r="AI24" s="265"/>
      <c r="AJ24" s="181" t="s">
        <v>77</v>
      </c>
      <c r="AK24" s="203">
        <f t="shared" ref="AK24:AR24" si="71">SUM(AK153:AK157)</f>
        <v>272</v>
      </c>
      <c r="AL24" s="203">
        <f t="shared" si="71"/>
        <v>0</v>
      </c>
      <c r="AM24" s="203">
        <f t="shared" si="71"/>
        <v>0</v>
      </c>
      <c r="AN24" s="203">
        <f t="shared" si="71"/>
        <v>47</v>
      </c>
      <c r="AO24" s="203">
        <f t="shared" si="71"/>
        <v>73</v>
      </c>
      <c r="AP24" s="203">
        <f t="shared" si="71"/>
        <v>10</v>
      </c>
      <c r="AQ24" s="915">
        <f t="shared" si="71"/>
        <v>402</v>
      </c>
      <c r="AR24" s="757">
        <f t="shared" si="71"/>
        <v>95</v>
      </c>
    </row>
    <row r="25" spans="1:44">
      <c r="A25" s="6" t="s">
        <v>30</v>
      </c>
      <c r="B25" s="7">
        <f>SUM(B159:B162)</f>
        <v>9975</v>
      </c>
      <c r="C25" s="7">
        <f t="shared" ref="C25:K25" si="72">SUM(C159:C162)</f>
        <v>4608</v>
      </c>
      <c r="D25" s="7">
        <f t="shared" si="72"/>
        <v>9004</v>
      </c>
      <c r="E25" s="7">
        <f t="shared" si="72"/>
        <v>4058</v>
      </c>
      <c r="F25" s="7">
        <f t="shared" si="72"/>
        <v>10984</v>
      </c>
      <c r="G25" s="7">
        <f t="shared" si="72"/>
        <v>4713</v>
      </c>
      <c r="H25" s="7">
        <f t="shared" si="72"/>
        <v>8955</v>
      </c>
      <c r="I25" s="7">
        <f t="shared" si="72"/>
        <v>3572</v>
      </c>
      <c r="J25" s="7">
        <f t="shared" si="72"/>
        <v>38918</v>
      </c>
      <c r="K25" s="180">
        <f t="shared" si="72"/>
        <v>16951</v>
      </c>
      <c r="L25" s="265"/>
      <c r="M25" s="6" t="s">
        <v>30</v>
      </c>
      <c r="N25" s="7">
        <f>SUM(N159:N162)</f>
        <v>2736</v>
      </c>
      <c r="O25" s="7">
        <f t="shared" ref="O25:W25" si="73">SUM(O159:O162)</f>
        <v>1226</v>
      </c>
      <c r="P25" s="7">
        <f t="shared" si="73"/>
        <v>1076</v>
      </c>
      <c r="Q25" s="7">
        <f t="shared" si="73"/>
        <v>498</v>
      </c>
      <c r="R25" s="7">
        <f t="shared" si="73"/>
        <v>1655</v>
      </c>
      <c r="S25" s="7">
        <f t="shared" si="73"/>
        <v>690</v>
      </c>
      <c r="T25" s="7">
        <f t="shared" si="73"/>
        <v>2273</v>
      </c>
      <c r="U25" s="7">
        <f t="shared" si="73"/>
        <v>877</v>
      </c>
      <c r="V25" s="7">
        <f t="shared" si="73"/>
        <v>7740</v>
      </c>
      <c r="W25" s="180">
        <f t="shared" si="73"/>
        <v>3291</v>
      </c>
      <c r="X25" s="265"/>
      <c r="Y25" s="504" t="s">
        <v>30</v>
      </c>
      <c r="Z25" s="506">
        <f t="shared" ref="Z25:AH25" si="74">SUM(Z159:Z162)</f>
        <v>168</v>
      </c>
      <c r="AA25" s="179">
        <f t="shared" si="74"/>
        <v>176</v>
      </c>
      <c r="AB25" s="179">
        <f t="shared" si="74"/>
        <v>201</v>
      </c>
      <c r="AC25" s="179">
        <f t="shared" si="74"/>
        <v>159</v>
      </c>
      <c r="AD25" s="180">
        <f t="shared" si="74"/>
        <v>704</v>
      </c>
      <c r="AE25" s="506">
        <f t="shared" si="74"/>
        <v>544</v>
      </c>
      <c r="AF25" s="179">
        <f t="shared" si="74"/>
        <v>100</v>
      </c>
      <c r="AG25" s="180">
        <f t="shared" si="74"/>
        <v>644</v>
      </c>
      <c r="AH25" s="596">
        <f t="shared" si="74"/>
        <v>83</v>
      </c>
      <c r="AI25" s="265"/>
      <c r="AJ25" s="181" t="s">
        <v>30</v>
      </c>
      <c r="AK25" s="203">
        <f t="shared" ref="AK25:AR25" si="75">SUM(AK159:AK162)</f>
        <v>413</v>
      </c>
      <c r="AL25" s="203">
        <f t="shared" si="75"/>
        <v>80</v>
      </c>
      <c r="AM25" s="203">
        <f t="shared" si="75"/>
        <v>127</v>
      </c>
      <c r="AN25" s="203">
        <f t="shared" si="75"/>
        <v>162</v>
      </c>
      <c r="AO25" s="203">
        <f t="shared" si="75"/>
        <v>218</v>
      </c>
      <c r="AP25" s="203">
        <f t="shared" si="75"/>
        <v>2</v>
      </c>
      <c r="AQ25" s="915">
        <f t="shared" si="75"/>
        <v>1002</v>
      </c>
      <c r="AR25" s="757">
        <f t="shared" si="75"/>
        <v>109</v>
      </c>
    </row>
    <row r="26" spans="1:44">
      <c r="A26" s="6" t="s">
        <v>61</v>
      </c>
      <c r="B26" s="7">
        <f>SUM(B164:B170)</f>
        <v>20289</v>
      </c>
      <c r="C26" s="7">
        <f t="shared" ref="C26:K26" si="76">SUM(C164:C170)</f>
        <v>9302</v>
      </c>
      <c r="D26" s="7">
        <f t="shared" si="76"/>
        <v>12909</v>
      </c>
      <c r="E26" s="7">
        <f t="shared" si="76"/>
        <v>5501</v>
      </c>
      <c r="F26" s="7">
        <f t="shared" si="76"/>
        <v>11721</v>
      </c>
      <c r="G26" s="7">
        <f t="shared" si="76"/>
        <v>4694</v>
      </c>
      <c r="H26" s="7">
        <f t="shared" si="76"/>
        <v>9108</v>
      </c>
      <c r="I26" s="7">
        <f t="shared" si="76"/>
        <v>3496</v>
      </c>
      <c r="J26" s="7">
        <f t="shared" si="76"/>
        <v>54027</v>
      </c>
      <c r="K26" s="180">
        <f t="shared" si="76"/>
        <v>22993</v>
      </c>
      <c r="L26" s="265"/>
      <c r="M26" s="6" t="s">
        <v>61</v>
      </c>
      <c r="N26" s="7">
        <f>SUM(N164:N170)</f>
        <v>2450</v>
      </c>
      <c r="O26" s="7">
        <f t="shared" ref="O26:W26" si="77">SUM(O164:O170)</f>
        <v>1074</v>
      </c>
      <c r="P26" s="7">
        <f t="shared" si="77"/>
        <v>1123</v>
      </c>
      <c r="Q26" s="7">
        <f t="shared" si="77"/>
        <v>435</v>
      </c>
      <c r="R26" s="7">
        <f t="shared" si="77"/>
        <v>881</v>
      </c>
      <c r="S26" s="7">
        <f t="shared" si="77"/>
        <v>343</v>
      </c>
      <c r="T26" s="7">
        <f t="shared" si="77"/>
        <v>2591</v>
      </c>
      <c r="U26" s="7">
        <f t="shared" si="77"/>
        <v>952</v>
      </c>
      <c r="V26" s="7">
        <f t="shared" si="77"/>
        <v>7045</v>
      </c>
      <c r="W26" s="180">
        <f t="shared" si="77"/>
        <v>2804</v>
      </c>
      <c r="X26" s="265"/>
      <c r="Y26" s="504" t="s">
        <v>61</v>
      </c>
      <c r="Z26" s="506">
        <f t="shared" ref="Z26:AH26" si="78">SUM(Z164:Z170)</f>
        <v>321</v>
      </c>
      <c r="AA26" s="179">
        <f t="shared" si="78"/>
        <v>227</v>
      </c>
      <c r="AB26" s="179">
        <f t="shared" si="78"/>
        <v>216</v>
      </c>
      <c r="AC26" s="179">
        <f t="shared" si="78"/>
        <v>165</v>
      </c>
      <c r="AD26" s="180">
        <f t="shared" si="78"/>
        <v>929</v>
      </c>
      <c r="AE26" s="506">
        <f t="shared" si="78"/>
        <v>820</v>
      </c>
      <c r="AF26" s="179">
        <f t="shared" si="78"/>
        <v>119</v>
      </c>
      <c r="AG26" s="180">
        <f t="shared" si="78"/>
        <v>939</v>
      </c>
      <c r="AH26" s="596">
        <f t="shared" si="78"/>
        <v>138</v>
      </c>
      <c r="AI26" s="265"/>
      <c r="AJ26" s="181" t="s">
        <v>61</v>
      </c>
      <c r="AK26" s="203">
        <f t="shared" ref="AK26:AR26" si="79">SUM(AK164:AK170)</f>
        <v>325</v>
      </c>
      <c r="AL26" s="203">
        <f t="shared" si="79"/>
        <v>286</v>
      </c>
      <c r="AM26" s="203">
        <f t="shared" si="79"/>
        <v>103</v>
      </c>
      <c r="AN26" s="203">
        <f t="shared" si="79"/>
        <v>122</v>
      </c>
      <c r="AO26" s="203">
        <f t="shared" si="79"/>
        <v>366</v>
      </c>
      <c r="AP26" s="203">
        <f t="shared" si="79"/>
        <v>4</v>
      </c>
      <c r="AQ26" s="915">
        <f t="shared" si="79"/>
        <v>1206</v>
      </c>
      <c r="AR26" s="757">
        <f t="shared" si="79"/>
        <v>261</v>
      </c>
    </row>
    <row r="27" spans="1:44">
      <c r="A27" s="6" t="s">
        <v>110</v>
      </c>
      <c r="B27" s="7">
        <f>SUM(B172:B178)</f>
        <v>16022</v>
      </c>
      <c r="C27" s="7">
        <f t="shared" ref="C27:K27" si="80">SUM(C172:C178)</f>
        <v>7882</v>
      </c>
      <c r="D27" s="7">
        <f t="shared" si="80"/>
        <v>13047</v>
      </c>
      <c r="E27" s="7">
        <f t="shared" si="80"/>
        <v>6577</v>
      </c>
      <c r="F27" s="7">
        <f t="shared" si="80"/>
        <v>11113</v>
      </c>
      <c r="G27" s="7">
        <f t="shared" si="80"/>
        <v>5642</v>
      </c>
      <c r="H27" s="7">
        <f t="shared" si="80"/>
        <v>9344</v>
      </c>
      <c r="I27" s="7">
        <f t="shared" si="80"/>
        <v>4833</v>
      </c>
      <c r="J27" s="7">
        <f t="shared" si="80"/>
        <v>49526</v>
      </c>
      <c r="K27" s="180">
        <f t="shared" si="80"/>
        <v>24934</v>
      </c>
      <c r="L27" s="265"/>
      <c r="M27" s="6" t="s">
        <v>110</v>
      </c>
      <c r="N27" s="7">
        <f>SUM(N172:N178)</f>
        <v>1965</v>
      </c>
      <c r="O27" s="7">
        <f t="shared" ref="O27:W27" si="81">SUM(O172:O178)</f>
        <v>936</v>
      </c>
      <c r="P27" s="7">
        <f t="shared" si="81"/>
        <v>1328</v>
      </c>
      <c r="Q27" s="7">
        <f t="shared" si="81"/>
        <v>691</v>
      </c>
      <c r="R27" s="7">
        <f t="shared" si="81"/>
        <v>1015</v>
      </c>
      <c r="S27" s="7">
        <f t="shared" si="81"/>
        <v>510</v>
      </c>
      <c r="T27" s="7">
        <f t="shared" si="81"/>
        <v>1756</v>
      </c>
      <c r="U27" s="7">
        <f t="shared" si="81"/>
        <v>957</v>
      </c>
      <c r="V27" s="7">
        <f t="shared" si="81"/>
        <v>6064</v>
      </c>
      <c r="W27" s="180">
        <f t="shared" si="81"/>
        <v>3094</v>
      </c>
      <c r="X27" s="265"/>
      <c r="Y27" s="504" t="s">
        <v>110</v>
      </c>
      <c r="Z27" s="506">
        <f t="shared" ref="Z27:AH27" si="82">SUM(Z172:Z178)</f>
        <v>333</v>
      </c>
      <c r="AA27" s="179">
        <f t="shared" si="82"/>
        <v>277</v>
      </c>
      <c r="AB27" s="179">
        <f t="shared" si="82"/>
        <v>239</v>
      </c>
      <c r="AC27" s="179">
        <f t="shared" si="82"/>
        <v>225</v>
      </c>
      <c r="AD27" s="180">
        <f t="shared" si="82"/>
        <v>1074</v>
      </c>
      <c r="AE27" s="506">
        <f t="shared" si="82"/>
        <v>810</v>
      </c>
      <c r="AF27" s="179">
        <f t="shared" si="82"/>
        <v>139</v>
      </c>
      <c r="AG27" s="180">
        <f t="shared" si="82"/>
        <v>949</v>
      </c>
      <c r="AH27" s="596">
        <f t="shared" si="82"/>
        <v>150</v>
      </c>
      <c r="AI27" s="265"/>
      <c r="AJ27" s="181" t="s">
        <v>110</v>
      </c>
      <c r="AK27" s="203">
        <f t="shared" ref="AK27:AR27" si="83">SUM(AK172:AK178)</f>
        <v>358</v>
      </c>
      <c r="AL27" s="203">
        <f t="shared" si="83"/>
        <v>412</v>
      </c>
      <c r="AM27" s="203">
        <f t="shared" si="83"/>
        <v>401</v>
      </c>
      <c r="AN27" s="203">
        <f t="shared" si="83"/>
        <v>144</v>
      </c>
      <c r="AO27" s="203">
        <f t="shared" si="83"/>
        <v>456</v>
      </c>
      <c r="AP27" s="203">
        <f t="shared" si="83"/>
        <v>54</v>
      </c>
      <c r="AQ27" s="915">
        <f t="shared" si="83"/>
        <v>1825</v>
      </c>
      <c r="AR27" s="757">
        <f t="shared" si="83"/>
        <v>215</v>
      </c>
    </row>
    <row r="28" spans="1:44">
      <c r="A28" s="6" t="s">
        <v>111</v>
      </c>
      <c r="B28" s="7">
        <f>SUM(B180:B185)</f>
        <v>12188</v>
      </c>
      <c r="C28" s="7">
        <f t="shared" ref="C28:K28" si="84">SUM(C180:C185)</f>
        <v>5546</v>
      </c>
      <c r="D28" s="7">
        <f t="shared" si="84"/>
        <v>8779</v>
      </c>
      <c r="E28" s="7">
        <f t="shared" si="84"/>
        <v>3800</v>
      </c>
      <c r="F28" s="7">
        <f t="shared" si="84"/>
        <v>8677</v>
      </c>
      <c r="G28" s="7">
        <f t="shared" si="84"/>
        <v>3570</v>
      </c>
      <c r="H28" s="7">
        <f t="shared" si="84"/>
        <v>7811</v>
      </c>
      <c r="I28" s="7">
        <f t="shared" si="84"/>
        <v>3103</v>
      </c>
      <c r="J28" s="7">
        <f t="shared" si="84"/>
        <v>37455</v>
      </c>
      <c r="K28" s="180">
        <f t="shared" si="84"/>
        <v>16019</v>
      </c>
      <c r="L28" s="265"/>
      <c r="M28" s="6" t="s">
        <v>111</v>
      </c>
      <c r="N28" s="7">
        <f>SUM(N180:N185)</f>
        <v>2345</v>
      </c>
      <c r="O28" s="7">
        <f t="shared" ref="O28:W28" si="85">SUM(O180:O185)</f>
        <v>1066</v>
      </c>
      <c r="P28" s="7">
        <f t="shared" si="85"/>
        <v>1023</v>
      </c>
      <c r="Q28" s="7">
        <f t="shared" si="85"/>
        <v>463</v>
      </c>
      <c r="R28" s="7">
        <f t="shared" si="85"/>
        <v>1228</v>
      </c>
      <c r="S28" s="7">
        <f t="shared" si="85"/>
        <v>489</v>
      </c>
      <c r="T28" s="7">
        <f t="shared" si="85"/>
        <v>2494</v>
      </c>
      <c r="U28" s="7">
        <f t="shared" si="85"/>
        <v>987</v>
      </c>
      <c r="V28" s="7">
        <f t="shared" si="85"/>
        <v>7090</v>
      </c>
      <c r="W28" s="180">
        <f t="shared" si="85"/>
        <v>3005</v>
      </c>
      <c r="X28" s="265"/>
      <c r="Y28" s="504" t="s">
        <v>111</v>
      </c>
      <c r="Z28" s="506">
        <f t="shared" ref="Z28:AH28" si="86">SUM(Z180:Z185)</f>
        <v>243</v>
      </c>
      <c r="AA28" s="179">
        <f t="shared" si="86"/>
        <v>186</v>
      </c>
      <c r="AB28" s="179">
        <f t="shared" si="86"/>
        <v>205</v>
      </c>
      <c r="AC28" s="179">
        <f t="shared" si="86"/>
        <v>179</v>
      </c>
      <c r="AD28" s="180">
        <f t="shared" si="86"/>
        <v>813</v>
      </c>
      <c r="AE28" s="506">
        <f t="shared" si="86"/>
        <v>512</v>
      </c>
      <c r="AF28" s="179">
        <f t="shared" si="86"/>
        <v>233</v>
      </c>
      <c r="AG28" s="180">
        <f t="shared" si="86"/>
        <v>745</v>
      </c>
      <c r="AH28" s="596">
        <f t="shared" si="86"/>
        <v>157</v>
      </c>
      <c r="AI28" s="265"/>
      <c r="AJ28" s="181" t="s">
        <v>111</v>
      </c>
      <c r="AK28" s="203">
        <f t="shared" ref="AK28:AR28" si="87">SUM(AK180:AK185)</f>
        <v>195</v>
      </c>
      <c r="AL28" s="203">
        <f t="shared" si="87"/>
        <v>390</v>
      </c>
      <c r="AM28" s="203">
        <f t="shared" si="87"/>
        <v>61</v>
      </c>
      <c r="AN28" s="203">
        <f t="shared" si="87"/>
        <v>150</v>
      </c>
      <c r="AO28" s="203">
        <f t="shared" si="87"/>
        <v>351</v>
      </c>
      <c r="AP28" s="203">
        <f t="shared" si="87"/>
        <v>1</v>
      </c>
      <c r="AQ28" s="915">
        <f t="shared" si="87"/>
        <v>1148</v>
      </c>
      <c r="AR28" s="757">
        <f t="shared" si="87"/>
        <v>227</v>
      </c>
    </row>
    <row r="29" spans="1:44" ht="19.5" customHeight="1" thickBot="1">
      <c r="A29" s="120" t="s">
        <v>3</v>
      </c>
      <c r="B29" s="9">
        <f>SUM(B7:B28)</f>
        <v>216142</v>
      </c>
      <c r="C29" s="9">
        <f t="shared" ref="C29:I29" si="88">SUM(C7:C28)</f>
        <v>106579</v>
      </c>
      <c r="D29" s="9">
        <f t="shared" si="88"/>
        <v>165778</v>
      </c>
      <c r="E29" s="9">
        <f t="shared" si="88"/>
        <v>80978</v>
      </c>
      <c r="F29" s="9">
        <f t="shared" si="88"/>
        <v>157410</v>
      </c>
      <c r="G29" s="9">
        <f t="shared" si="88"/>
        <v>75990</v>
      </c>
      <c r="H29" s="9">
        <f t="shared" si="88"/>
        <v>132396</v>
      </c>
      <c r="I29" s="9">
        <f t="shared" si="88"/>
        <v>62677</v>
      </c>
      <c r="J29" s="9">
        <f>SUM(J7:J28)</f>
        <v>671726</v>
      </c>
      <c r="K29" s="183">
        <f>SUM(K7:K28)</f>
        <v>326224</v>
      </c>
      <c r="L29" s="10"/>
      <c r="M29" s="120" t="s">
        <v>3</v>
      </c>
      <c r="N29" s="9">
        <f>SUM(N7:N28)</f>
        <v>36450</v>
      </c>
      <c r="O29" s="9">
        <f t="shared" ref="O29" si="89">SUM(O7:O28)</f>
        <v>17764</v>
      </c>
      <c r="P29" s="9">
        <f t="shared" ref="P29" si="90">SUM(P7:P28)</f>
        <v>19843</v>
      </c>
      <c r="Q29" s="9">
        <f t="shared" ref="Q29" si="91">SUM(Q7:Q28)</f>
        <v>9692</v>
      </c>
      <c r="R29" s="9">
        <f t="shared" ref="R29" si="92">SUM(R7:R28)</f>
        <v>18724</v>
      </c>
      <c r="S29" s="9">
        <f t="shared" ref="S29" si="93">SUM(S7:S28)</f>
        <v>9056</v>
      </c>
      <c r="T29" s="9">
        <f t="shared" ref="T29" si="94">SUM(T7:T28)</f>
        <v>33283</v>
      </c>
      <c r="U29" s="9">
        <f t="shared" ref="U29" si="95">SUM(U7:U28)</f>
        <v>15839</v>
      </c>
      <c r="V29" s="9">
        <f t="shared" ref="V29" si="96">SUM(V7:V28)</f>
        <v>108300</v>
      </c>
      <c r="W29" s="183">
        <f t="shared" ref="W29" si="97">SUM(W7:W28)</f>
        <v>52351</v>
      </c>
      <c r="X29" s="265"/>
      <c r="Y29" s="566" t="s">
        <v>3</v>
      </c>
      <c r="Z29" s="567">
        <f t="shared" ref="Z29:AH29" si="98">SUM(Z7:Z28)</f>
        <v>4069</v>
      </c>
      <c r="AA29" s="182">
        <f t="shared" si="98"/>
        <v>3290</v>
      </c>
      <c r="AB29" s="182">
        <f t="shared" si="98"/>
        <v>3276</v>
      </c>
      <c r="AC29" s="182">
        <f t="shared" si="98"/>
        <v>2791</v>
      </c>
      <c r="AD29" s="183">
        <f t="shared" si="98"/>
        <v>13426</v>
      </c>
      <c r="AE29" s="567">
        <f t="shared" si="98"/>
        <v>9626</v>
      </c>
      <c r="AF29" s="182">
        <f t="shared" si="98"/>
        <v>2657</v>
      </c>
      <c r="AG29" s="183">
        <f t="shared" si="98"/>
        <v>12283</v>
      </c>
      <c r="AH29" s="867">
        <f t="shared" si="98"/>
        <v>1930</v>
      </c>
      <c r="AI29" s="265"/>
      <c r="AJ29" s="450" t="s">
        <v>3</v>
      </c>
      <c r="AK29" s="187">
        <f t="shared" ref="AK29:AR29" si="99">SUM(AK7:AK28)</f>
        <v>6462</v>
      </c>
      <c r="AL29" s="187">
        <f>SUM(AL7:AL28)</f>
        <v>3704</v>
      </c>
      <c r="AM29" s="187">
        <f t="shared" si="99"/>
        <v>2328</v>
      </c>
      <c r="AN29" s="187">
        <f t="shared" si="99"/>
        <v>2336</v>
      </c>
      <c r="AO29" s="187">
        <f t="shared" si="99"/>
        <v>5973</v>
      </c>
      <c r="AP29" s="187">
        <f t="shared" si="99"/>
        <v>387</v>
      </c>
      <c r="AQ29" s="708">
        <f>SUM(AQ7:AQ28)</f>
        <v>21190</v>
      </c>
      <c r="AR29" s="598">
        <f t="shared" si="99"/>
        <v>4283</v>
      </c>
    </row>
    <row r="30" spans="1:44" ht="15" customHeight="1">
      <c r="A30" s="1116" t="s">
        <v>112</v>
      </c>
      <c r="B30" s="1116"/>
      <c r="C30" s="1116"/>
      <c r="D30" s="1116"/>
      <c r="E30" s="1116"/>
      <c r="F30" s="1116"/>
      <c r="G30" s="1116"/>
      <c r="H30" s="1116"/>
      <c r="I30" s="1116"/>
      <c r="J30" s="1116"/>
      <c r="K30" s="1116"/>
      <c r="L30" s="265"/>
      <c r="M30" s="1017" t="s">
        <v>113</v>
      </c>
      <c r="N30" s="1017"/>
      <c r="O30" s="1017"/>
      <c r="P30" s="1017"/>
      <c r="Q30" s="1017"/>
      <c r="R30" s="1017"/>
      <c r="S30" s="1017"/>
      <c r="T30" s="1017"/>
      <c r="U30" s="1017"/>
      <c r="V30" s="1017"/>
      <c r="W30" s="1017"/>
      <c r="X30" s="265"/>
      <c r="Y30" s="1117" t="s">
        <v>528</v>
      </c>
      <c r="Z30" s="1117"/>
      <c r="AA30" s="1117"/>
      <c r="AB30" s="1117"/>
      <c r="AC30" s="1117"/>
      <c r="AD30" s="1117"/>
      <c r="AE30" s="1117"/>
      <c r="AF30" s="1117"/>
      <c r="AG30" s="1117"/>
      <c r="AH30" s="1117"/>
      <c r="AI30" s="265"/>
      <c r="AJ30" s="1118" t="s">
        <v>114</v>
      </c>
      <c r="AK30" s="1118"/>
      <c r="AL30" s="1118"/>
      <c r="AM30" s="1118"/>
      <c r="AN30" s="1118"/>
      <c r="AO30" s="1118"/>
      <c r="AP30" s="1118"/>
      <c r="AQ30" s="1118"/>
      <c r="AR30" s="1118"/>
    </row>
    <row r="31" spans="1:44">
      <c r="A31" s="1071" t="s">
        <v>187</v>
      </c>
      <c r="B31" s="1071"/>
      <c r="C31" s="1071"/>
      <c r="D31" s="1071"/>
      <c r="E31" s="1071"/>
      <c r="F31" s="1071"/>
      <c r="G31" s="1071"/>
      <c r="H31" s="1071"/>
      <c r="I31" s="1071"/>
      <c r="J31" s="1071"/>
      <c r="K31" s="1071"/>
      <c r="L31" s="265"/>
      <c r="M31" s="1071" t="s">
        <v>187</v>
      </c>
      <c r="N31" s="1071"/>
      <c r="O31" s="1071"/>
      <c r="P31" s="1071"/>
      <c r="Q31" s="1071"/>
      <c r="R31" s="1071"/>
      <c r="S31" s="1071"/>
      <c r="T31" s="1071"/>
      <c r="U31" s="1071"/>
      <c r="V31" s="1071"/>
      <c r="W31" s="1071"/>
      <c r="X31" s="265"/>
      <c r="Y31" s="1071" t="s">
        <v>187</v>
      </c>
      <c r="Z31" s="1071"/>
      <c r="AA31" s="1071"/>
      <c r="AB31" s="1071"/>
      <c r="AC31" s="1071"/>
      <c r="AD31" s="1071"/>
      <c r="AE31" s="1071"/>
      <c r="AF31" s="1071"/>
      <c r="AG31" s="1071"/>
      <c r="AH31" s="1071"/>
      <c r="AI31" s="265"/>
      <c r="AJ31" s="1071" t="s">
        <v>187</v>
      </c>
      <c r="AK31" s="1071"/>
      <c r="AL31" s="1071"/>
      <c r="AM31" s="1071"/>
      <c r="AN31" s="1071"/>
      <c r="AO31" s="1071"/>
      <c r="AP31" s="1071"/>
      <c r="AQ31" s="1071"/>
      <c r="AR31" s="1071"/>
    </row>
    <row r="32" spans="1:44" ht="9.75" customHeight="1" thickBot="1">
      <c r="A32" s="325"/>
      <c r="B32" s="325"/>
      <c r="C32" s="325"/>
      <c r="D32" s="325"/>
      <c r="E32" s="325"/>
      <c r="F32" s="325"/>
      <c r="G32" s="325"/>
      <c r="H32" s="325"/>
      <c r="I32" s="325"/>
      <c r="J32" s="770"/>
      <c r="K32" s="770"/>
      <c r="L32" s="265"/>
      <c r="M32" s="325"/>
      <c r="N32" s="325"/>
      <c r="O32" s="325"/>
      <c r="P32" s="325"/>
      <c r="Q32" s="325"/>
      <c r="R32" s="325"/>
      <c r="S32" s="325"/>
      <c r="T32" s="325"/>
      <c r="U32" s="325"/>
      <c r="V32" s="770"/>
      <c r="W32" s="770"/>
      <c r="X32" s="265"/>
      <c r="Y32" s="325"/>
      <c r="Z32" s="325"/>
      <c r="AA32" s="325"/>
      <c r="AB32" s="325"/>
      <c r="AC32" s="325"/>
      <c r="AD32" s="770"/>
      <c r="AE32" s="325"/>
      <c r="AF32" s="325"/>
      <c r="AG32" s="770"/>
      <c r="AH32" s="325"/>
      <c r="AI32" s="265"/>
      <c r="AJ32" s="884"/>
      <c r="AK32" s="884"/>
      <c r="AL32" s="884"/>
      <c r="AM32" s="884"/>
      <c r="AN32" s="884"/>
      <c r="AO32" s="884"/>
      <c r="AP32" s="884"/>
      <c r="AQ32" s="894"/>
      <c r="AR32" s="894"/>
    </row>
    <row r="33" spans="1:44" ht="15.75" customHeight="1">
      <c r="A33" s="1099" t="s">
        <v>115</v>
      </c>
      <c r="B33" s="1101" t="s">
        <v>92</v>
      </c>
      <c r="C33" s="1063"/>
      <c r="D33" s="1101" t="s">
        <v>93</v>
      </c>
      <c r="E33" s="1063"/>
      <c r="F33" s="1101" t="s">
        <v>94</v>
      </c>
      <c r="G33" s="1063"/>
      <c r="H33" s="1101" t="s">
        <v>95</v>
      </c>
      <c r="I33" s="1063"/>
      <c r="J33" s="1112" t="s">
        <v>1</v>
      </c>
      <c r="K33" s="1113"/>
      <c r="L33" s="10"/>
      <c r="M33" s="1103" t="s">
        <v>7</v>
      </c>
      <c r="N33" s="1101" t="s">
        <v>92</v>
      </c>
      <c r="O33" s="1063"/>
      <c r="P33" s="1101" t="s">
        <v>93</v>
      </c>
      <c r="Q33" s="1063"/>
      <c r="R33" s="1101" t="s">
        <v>94</v>
      </c>
      <c r="S33" s="1063"/>
      <c r="T33" s="1101" t="s">
        <v>95</v>
      </c>
      <c r="U33" s="1063"/>
      <c r="V33" s="1105" t="s">
        <v>1</v>
      </c>
      <c r="W33" s="1106"/>
      <c r="X33" s="10"/>
      <c r="Y33" s="1107" t="s">
        <v>115</v>
      </c>
      <c r="Z33" s="1109" t="s">
        <v>96</v>
      </c>
      <c r="AA33" s="1110"/>
      <c r="AB33" s="1110"/>
      <c r="AC33" s="1110"/>
      <c r="AD33" s="1111"/>
      <c r="AE33" s="1109" t="s">
        <v>97</v>
      </c>
      <c r="AF33" s="1110"/>
      <c r="AG33" s="1111"/>
      <c r="AH33" s="1085" t="s">
        <v>98</v>
      </c>
      <c r="AI33" s="10"/>
      <c r="AJ33" s="1083" t="s">
        <v>7</v>
      </c>
      <c r="AK33" s="1091" t="s">
        <v>103</v>
      </c>
      <c r="AL33" s="1089" t="s">
        <v>544</v>
      </c>
      <c r="AM33" s="1091" t="s">
        <v>545</v>
      </c>
      <c r="AN33" s="1093" t="s">
        <v>546</v>
      </c>
      <c r="AO33" s="1093" t="s">
        <v>105</v>
      </c>
      <c r="AP33" s="1093" t="s">
        <v>106</v>
      </c>
      <c r="AQ33" s="1095" t="s">
        <v>547</v>
      </c>
      <c r="AR33" s="1087" t="s">
        <v>5</v>
      </c>
    </row>
    <row r="34" spans="1:44" ht="26">
      <c r="A34" s="1100"/>
      <c r="B34" s="153" t="s">
        <v>99</v>
      </c>
      <c r="C34" s="153" t="s">
        <v>100</v>
      </c>
      <c r="D34" s="153" t="s">
        <v>99</v>
      </c>
      <c r="E34" s="153" t="s">
        <v>100</v>
      </c>
      <c r="F34" s="153" t="s">
        <v>99</v>
      </c>
      <c r="G34" s="153" t="s">
        <v>100</v>
      </c>
      <c r="H34" s="153" t="s">
        <v>99</v>
      </c>
      <c r="I34" s="153" t="s">
        <v>100</v>
      </c>
      <c r="J34" s="153" t="s">
        <v>99</v>
      </c>
      <c r="K34" s="323" t="s">
        <v>100</v>
      </c>
      <c r="L34" s="10"/>
      <c r="M34" s="1104"/>
      <c r="N34" s="153" t="s">
        <v>99</v>
      </c>
      <c r="O34" s="153" t="s">
        <v>100</v>
      </c>
      <c r="P34" s="153" t="s">
        <v>99</v>
      </c>
      <c r="Q34" s="153" t="s">
        <v>100</v>
      </c>
      <c r="R34" s="153" t="s">
        <v>99</v>
      </c>
      <c r="S34" s="153" t="s">
        <v>100</v>
      </c>
      <c r="T34" s="153" t="s">
        <v>99</v>
      </c>
      <c r="U34" s="153" t="s">
        <v>100</v>
      </c>
      <c r="V34" s="153" t="s">
        <v>99</v>
      </c>
      <c r="W34" s="323" t="s">
        <v>100</v>
      </c>
      <c r="X34" s="10"/>
      <c r="Y34" s="1108"/>
      <c r="Z34" s="443" t="s">
        <v>92</v>
      </c>
      <c r="AA34" s="445" t="s">
        <v>93</v>
      </c>
      <c r="AB34" s="445" t="s">
        <v>94</v>
      </c>
      <c r="AC34" s="445" t="s">
        <v>95</v>
      </c>
      <c r="AD34" s="444" t="s">
        <v>1</v>
      </c>
      <c r="AE34" s="443" t="s">
        <v>116</v>
      </c>
      <c r="AF34" s="445" t="s">
        <v>117</v>
      </c>
      <c r="AG34" s="444" t="s">
        <v>1</v>
      </c>
      <c r="AH34" s="1086"/>
      <c r="AI34" s="10"/>
      <c r="AJ34" s="1084"/>
      <c r="AK34" s="1092"/>
      <c r="AL34" s="1090"/>
      <c r="AM34" s="1092"/>
      <c r="AN34" s="1094"/>
      <c r="AO34" s="1094"/>
      <c r="AP34" s="1094"/>
      <c r="AQ34" s="1096"/>
      <c r="AR34" s="1088"/>
    </row>
    <row r="35" spans="1:44" ht="13.5" customHeight="1">
      <c r="A35" s="346" t="s">
        <v>107</v>
      </c>
      <c r="B35" s="13"/>
      <c r="C35" s="13"/>
      <c r="D35" s="13"/>
      <c r="E35" s="13"/>
      <c r="F35" s="13"/>
      <c r="G35" s="13"/>
      <c r="H35" s="13"/>
      <c r="I35" s="13"/>
      <c r="J35" s="13"/>
      <c r="K35" s="302"/>
      <c r="L35" s="31"/>
      <c r="M35" s="12" t="s">
        <v>107</v>
      </c>
      <c r="N35" s="13"/>
      <c r="O35" s="13"/>
      <c r="P35" s="13"/>
      <c r="Q35" s="13"/>
      <c r="R35" s="13"/>
      <c r="S35" s="13"/>
      <c r="T35" s="13"/>
      <c r="U35" s="13"/>
      <c r="V35" s="13"/>
      <c r="W35" s="302"/>
      <c r="X35" s="31"/>
      <c r="Y35" s="568" t="s">
        <v>107</v>
      </c>
      <c r="Z35" s="570"/>
      <c r="AA35" s="571"/>
      <c r="AB35" s="571"/>
      <c r="AC35" s="571"/>
      <c r="AD35" s="572"/>
      <c r="AE35" s="570"/>
      <c r="AF35" s="571"/>
      <c r="AG35" s="572"/>
      <c r="AH35" s="578"/>
      <c r="AI35" s="31"/>
      <c r="AJ35" s="12" t="s">
        <v>107</v>
      </c>
      <c r="AK35" s="886"/>
      <c r="AL35" s="887"/>
      <c r="AM35" s="887"/>
      <c r="AN35" s="887"/>
      <c r="AO35" s="887"/>
      <c r="AP35" s="887"/>
      <c r="AQ35" s="890"/>
      <c r="AR35" s="892"/>
    </row>
    <row r="36" spans="1:44" ht="13.5" customHeight="1">
      <c r="A36" s="345" t="s">
        <v>118</v>
      </c>
      <c r="B36" s="15">
        <v>4642</v>
      </c>
      <c r="C36" s="15">
        <v>2470</v>
      </c>
      <c r="D36" s="15">
        <v>3863</v>
      </c>
      <c r="E36" s="15">
        <v>2001</v>
      </c>
      <c r="F36" s="15">
        <v>3306</v>
      </c>
      <c r="G36" s="15">
        <v>1736</v>
      </c>
      <c r="H36" s="15">
        <v>2668</v>
      </c>
      <c r="I36" s="15">
        <v>1349</v>
      </c>
      <c r="J36" s="13">
        <f>+B36+D36+F36+H36</f>
        <v>14479</v>
      </c>
      <c r="K36" s="302">
        <f>+C36+E36+G36+I36</f>
        <v>7556</v>
      </c>
      <c r="L36" s="10"/>
      <c r="M36" s="14" t="s">
        <v>118</v>
      </c>
      <c r="N36" s="15">
        <v>560</v>
      </c>
      <c r="O36" s="15">
        <v>285</v>
      </c>
      <c r="P36" s="15">
        <v>375</v>
      </c>
      <c r="Q36" s="15">
        <v>207</v>
      </c>
      <c r="R36" s="15">
        <v>214</v>
      </c>
      <c r="S36" s="15">
        <v>119</v>
      </c>
      <c r="T36" s="15">
        <v>692</v>
      </c>
      <c r="U36" s="15">
        <v>383</v>
      </c>
      <c r="V36" s="13">
        <f>+N36+P36+R36+T36</f>
        <v>1841</v>
      </c>
      <c r="W36" s="302">
        <f>+O36+Q36+S36+U36</f>
        <v>994</v>
      </c>
      <c r="X36" s="10"/>
      <c r="Y36" s="18" t="s">
        <v>118</v>
      </c>
      <c r="Z36" s="573">
        <v>92</v>
      </c>
      <c r="AA36" s="574">
        <v>79</v>
      </c>
      <c r="AB36" s="574">
        <v>62</v>
      </c>
      <c r="AC36" s="574">
        <v>58</v>
      </c>
      <c r="AD36" s="572">
        <f>SUM(Z36:AC36)</f>
        <v>291</v>
      </c>
      <c r="AE36" s="573">
        <v>231</v>
      </c>
      <c r="AF36" s="574">
        <v>56</v>
      </c>
      <c r="AG36" s="572">
        <f>SUM(AE36:AF36)</f>
        <v>287</v>
      </c>
      <c r="AH36" s="579">
        <v>35</v>
      </c>
      <c r="AI36" s="10"/>
      <c r="AJ36" s="14" t="s">
        <v>118</v>
      </c>
      <c r="AK36" s="904">
        <v>125</v>
      </c>
      <c r="AL36" s="905">
        <v>73</v>
      </c>
      <c r="AM36" s="905">
        <v>6</v>
      </c>
      <c r="AN36" s="906">
        <v>72</v>
      </c>
      <c r="AO36" s="906">
        <v>194</v>
      </c>
      <c r="AP36" s="905">
        <v>0</v>
      </c>
      <c r="AQ36" s="907">
        <f t="shared" ref="AQ36:AQ66" si="100">AK36+AL36+AM36+AN36+AO36+AP36</f>
        <v>470</v>
      </c>
      <c r="AR36" s="908">
        <v>92</v>
      </c>
    </row>
    <row r="37" spans="1:44" ht="13.5" customHeight="1">
      <c r="A37" s="345" t="s">
        <v>119</v>
      </c>
      <c r="B37" s="15">
        <v>12</v>
      </c>
      <c r="C37" s="15">
        <v>6</v>
      </c>
      <c r="D37" s="15">
        <v>13</v>
      </c>
      <c r="E37" s="15">
        <v>8</v>
      </c>
      <c r="F37" s="15">
        <v>3701</v>
      </c>
      <c r="G37" s="15">
        <v>1965</v>
      </c>
      <c r="H37" s="15">
        <v>3276</v>
      </c>
      <c r="I37" s="15">
        <v>1587</v>
      </c>
      <c r="J37" s="13">
        <f t="shared" ref="J37:J65" si="101">+B37+D37+F37+H37</f>
        <v>7002</v>
      </c>
      <c r="K37" s="302">
        <f t="shared" ref="K37:K66" si="102">+C37+E37+G37+I37</f>
        <v>3566</v>
      </c>
      <c r="L37" s="10"/>
      <c r="M37" s="14" t="s">
        <v>119</v>
      </c>
      <c r="N37" s="15">
        <v>4</v>
      </c>
      <c r="O37" s="15">
        <v>4</v>
      </c>
      <c r="P37" s="15">
        <v>0</v>
      </c>
      <c r="Q37" s="15">
        <v>0</v>
      </c>
      <c r="R37" s="15">
        <v>513</v>
      </c>
      <c r="S37" s="15">
        <v>288</v>
      </c>
      <c r="T37" s="15">
        <v>793</v>
      </c>
      <c r="U37" s="15">
        <v>406</v>
      </c>
      <c r="V37" s="13">
        <f t="shared" ref="V37:V40" si="103">+N37+P37+R37+T37</f>
        <v>1310</v>
      </c>
      <c r="W37" s="302">
        <f t="shared" ref="W37:W40" si="104">+O37+Q37+S37+U37</f>
        <v>698</v>
      </c>
      <c r="X37" s="10"/>
      <c r="Y37" s="18" t="s">
        <v>119</v>
      </c>
      <c r="Z37" s="573">
        <v>1</v>
      </c>
      <c r="AA37" s="574">
        <v>1</v>
      </c>
      <c r="AB37" s="574">
        <v>79</v>
      </c>
      <c r="AC37" s="574">
        <v>74</v>
      </c>
      <c r="AD37" s="572">
        <f t="shared" ref="AD37:AD66" si="105">SUM(Z37:AC37)</f>
        <v>155</v>
      </c>
      <c r="AE37" s="573">
        <v>134</v>
      </c>
      <c r="AF37" s="574">
        <v>41</v>
      </c>
      <c r="AG37" s="572">
        <f t="shared" ref="AG37:AG66" si="106">SUM(AE37:AF37)</f>
        <v>175</v>
      </c>
      <c r="AH37" s="579">
        <v>43</v>
      </c>
      <c r="AI37" s="10"/>
      <c r="AJ37" s="14" t="s">
        <v>119</v>
      </c>
      <c r="AK37" s="904">
        <v>129</v>
      </c>
      <c r="AL37" s="905">
        <v>0</v>
      </c>
      <c r="AM37" s="905">
        <v>0</v>
      </c>
      <c r="AN37" s="906">
        <v>53</v>
      </c>
      <c r="AO37" s="906">
        <v>101</v>
      </c>
      <c r="AP37" s="905">
        <v>0</v>
      </c>
      <c r="AQ37" s="907">
        <f t="shared" si="100"/>
        <v>283</v>
      </c>
      <c r="AR37" s="908">
        <v>66</v>
      </c>
    </row>
    <row r="38" spans="1:44" ht="13.5" customHeight="1">
      <c r="A38" s="345" t="s">
        <v>120</v>
      </c>
      <c r="B38" s="15">
        <v>1204</v>
      </c>
      <c r="C38" s="15">
        <v>535</v>
      </c>
      <c r="D38" s="15">
        <v>843</v>
      </c>
      <c r="E38" s="15">
        <v>369</v>
      </c>
      <c r="F38" s="15">
        <v>732</v>
      </c>
      <c r="G38" s="15">
        <v>299</v>
      </c>
      <c r="H38" s="15">
        <v>781</v>
      </c>
      <c r="I38" s="15">
        <v>319</v>
      </c>
      <c r="J38" s="13">
        <f t="shared" si="101"/>
        <v>3560</v>
      </c>
      <c r="K38" s="302">
        <f t="shared" si="102"/>
        <v>1522</v>
      </c>
      <c r="L38" s="10"/>
      <c r="M38" s="14" t="s">
        <v>120</v>
      </c>
      <c r="N38" s="15">
        <v>220</v>
      </c>
      <c r="O38" s="15">
        <v>108</v>
      </c>
      <c r="P38" s="15">
        <v>42</v>
      </c>
      <c r="Q38" s="15">
        <v>12</v>
      </c>
      <c r="R38" s="15">
        <v>134</v>
      </c>
      <c r="S38" s="15">
        <v>62</v>
      </c>
      <c r="T38" s="15">
        <v>334</v>
      </c>
      <c r="U38" s="15">
        <v>146</v>
      </c>
      <c r="V38" s="13">
        <f t="shared" si="103"/>
        <v>730</v>
      </c>
      <c r="W38" s="302">
        <f t="shared" si="104"/>
        <v>328</v>
      </c>
      <c r="X38" s="10"/>
      <c r="Y38" s="18" t="s">
        <v>120</v>
      </c>
      <c r="Z38" s="573">
        <v>29</v>
      </c>
      <c r="AA38" s="574">
        <v>18</v>
      </c>
      <c r="AB38" s="574">
        <v>18</v>
      </c>
      <c r="AC38" s="574">
        <v>14</v>
      </c>
      <c r="AD38" s="572">
        <f t="shared" si="105"/>
        <v>79</v>
      </c>
      <c r="AE38" s="573">
        <v>51</v>
      </c>
      <c r="AF38" s="574">
        <v>19</v>
      </c>
      <c r="AG38" s="572">
        <f t="shared" si="106"/>
        <v>70</v>
      </c>
      <c r="AH38" s="579">
        <v>13</v>
      </c>
      <c r="AI38" s="10"/>
      <c r="AJ38" s="14" t="s">
        <v>120</v>
      </c>
      <c r="AK38" s="904">
        <v>77</v>
      </c>
      <c r="AL38" s="905">
        <v>0</v>
      </c>
      <c r="AM38" s="905">
        <v>0</v>
      </c>
      <c r="AN38" s="906">
        <v>21</v>
      </c>
      <c r="AO38" s="906">
        <v>34</v>
      </c>
      <c r="AP38" s="905">
        <v>0</v>
      </c>
      <c r="AQ38" s="907">
        <f t="shared" si="100"/>
        <v>132</v>
      </c>
      <c r="AR38" s="908">
        <v>18</v>
      </c>
    </row>
    <row r="39" spans="1:44" ht="13.5" customHeight="1">
      <c r="A39" s="345" t="s">
        <v>121</v>
      </c>
      <c r="B39" s="15">
        <v>1032</v>
      </c>
      <c r="C39" s="15">
        <v>516</v>
      </c>
      <c r="D39" s="15">
        <v>635</v>
      </c>
      <c r="E39" s="15">
        <v>299</v>
      </c>
      <c r="F39" s="15">
        <v>573</v>
      </c>
      <c r="G39" s="15">
        <v>261</v>
      </c>
      <c r="H39" s="15">
        <v>464</v>
      </c>
      <c r="I39" s="15">
        <v>191</v>
      </c>
      <c r="J39" s="13">
        <f t="shared" si="101"/>
        <v>2704</v>
      </c>
      <c r="K39" s="302">
        <f t="shared" si="102"/>
        <v>1267</v>
      </c>
      <c r="L39" s="10"/>
      <c r="M39" s="14" t="s">
        <v>121</v>
      </c>
      <c r="N39" s="15">
        <v>121</v>
      </c>
      <c r="O39" s="15">
        <v>49</v>
      </c>
      <c r="P39" s="15">
        <v>124</v>
      </c>
      <c r="Q39" s="15">
        <v>55</v>
      </c>
      <c r="R39" s="15">
        <v>51</v>
      </c>
      <c r="S39" s="15">
        <v>24</v>
      </c>
      <c r="T39" s="15">
        <v>158</v>
      </c>
      <c r="U39" s="15">
        <v>65</v>
      </c>
      <c r="V39" s="13">
        <f t="shared" si="103"/>
        <v>454</v>
      </c>
      <c r="W39" s="302">
        <f t="shared" si="104"/>
        <v>193</v>
      </c>
      <c r="X39" s="10"/>
      <c r="Y39" s="18" t="s">
        <v>121</v>
      </c>
      <c r="Z39" s="573">
        <v>27</v>
      </c>
      <c r="AA39" s="574">
        <v>22</v>
      </c>
      <c r="AB39" s="574">
        <v>21</v>
      </c>
      <c r="AC39" s="574">
        <v>15</v>
      </c>
      <c r="AD39" s="572">
        <f t="shared" si="105"/>
        <v>85</v>
      </c>
      <c r="AE39" s="573">
        <v>68</v>
      </c>
      <c r="AF39" s="574">
        <v>16</v>
      </c>
      <c r="AG39" s="572">
        <f t="shared" si="106"/>
        <v>84</v>
      </c>
      <c r="AH39" s="579">
        <v>18</v>
      </c>
      <c r="AI39" s="10"/>
      <c r="AJ39" s="14" t="s">
        <v>121</v>
      </c>
      <c r="AK39" s="904">
        <v>24</v>
      </c>
      <c r="AL39" s="905">
        <v>44</v>
      </c>
      <c r="AM39" s="905">
        <v>0</v>
      </c>
      <c r="AN39" s="906">
        <v>24</v>
      </c>
      <c r="AO39" s="906">
        <v>45</v>
      </c>
      <c r="AP39" s="905">
        <v>0</v>
      </c>
      <c r="AQ39" s="907">
        <f t="shared" si="100"/>
        <v>137</v>
      </c>
      <c r="AR39" s="908">
        <v>8</v>
      </c>
    </row>
    <row r="40" spans="1:44" ht="13.5" customHeight="1">
      <c r="A40" s="345" t="s">
        <v>122</v>
      </c>
      <c r="B40" s="15">
        <v>358</v>
      </c>
      <c r="C40" s="15">
        <v>210</v>
      </c>
      <c r="D40" s="15">
        <v>215</v>
      </c>
      <c r="E40" s="15">
        <v>124</v>
      </c>
      <c r="F40" s="15">
        <v>3376</v>
      </c>
      <c r="G40" s="15">
        <v>1724</v>
      </c>
      <c r="H40" s="15">
        <v>2826</v>
      </c>
      <c r="I40" s="15">
        <v>1544</v>
      </c>
      <c r="J40" s="13">
        <f t="shared" si="101"/>
        <v>6775</v>
      </c>
      <c r="K40" s="302">
        <f t="shared" si="102"/>
        <v>3602</v>
      </c>
      <c r="L40" s="10"/>
      <c r="M40" s="14" t="s">
        <v>122</v>
      </c>
      <c r="N40" s="15">
        <v>52</v>
      </c>
      <c r="O40" s="15">
        <v>22</v>
      </c>
      <c r="P40" s="15">
        <v>66</v>
      </c>
      <c r="Q40" s="15">
        <v>42</v>
      </c>
      <c r="R40" s="15">
        <v>764</v>
      </c>
      <c r="S40" s="15">
        <v>384</v>
      </c>
      <c r="T40" s="15">
        <v>1027</v>
      </c>
      <c r="U40" s="15">
        <v>565</v>
      </c>
      <c r="V40" s="13">
        <f t="shared" si="103"/>
        <v>1909</v>
      </c>
      <c r="W40" s="302">
        <f t="shared" si="104"/>
        <v>1013</v>
      </c>
      <c r="X40" s="10"/>
      <c r="Y40" s="18" t="s">
        <v>122</v>
      </c>
      <c r="Z40" s="573">
        <v>8</v>
      </c>
      <c r="AA40" s="574">
        <v>5</v>
      </c>
      <c r="AB40" s="574">
        <v>68</v>
      </c>
      <c r="AC40" s="574">
        <v>63</v>
      </c>
      <c r="AD40" s="572">
        <f t="shared" si="105"/>
        <v>144</v>
      </c>
      <c r="AE40" s="573">
        <v>156</v>
      </c>
      <c r="AF40" s="574">
        <v>16</v>
      </c>
      <c r="AG40" s="572">
        <f t="shared" si="106"/>
        <v>172</v>
      </c>
      <c r="AH40" s="579">
        <v>27</v>
      </c>
      <c r="AI40" s="10"/>
      <c r="AJ40" s="14" t="s">
        <v>122</v>
      </c>
      <c r="AK40" s="904">
        <v>152</v>
      </c>
      <c r="AL40" s="905">
        <v>56</v>
      </c>
      <c r="AM40" s="905">
        <v>4</v>
      </c>
      <c r="AN40" s="906">
        <v>18</v>
      </c>
      <c r="AO40" s="906">
        <v>74</v>
      </c>
      <c r="AP40" s="905">
        <v>3</v>
      </c>
      <c r="AQ40" s="907">
        <f t="shared" si="100"/>
        <v>307</v>
      </c>
      <c r="AR40" s="908">
        <v>54</v>
      </c>
    </row>
    <row r="41" spans="1:44" ht="13.5" customHeight="1">
      <c r="A41" s="347" t="s">
        <v>39</v>
      </c>
      <c r="B41" s="13"/>
      <c r="C41" s="13"/>
      <c r="D41" s="13"/>
      <c r="E41" s="13"/>
      <c r="F41" s="13"/>
      <c r="G41" s="13"/>
      <c r="H41" s="13"/>
      <c r="I41" s="13"/>
      <c r="J41" s="13"/>
      <c r="K41" s="302"/>
      <c r="L41" s="31"/>
      <c r="M41" s="20" t="s">
        <v>39</v>
      </c>
      <c r="N41" s="13"/>
      <c r="O41" s="13"/>
      <c r="P41" s="13"/>
      <c r="Q41" s="13"/>
      <c r="R41" s="13"/>
      <c r="S41" s="13"/>
      <c r="T41" s="13"/>
      <c r="U41" s="13"/>
      <c r="V41" s="13"/>
      <c r="W41" s="302"/>
      <c r="X41" s="31"/>
      <c r="Y41" s="569" t="s">
        <v>39</v>
      </c>
      <c r="Z41" s="570"/>
      <c r="AA41" s="571"/>
      <c r="AB41" s="571"/>
      <c r="AC41" s="571"/>
      <c r="AD41" s="572"/>
      <c r="AE41" s="570"/>
      <c r="AF41" s="571"/>
      <c r="AG41" s="572"/>
      <c r="AH41" s="578"/>
      <c r="AI41" s="31"/>
      <c r="AJ41" s="20" t="s">
        <v>39</v>
      </c>
      <c r="AK41" s="904"/>
      <c r="AL41" s="905"/>
      <c r="AM41" s="905"/>
      <c r="AN41" s="909"/>
      <c r="AO41" s="909"/>
      <c r="AP41" s="905"/>
      <c r="AQ41" s="907"/>
      <c r="AR41" s="908"/>
    </row>
    <row r="42" spans="1:44" ht="13.5" customHeight="1">
      <c r="A42" s="404" t="s">
        <v>40</v>
      </c>
      <c r="B42" s="15">
        <v>1711</v>
      </c>
      <c r="C42" s="15">
        <v>873</v>
      </c>
      <c r="D42" s="15">
        <v>1395</v>
      </c>
      <c r="E42" s="15">
        <v>708</v>
      </c>
      <c r="F42" s="15">
        <v>1191</v>
      </c>
      <c r="G42" s="15">
        <v>636</v>
      </c>
      <c r="H42" s="15">
        <v>1043</v>
      </c>
      <c r="I42" s="15">
        <v>554</v>
      </c>
      <c r="J42" s="13">
        <f t="shared" si="101"/>
        <v>5340</v>
      </c>
      <c r="K42" s="302">
        <f t="shared" si="102"/>
        <v>2771</v>
      </c>
      <c r="L42" s="10"/>
      <c r="M42" s="14" t="s">
        <v>40</v>
      </c>
      <c r="N42" s="15">
        <v>304</v>
      </c>
      <c r="O42" s="15">
        <v>176</v>
      </c>
      <c r="P42" s="15">
        <v>171</v>
      </c>
      <c r="Q42" s="15">
        <v>80</v>
      </c>
      <c r="R42" s="15">
        <v>187</v>
      </c>
      <c r="S42" s="15">
        <v>108</v>
      </c>
      <c r="T42" s="15">
        <v>313</v>
      </c>
      <c r="U42" s="15">
        <v>172</v>
      </c>
      <c r="V42" s="13">
        <f t="shared" ref="V42:V45" si="107">+N42+P42+R42+T42</f>
        <v>975</v>
      </c>
      <c r="W42" s="302">
        <f t="shared" ref="W42:W45" si="108">+O42+Q42+S42+U42</f>
        <v>536</v>
      </c>
      <c r="X42" s="10"/>
      <c r="Y42" s="18" t="s">
        <v>40</v>
      </c>
      <c r="Z42" s="573">
        <v>41</v>
      </c>
      <c r="AA42" s="574">
        <v>37</v>
      </c>
      <c r="AB42" s="574">
        <v>34</v>
      </c>
      <c r="AC42" s="574">
        <v>24</v>
      </c>
      <c r="AD42" s="572">
        <f t="shared" si="105"/>
        <v>136</v>
      </c>
      <c r="AE42" s="573">
        <v>89</v>
      </c>
      <c r="AF42" s="574">
        <v>32</v>
      </c>
      <c r="AG42" s="572">
        <f t="shared" si="106"/>
        <v>121</v>
      </c>
      <c r="AH42" s="579">
        <v>24</v>
      </c>
      <c r="AI42" s="10"/>
      <c r="AJ42" s="14" t="s">
        <v>40</v>
      </c>
      <c r="AK42" s="904">
        <v>44</v>
      </c>
      <c r="AL42" s="905">
        <v>36</v>
      </c>
      <c r="AM42" s="905">
        <v>34</v>
      </c>
      <c r="AN42" s="906">
        <v>32</v>
      </c>
      <c r="AO42" s="906">
        <v>75</v>
      </c>
      <c r="AP42" s="905">
        <v>1</v>
      </c>
      <c r="AQ42" s="907">
        <f t="shared" si="100"/>
        <v>222</v>
      </c>
      <c r="AR42" s="908">
        <v>28</v>
      </c>
    </row>
    <row r="43" spans="1:44" ht="13.5" customHeight="1">
      <c r="A43" s="404" t="s">
        <v>275</v>
      </c>
      <c r="B43" s="15">
        <v>3989</v>
      </c>
      <c r="C43" s="15">
        <v>1995</v>
      </c>
      <c r="D43" s="15">
        <v>3377</v>
      </c>
      <c r="E43" s="15">
        <v>1711</v>
      </c>
      <c r="F43" s="15">
        <v>2704</v>
      </c>
      <c r="G43" s="15">
        <v>1409</v>
      </c>
      <c r="H43" s="15">
        <v>2180</v>
      </c>
      <c r="I43" s="15">
        <v>1173</v>
      </c>
      <c r="J43" s="13">
        <f t="shared" si="101"/>
        <v>12250</v>
      </c>
      <c r="K43" s="302">
        <f t="shared" si="102"/>
        <v>6288</v>
      </c>
      <c r="L43" s="10"/>
      <c r="M43" s="14" t="s">
        <v>123</v>
      </c>
      <c r="N43" s="15">
        <v>843</v>
      </c>
      <c r="O43" s="15">
        <v>403</v>
      </c>
      <c r="P43" s="15">
        <v>272</v>
      </c>
      <c r="Q43" s="15">
        <v>137</v>
      </c>
      <c r="R43" s="15">
        <v>567</v>
      </c>
      <c r="S43" s="15">
        <v>299</v>
      </c>
      <c r="T43" s="15">
        <v>444</v>
      </c>
      <c r="U43" s="15">
        <v>268</v>
      </c>
      <c r="V43" s="13">
        <f t="shared" si="107"/>
        <v>2126</v>
      </c>
      <c r="W43" s="302">
        <f t="shared" si="108"/>
        <v>1107</v>
      </c>
      <c r="X43" s="10"/>
      <c r="Y43" s="18" t="s">
        <v>123</v>
      </c>
      <c r="Z43" s="573">
        <v>94</v>
      </c>
      <c r="AA43" s="574">
        <v>81</v>
      </c>
      <c r="AB43" s="574">
        <v>76</v>
      </c>
      <c r="AC43" s="574">
        <v>65</v>
      </c>
      <c r="AD43" s="572">
        <f t="shared" si="105"/>
        <v>316</v>
      </c>
      <c r="AE43" s="573">
        <v>219</v>
      </c>
      <c r="AF43" s="574">
        <v>66</v>
      </c>
      <c r="AG43" s="572">
        <f t="shared" si="106"/>
        <v>285</v>
      </c>
      <c r="AH43" s="579">
        <v>49</v>
      </c>
      <c r="AI43" s="10"/>
      <c r="AJ43" s="14" t="s">
        <v>123</v>
      </c>
      <c r="AK43" s="904">
        <v>92</v>
      </c>
      <c r="AL43" s="905">
        <v>109</v>
      </c>
      <c r="AM43" s="905">
        <v>114</v>
      </c>
      <c r="AN43" s="906">
        <v>19</v>
      </c>
      <c r="AO43" s="906">
        <v>69</v>
      </c>
      <c r="AP43" s="905">
        <v>0</v>
      </c>
      <c r="AQ43" s="907">
        <f t="shared" si="100"/>
        <v>403</v>
      </c>
      <c r="AR43" s="908">
        <v>66</v>
      </c>
    </row>
    <row r="44" spans="1:44" ht="13.5" customHeight="1">
      <c r="A44" s="404" t="s">
        <v>42</v>
      </c>
      <c r="B44" s="15">
        <v>4380</v>
      </c>
      <c r="C44" s="15">
        <v>2187</v>
      </c>
      <c r="D44" s="15">
        <v>2980</v>
      </c>
      <c r="E44" s="15">
        <v>1548</v>
      </c>
      <c r="F44" s="15">
        <v>2504</v>
      </c>
      <c r="G44" s="15">
        <v>1308</v>
      </c>
      <c r="H44" s="15">
        <v>2634</v>
      </c>
      <c r="I44" s="15">
        <v>1367</v>
      </c>
      <c r="J44" s="13">
        <f t="shared" si="101"/>
        <v>12498</v>
      </c>
      <c r="K44" s="302">
        <f t="shared" si="102"/>
        <v>6410</v>
      </c>
      <c r="L44" s="10"/>
      <c r="M44" s="14" t="s">
        <v>42</v>
      </c>
      <c r="N44" s="15">
        <v>1038</v>
      </c>
      <c r="O44" s="15">
        <v>522</v>
      </c>
      <c r="P44" s="15">
        <v>344</v>
      </c>
      <c r="Q44" s="15">
        <v>173</v>
      </c>
      <c r="R44" s="15">
        <v>653</v>
      </c>
      <c r="S44" s="15">
        <v>321</v>
      </c>
      <c r="T44" s="15">
        <v>698</v>
      </c>
      <c r="U44" s="15">
        <v>376</v>
      </c>
      <c r="V44" s="13">
        <f t="shared" si="107"/>
        <v>2733</v>
      </c>
      <c r="W44" s="302">
        <f t="shared" si="108"/>
        <v>1392</v>
      </c>
      <c r="X44" s="10"/>
      <c r="Y44" s="18" t="s">
        <v>42</v>
      </c>
      <c r="Z44" s="573">
        <v>100</v>
      </c>
      <c r="AA44" s="574">
        <v>79</v>
      </c>
      <c r="AB44" s="574">
        <v>74</v>
      </c>
      <c r="AC44" s="574">
        <v>74</v>
      </c>
      <c r="AD44" s="572">
        <f t="shared" si="105"/>
        <v>327</v>
      </c>
      <c r="AE44" s="573">
        <v>249</v>
      </c>
      <c r="AF44" s="574">
        <v>95</v>
      </c>
      <c r="AG44" s="572">
        <f t="shared" si="106"/>
        <v>344</v>
      </c>
      <c r="AH44" s="579">
        <v>56</v>
      </c>
      <c r="AI44" s="10"/>
      <c r="AJ44" s="14" t="s">
        <v>42</v>
      </c>
      <c r="AK44" s="904">
        <v>83</v>
      </c>
      <c r="AL44" s="905">
        <v>98</v>
      </c>
      <c r="AM44" s="905">
        <v>121</v>
      </c>
      <c r="AN44" s="906">
        <v>26</v>
      </c>
      <c r="AO44" s="906">
        <v>262</v>
      </c>
      <c r="AP44" s="905">
        <v>0</v>
      </c>
      <c r="AQ44" s="907">
        <f t="shared" si="100"/>
        <v>590</v>
      </c>
      <c r="AR44" s="908">
        <v>78</v>
      </c>
    </row>
    <row r="45" spans="1:44" ht="13.5" customHeight="1">
      <c r="A45" s="404" t="s">
        <v>10</v>
      </c>
      <c r="B45" s="15">
        <v>1833</v>
      </c>
      <c r="C45" s="15">
        <v>1047</v>
      </c>
      <c r="D45" s="15">
        <v>1198</v>
      </c>
      <c r="E45" s="15">
        <v>689</v>
      </c>
      <c r="F45" s="15">
        <v>919</v>
      </c>
      <c r="G45" s="15">
        <v>525</v>
      </c>
      <c r="H45" s="15">
        <v>857</v>
      </c>
      <c r="I45" s="15">
        <v>470</v>
      </c>
      <c r="J45" s="13">
        <f t="shared" si="101"/>
        <v>4807</v>
      </c>
      <c r="K45" s="302">
        <f t="shared" si="102"/>
        <v>2731</v>
      </c>
      <c r="L45" s="10"/>
      <c r="M45" s="14" t="s">
        <v>10</v>
      </c>
      <c r="N45" s="15">
        <v>577</v>
      </c>
      <c r="O45" s="15">
        <v>323</v>
      </c>
      <c r="P45" s="15">
        <v>118</v>
      </c>
      <c r="Q45" s="15">
        <v>65</v>
      </c>
      <c r="R45" s="15">
        <v>155</v>
      </c>
      <c r="S45" s="15">
        <v>82</v>
      </c>
      <c r="T45" s="15">
        <v>296</v>
      </c>
      <c r="U45" s="15">
        <v>171</v>
      </c>
      <c r="V45" s="13">
        <f t="shared" si="107"/>
        <v>1146</v>
      </c>
      <c r="W45" s="302">
        <f t="shared" si="108"/>
        <v>641</v>
      </c>
      <c r="X45" s="10"/>
      <c r="Y45" s="18" t="s">
        <v>10</v>
      </c>
      <c r="Z45" s="573">
        <v>36</v>
      </c>
      <c r="AA45" s="574">
        <v>25</v>
      </c>
      <c r="AB45" s="574">
        <v>18</v>
      </c>
      <c r="AC45" s="574">
        <v>20</v>
      </c>
      <c r="AD45" s="572">
        <f t="shared" si="105"/>
        <v>99</v>
      </c>
      <c r="AE45" s="573">
        <v>74</v>
      </c>
      <c r="AF45" s="574">
        <v>13</v>
      </c>
      <c r="AG45" s="572">
        <f t="shared" si="106"/>
        <v>87</v>
      </c>
      <c r="AH45" s="579">
        <v>16</v>
      </c>
      <c r="AI45" s="10"/>
      <c r="AJ45" s="14" t="s">
        <v>10</v>
      </c>
      <c r="AK45" s="904">
        <v>24</v>
      </c>
      <c r="AL45" s="905">
        <v>58</v>
      </c>
      <c r="AM45" s="905">
        <v>13</v>
      </c>
      <c r="AN45" s="906">
        <v>23</v>
      </c>
      <c r="AO45" s="906">
        <v>41</v>
      </c>
      <c r="AP45" s="905">
        <v>1</v>
      </c>
      <c r="AQ45" s="907">
        <f t="shared" si="100"/>
        <v>160</v>
      </c>
      <c r="AR45" s="908">
        <v>20</v>
      </c>
    </row>
    <row r="46" spans="1:44" ht="13.5" customHeight="1">
      <c r="A46" s="347" t="s">
        <v>8</v>
      </c>
      <c r="B46" s="13"/>
      <c r="C46" s="13"/>
      <c r="D46" s="13"/>
      <c r="E46" s="13"/>
      <c r="F46" s="13"/>
      <c r="G46" s="13"/>
      <c r="H46" s="13"/>
      <c r="I46" s="13"/>
      <c r="J46" s="13"/>
      <c r="K46" s="302"/>
      <c r="L46" s="31"/>
      <c r="M46" s="20" t="s">
        <v>8</v>
      </c>
      <c r="N46" s="13"/>
      <c r="O46" s="13"/>
      <c r="P46" s="13"/>
      <c r="Q46" s="13"/>
      <c r="R46" s="13"/>
      <c r="S46" s="13"/>
      <c r="T46" s="13"/>
      <c r="U46" s="13"/>
      <c r="V46" s="13"/>
      <c r="W46" s="302"/>
      <c r="X46" s="31"/>
      <c r="Y46" s="569" t="s">
        <v>8</v>
      </c>
      <c r="Z46" s="570"/>
      <c r="AA46" s="571"/>
      <c r="AB46" s="571"/>
      <c r="AC46" s="571"/>
      <c r="AD46" s="572"/>
      <c r="AE46" s="570"/>
      <c r="AF46" s="571"/>
      <c r="AG46" s="572"/>
      <c r="AH46" s="578"/>
      <c r="AI46" s="31"/>
      <c r="AJ46" s="20" t="s">
        <v>8</v>
      </c>
      <c r="AK46" s="904"/>
      <c r="AL46" s="905"/>
      <c r="AM46" s="905"/>
      <c r="AN46" s="909"/>
      <c r="AO46" s="909"/>
      <c r="AP46" s="905"/>
      <c r="AQ46" s="907"/>
      <c r="AR46" s="908"/>
    </row>
    <row r="47" spans="1:44" ht="13.5" customHeight="1">
      <c r="A47" s="405" t="s">
        <v>124</v>
      </c>
      <c r="B47" s="15">
        <v>3737</v>
      </c>
      <c r="C47" s="15">
        <v>1916</v>
      </c>
      <c r="D47" s="15">
        <v>3784</v>
      </c>
      <c r="E47" s="15">
        <v>1947</v>
      </c>
      <c r="F47" s="15">
        <v>2895</v>
      </c>
      <c r="G47" s="15">
        <v>1492</v>
      </c>
      <c r="H47" s="15">
        <v>2577</v>
      </c>
      <c r="I47" s="15">
        <v>1383</v>
      </c>
      <c r="J47" s="13">
        <f t="shared" si="101"/>
        <v>12993</v>
      </c>
      <c r="K47" s="302">
        <f t="shared" si="102"/>
        <v>6738</v>
      </c>
      <c r="L47" s="10"/>
      <c r="M47" s="14" t="s">
        <v>124</v>
      </c>
      <c r="N47" s="15">
        <v>393</v>
      </c>
      <c r="O47" s="15">
        <v>192</v>
      </c>
      <c r="P47" s="15">
        <v>530</v>
      </c>
      <c r="Q47" s="15">
        <v>258</v>
      </c>
      <c r="R47" s="15">
        <v>138</v>
      </c>
      <c r="S47" s="15">
        <v>61</v>
      </c>
      <c r="T47" s="15">
        <v>512</v>
      </c>
      <c r="U47" s="15">
        <v>286</v>
      </c>
      <c r="V47" s="13">
        <f t="shared" ref="V47:V54" si="109">+N47+P47+R47+T47</f>
        <v>1573</v>
      </c>
      <c r="W47" s="302">
        <f t="shared" ref="W47:W54" si="110">+O47+Q47+S47+U47</f>
        <v>797</v>
      </c>
      <c r="X47" s="10"/>
      <c r="Y47" s="18" t="s">
        <v>124</v>
      </c>
      <c r="Z47" s="573">
        <v>69</v>
      </c>
      <c r="AA47" s="574">
        <v>65</v>
      </c>
      <c r="AB47" s="574">
        <v>55</v>
      </c>
      <c r="AC47" s="574">
        <v>52</v>
      </c>
      <c r="AD47" s="572">
        <f t="shared" si="105"/>
        <v>241</v>
      </c>
      <c r="AE47" s="573">
        <v>192</v>
      </c>
      <c r="AF47" s="574">
        <v>13</v>
      </c>
      <c r="AG47" s="572">
        <f t="shared" si="106"/>
        <v>205</v>
      </c>
      <c r="AH47" s="579">
        <v>23</v>
      </c>
      <c r="AI47" s="10"/>
      <c r="AJ47" s="14" t="s">
        <v>124</v>
      </c>
      <c r="AK47" s="904">
        <v>189</v>
      </c>
      <c r="AL47" s="905">
        <v>35</v>
      </c>
      <c r="AM47" s="905">
        <v>23</v>
      </c>
      <c r="AN47" s="906">
        <v>47</v>
      </c>
      <c r="AO47" s="906">
        <v>98</v>
      </c>
      <c r="AP47" s="905">
        <v>3</v>
      </c>
      <c r="AQ47" s="907">
        <f t="shared" si="100"/>
        <v>395</v>
      </c>
      <c r="AR47" s="908">
        <v>112</v>
      </c>
    </row>
    <row r="48" spans="1:44" ht="13.5" customHeight="1">
      <c r="A48" s="405" t="s">
        <v>125</v>
      </c>
      <c r="B48" s="15">
        <v>2212</v>
      </c>
      <c r="C48" s="15">
        <v>1083</v>
      </c>
      <c r="D48" s="15">
        <v>1871</v>
      </c>
      <c r="E48" s="15">
        <v>959</v>
      </c>
      <c r="F48" s="15">
        <v>1303</v>
      </c>
      <c r="G48" s="15">
        <v>749</v>
      </c>
      <c r="H48" s="15">
        <v>1153</v>
      </c>
      <c r="I48" s="15">
        <v>637</v>
      </c>
      <c r="J48" s="13">
        <f t="shared" si="101"/>
        <v>6539</v>
      </c>
      <c r="K48" s="302">
        <f t="shared" si="102"/>
        <v>3428</v>
      </c>
      <c r="L48" s="10"/>
      <c r="M48" s="14" t="s">
        <v>125</v>
      </c>
      <c r="N48" s="15">
        <v>204</v>
      </c>
      <c r="O48" s="15">
        <v>103</v>
      </c>
      <c r="P48" s="15">
        <v>228</v>
      </c>
      <c r="Q48" s="15">
        <v>126</v>
      </c>
      <c r="R48" s="15">
        <v>136</v>
      </c>
      <c r="S48" s="15">
        <v>80</v>
      </c>
      <c r="T48" s="15">
        <v>256</v>
      </c>
      <c r="U48" s="15">
        <v>149</v>
      </c>
      <c r="V48" s="13">
        <f t="shared" si="109"/>
        <v>824</v>
      </c>
      <c r="W48" s="302">
        <f t="shared" si="110"/>
        <v>458</v>
      </c>
      <c r="X48" s="10"/>
      <c r="Y48" s="18" t="s">
        <v>125</v>
      </c>
      <c r="Z48" s="573">
        <v>45</v>
      </c>
      <c r="AA48" s="574">
        <v>42</v>
      </c>
      <c r="AB48" s="574">
        <v>33</v>
      </c>
      <c r="AC48" s="574">
        <v>26</v>
      </c>
      <c r="AD48" s="572">
        <f t="shared" si="105"/>
        <v>146</v>
      </c>
      <c r="AE48" s="573">
        <v>117</v>
      </c>
      <c r="AF48" s="574">
        <v>31</v>
      </c>
      <c r="AG48" s="572">
        <f t="shared" si="106"/>
        <v>148</v>
      </c>
      <c r="AH48" s="579">
        <v>29</v>
      </c>
      <c r="AI48" s="10"/>
      <c r="AJ48" s="14" t="s">
        <v>125</v>
      </c>
      <c r="AK48" s="904">
        <v>32</v>
      </c>
      <c r="AL48" s="905">
        <v>28</v>
      </c>
      <c r="AM48" s="905">
        <v>68</v>
      </c>
      <c r="AN48" s="906">
        <v>34</v>
      </c>
      <c r="AO48" s="906">
        <v>83</v>
      </c>
      <c r="AP48" s="905">
        <v>1</v>
      </c>
      <c r="AQ48" s="907">
        <f t="shared" si="100"/>
        <v>246</v>
      </c>
      <c r="AR48" s="908">
        <v>27</v>
      </c>
    </row>
    <row r="49" spans="1:44" ht="13.5" customHeight="1">
      <c r="A49" s="405" t="s">
        <v>126</v>
      </c>
      <c r="B49" s="15">
        <v>2883</v>
      </c>
      <c r="C49" s="15">
        <v>1456</v>
      </c>
      <c r="D49" s="15">
        <v>2439</v>
      </c>
      <c r="E49" s="15">
        <v>1297</v>
      </c>
      <c r="F49" s="15">
        <v>1855</v>
      </c>
      <c r="G49" s="15">
        <v>998</v>
      </c>
      <c r="H49" s="15">
        <v>1555</v>
      </c>
      <c r="I49" s="15">
        <v>856</v>
      </c>
      <c r="J49" s="13">
        <f t="shared" si="101"/>
        <v>8732</v>
      </c>
      <c r="K49" s="302">
        <f t="shared" si="102"/>
        <v>4607</v>
      </c>
      <c r="L49" s="10"/>
      <c r="M49" s="14" t="s">
        <v>126</v>
      </c>
      <c r="N49" s="15">
        <v>356</v>
      </c>
      <c r="O49" s="15">
        <v>172</v>
      </c>
      <c r="P49" s="15">
        <v>335</v>
      </c>
      <c r="Q49" s="15">
        <v>188</v>
      </c>
      <c r="R49" s="15">
        <v>158</v>
      </c>
      <c r="S49" s="15">
        <v>90</v>
      </c>
      <c r="T49" s="15">
        <v>392</v>
      </c>
      <c r="U49" s="15">
        <v>214</v>
      </c>
      <c r="V49" s="13">
        <f t="shared" si="109"/>
        <v>1241</v>
      </c>
      <c r="W49" s="302">
        <f t="shared" si="110"/>
        <v>664</v>
      </c>
      <c r="X49" s="10"/>
      <c r="Y49" s="18" t="s">
        <v>126</v>
      </c>
      <c r="Z49" s="573">
        <v>63</v>
      </c>
      <c r="AA49" s="574">
        <v>56</v>
      </c>
      <c r="AB49" s="574">
        <v>43</v>
      </c>
      <c r="AC49" s="574">
        <v>39</v>
      </c>
      <c r="AD49" s="572">
        <f t="shared" si="105"/>
        <v>201</v>
      </c>
      <c r="AE49" s="573">
        <v>164</v>
      </c>
      <c r="AF49" s="574">
        <v>30</v>
      </c>
      <c r="AG49" s="572">
        <f t="shared" si="106"/>
        <v>194</v>
      </c>
      <c r="AH49" s="579">
        <v>30</v>
      </c>
      <c r="AI49" s="10"/>
      <c r="AJ49" s="14" t="s">
        <v>126</v>
      </c>
      <c r="AK49" s="904">
        <v>46</v>
      </c>
      <c r="AL49" s="905">
        <v>133</v>
      </c>
      <c r="AM49" s="905">
        <v>3</v>
      </c>
      <c r="AN49" s="906">
        <v>53</v>
      </c>
      <c r="AO49" s="906">
        <v>105</v>
      </c>
      <c r="AP49" s="905">
        <v>0</v>
      </c>
      <c r="AQ49" s="907">
        <f t="shared" si="100"/>
        <v>340</v>
      </c>
      <c r="AR49" s="908">
        <v>48</v>
      </c>
    </row>
    <row r="50" spans="1:44" ht="13.5" customHeight="1">
      <c r="A50" s="405" t="s">
        <v>127</v>
      </c>
      <c r="B50" s="15">
        <v>1676</v>
      </c>
      <c r="C50" s="15">
        <v>878</v>
      </c>
      <c r="D50" s="15">
        <v>1300</v>
      </c>
      <c r="E50" s="15">
        <v>665</v>
      </c>
      <c r="F50" s="15">
        <v>966</v>
      </c>
      <c r="G50" s="15">
        <v>494</v>
      </c>
      <c r="H50" s="15">
        <v>775</v>
      </c>
      <c r="I50" s="15">
        <v>423</v>
      </c>
      <c r="J50" s="13">
        <f t="shared" si="101"/>
        <v>4717</v>
      </c>
      <c r="K50" s="302">
        <f t="shared" si="102"/>
        <v>2460</v>
      </c>
      <c r="L50" s="10"/>
      <c r="M50" s="14" t="s">
        <v>127</v>
      </c>
      <c r="N50" s="15">
        <v>247</v>
      </c>
      <c r="O50" s="15">
        <v>127</v>
      </c>
      <c r="P50" s="15">
        <v>107</v>
      </c>
      <c r="Q50" s="15">
        <v>53</v>
      </c>
      <c r="R50" s="15">
        <v>123</v>
      </c>
      <c r="S50" s="15">
        <v>54</v>
      </c>
      <c r="T50" s="15">
        <v>164</v>
      </c>
      <c r="U50" s="15">
        <v>97</v>
      </c>
      <c r="V50" s="13">
        <f t="shared" si="109"/>
        <v>641</v>
      </c>
      <c r="W50" s="302">
        <f t="shared" si="110"/>
        <v>331</v>
      </c>
      <c r="X50" s="10"/>
      <c r="Y50" s="18" t="s">
        <v>127</v>
      </c>
      <c r="Z50" s="573">
        <v>44</v>
      </c>
      <c r="AA50" s="574">
        <v>40</v>
      </c>
      <c r="AB50" s="574">
        <v>37</v>
      </c>
      <c r="AC50" s="574">
        <v>33</v>
      </c>
      <c r="AD50" s="572">
        <f t="shared" si="105"/>
        <v>154</v>
      </c>
      <c r="AE50" s="573">
        <v>92</v>
      </c>
      <c r="AF50" s="574">
        <v>50</v>
      </c>
      <c r="AG50" s="572">
        <f t="shared" si="106"/>
        <v>142</v>
      </c>
      <c r="AH50" s="579">
        <v>32</v>
      </c>
      <c r="AI50" s="10"/>
      <c r="AJ50" s="14" t="s">
        <v>127</v>
      </c>
      <c r="AK50" s="904">
        <v>24</v>
      </c>
      <c r="AL50" s="905">
        <v>29</v>
      </c>
      <c r="AM50" s="905">
        <v>101</v>
      </c>
      <c r="AN50" s="906">
        <v>6</v>
      </c>
      <c r="AO50" s="906">
        <v>81</v>
      </c>
      <c r="AP50" s="905">
        <v>0</v>
      </c>
      <c r="AQ50" s="907">
        <f t="shared" si="100"/>
        <v>241</v>
      </c>
      <c r="AR50" s="908">
        <v>25</v>
      </c>
    </row>
    <row r="51" spans="1:44" ht="17.25" customHeight="1">
      <c r="A51" s="406" t="s">
        <v>128</v>
      </c>
      <c r="B51" s="15">
        <v>4626</v>
      </c>
      <c r="C51" s="15">
        <v>2345</v>
      </c>
      <c r="D51" s="15">
        <v>3989</v>
      </c>
      <c r="E51" s="15">
        <v>2011</v>
      </c>
      <c r="F51" s="15">
        <v>3662</v>
      </c>
      <c r="G51" s="15">
        <v>1867</v>
      </c>
      <c r="H51" s="15">
        <v>2659</v>
      </c>
      <c r="I51" s="15">
        <v>1369</v>
      </c>
      <c r="J51" s="13">
        <f t="shared" si="101"/>
        <v>14936</v>
      </c>
      <c r="K51" s="302">
        <f t="shared" si="102"/>
        <v>7592</v>
      </c>
      <c r="L51" s="10"/>
      <c r="M51" s="23" t="s">
        <v>128</v>
      </c>
      <c r="N51" s="15">
        <v>718</v>
      </c>
      <c r="O51" s="15">
        <v>368</v>
      </c>
      <c r="P51" s="15">
        <v>515</v>
      </c>
      <c r="Q51" s="15">
        <v>240</v>
      </c>
      <c r="R51" s="15">
        <v>335</v>
      </c>
      <c r="S51" s="15">
        <v>165</v>
      </c>
      <c r="T51" s="15">
        <v>463</v>
      </c>
      <c r="U51" s="15">
        <v>236</v>
      </c>
      <c r="V51" s="13">
        <f t="shared" si="109"/>
        <v>2031</v>
      </c>
      <c r="W51" s="302">
        <f t="shared" si="110"/>
        <v>1009</v>
      </c>
      <c r="X51" s="10"/>
      <c r="Y51" s="18" t="s">
        <v>128</v>
      </c>
      <c r="Z51" s="573">
        <v>84</v>
      </c>
      <c r="AA51" s="574">
        <v>72</v>
      </c>
      <c r="AB51" s="574">
        <v>67</v>
      </c>
      <c r="AC51" s="574">
        <v>53</v>
      </c>
      <c r="AD51" s="572">
        <f t="shared" si="105"/>
        <v>276</v>
      </c>
      <c r="AE51" s="573">
        <v>212</v>
      </c>
      <c r="AF51" s="574">
        <v>17</v>
      </c>
      <c r="AG51" s="572">
        <f t="shared" si="106"/>
        <v>229</v>
      </c>
      <c r="AH51" s="579">
        <v>24</v>
      </c>
      <c r="AI51" s="10"/>
      <c r="AJ51" s="14" t="s">
        <v>128</v>
      </c>
      <c r="AK51" s="904">
        <v>293</v>
      </c>
      <c r="AL51" s="905">
        <v>60</v>
      </c>
      <c r="AM51" s="905">
        <v>36</v>
      </c>
      <c r="AN51" s="906">
        <v>15</v>
      </c>
      <c r="AO51" s="906">
        <v>111</v>
      </c>
      <c r="AP51" s="905">
        <v>5</v>
      </c>
      <c r="AQ51" s="907">
        <f t="shared" si="100"/>
        <v>520</v>
      </c>
      <c r="AR51" s="908">
        <v>190</v>
      </c>
    </row>
    <row r="52" spans="1:44" ht="13.5" customHeight="1">
      <c r="A52" s="406" t="s">
        <v>129</v>
      </c>
      <c r="B52" s="15">
        <v>4447</v>
      </c>
      <c r="C52" s="15">
        <v>2200</v>
      </c>
      <c r="D52" s="15">
        <v>3959</v>
      </c>
      <c r="E52" s="15">
        <v>2049</v>
      </c>
      <c r="F52" s="15">
        <v>3000</v>
      </c>
      <c r="G52" s="15">
        <v>1599</v>
      </c>
      <c r="H52" s="15">
        <v>2451</v>
      </c>
      <c r="I52" s="15">
        <v>1348</v>
      </c>
      <c r="J52" s="13">
        <f t="shared" si="101"/>
        <v>13857</v>
      </c>
      <c r="K52" s="302">
        <f t="shared" si="102"/>
        <v>7196</v>
      </c>
      <c r="L52" s="10"/>
      <c r="M52" s="23" t="s">
        <v>129</v>
      </c>
      <c r="N52" s="15">
        <v>680</v>
      </c>
      <c r="O52" s="15">
        <v>312</v>
      </c>
      <c r="P52" s="15">
        <v>596</v>
      </c>
      <c r="Q52" s="15">
        <v>322</v>
      </c>
      <c r="R52" s="15">
        <v>321</v>
      </c>
      <c r="S52" s="15">
        <v>175</v>
      </c>
      <c r="T52" s="15">
        <v>517</v>
      </c>
      <c r="U52" s="15">
        <v>292</v>
      </c>
      <c r="V52" s="13">
        <f t="shared" si="109"/>
        <v>2114</v>
      </c>
      <c r="W52" s="302">
        <f t="shared" si="110"/>
        <v>1101</v>
      </c>
      <c r="X52" s="10"/>
      <c r="Y52" s="18" t="s">
        <v>129</v>
      </c>
      <c r="Z52" s="573">
        <v>86</v>
      </c>
      <c r="AA52" s="574">
        <v>77</v>
      </c>
      <c r="AB52" s="574">
        <v>61</v>
      </c>
      <c r="AC52" s="574">
        <v>54</v>
      </c>
      <c r="AD52" s="572">
        <f t="shared" si="105"/>
        <v>278</v>
      </c>
      <c r="AE52" s="573">
        <v>198</v>
      </c>
      <c r="AF52" s="574">
        <v>35</v>
      </c>
      <c r="AG52" s="572">
        <f t="shared" si="106"/>
        <v>233</v>
      </c>
      <c r="AH52" s="579">
        <v>22</v>
      </c>
      <c r="AI52" s="10"/>
      <c r="AJ52" s="14" t="s">
        <v>129</v>
      </c>
      <c r="AK52" s="904">
        <v>208</v>
      </c>
      <c r="AL52" s="905">
        <v>77</v>
      </c>
      <c r="AM52" s="905">
        <v>15</v>
      </c>
      <c r="AN52" s="906">
        <v>38</v>
      </c>
      <c r="AO52" s="906">
        <v>155</v>
      </c>
      <c r="AP52" s="905">
        <v>8</v>
      </c>
      <c r="AQ52" s="907">
        <f t="shared" si="100"/>
        <v>501</v>
      </c>
      <c r="AR52" s="908">
        <v>155</v>
      </c>
    </row>
    <row r="53" spans="1:44" ht="13.5" customHeight="1">
      <c r="A53" s="406" t="s">
        <v>130</v>
      </c>
      <c r="B53" s="15">
        <v>5881</v>
      </c>
      <c r="C53" s="15">
        <v>2962</v>
      </c>
      <c r="D53" s="15">
        <v>5755</v>
      </c>
      <c r="E53" s="15">
        <v>2960</v>
      </c>
      <c r="F53" s="15">
        <v>5304</v>
      </c>
      <c r="G53" s="15">
        <v>2821</v>
      </c>
      <c r="H53" s="15">
        <v>4154</v>
      </c>
      <c r="I53" s="15">
        <v>2135</v>
      </c>
      <c r="J53" s="13">
        <f t="shared" si="101"/>
        <v>21094</v>
      </c>
      <c r="K53" s="302">
        <f t="shared" si="102"/>
        <v>10878</v>
      </c>
      <c r="L53" s="10"/>
      <c r="M53" s="23" t="s">
        <v>130</v>
      </c>
      <c r="N53" s="15">
        <v>673</v>
      </c>
      <c r="O53" s="15">
        <v>311</v>
      </c>
      <c r="P53" s="15">
        <v>523</v>
      </c>
      <c r="Q53" s="15">
        <v>228</v>
      </c>
      <c r="R53" s="15">
        <v>359</v>
      </c>
      <c r="S53" s="15">
        <v>182</v>
      </c>
      <c r="T53" s="15">
        <v>450</v>
      </c>
      <c r="U53" s="15">
        <v>216</v>
      </c>
      <c r="V53" s="13">
        <f t="shared" si="109"/>
        <v>2005</v>
      </c>
      <c r="W53" s="302">
        <f t="shared" si="110"/>
        <v>937</v>
      </c>
      <c r="X53" s="10"/>
      <c r="Y53" s="18" t="s">
        <v>130</v>
      </c>
      <c r="Z53" s="573">
        <v>101</v>
      </c>
      <c r="AA53" s="574">
        <v>101</v>
      </c>
      <c r="AB53" s="574">
        <v>97</v>
      </c>
      <c r="AC53" s="574">
        <v>88</v>
      </c>
      <c r="AD53" s="572">
        <f t="shared" si="105"/>
        <v>387</v>
      </c>
      <c r="AE53" s="573">
        <v>294</v>
      </c>
      <c r="AF53" s="574">
        <v>18</v>
      </c>
      <c r="AG53" s="572">
        <f t="shared" si="106"/>
        <v>312</v>
      </c>
      <c r="AH53" s="579">
        <v>14</v>
      </c>
      <c r="AI53" s="10"/>
      <c r="AJ53" s="14" t="s">
        <v>130</v>
      </c>
      <c r="AK53" s="904">
        <v>473</v>
      </c>
      <c r="AL53" s="905">
        <v>41</v>
      </c>
      <c r="AM53" s="905">
        <v>7</v>
      </c>
      <c r="AN53" s="906">
        <v>28</v>
      </c>
      <c r="AO53" s="906">
        <v>94</v>
      </c>
      <c r="AP53" s="905">
        <v>27</v>
      </c>
      <c r="AQ53" s="907">
        <f t="shared" si="100"/>
        <v>670</v>
      </c>
      <c r="AR53" s="908">
        <v>427</v>
      </c>
    </row>
    <row r="54" spans="1:44" ht="13.5" customHeight="1">
      <c r="A54" s="405" t="s">
        <v>131</v>
      </c>
      <c r="B54" s="15">
        <v>4750</v>
      </c>
      <c r="C54" s="15">
        <v>2370</v>
      </c>
      <c r="D54" s="15">
        <v>3703</v>
      </c>
      <c r="E54" s="15">
        <v>1907</v>
      </c>
      <c r="F54" s="15">
        <v>3177</v>
      </c>
      <c r="G54" s="15">
        <v>1714</v>
      </c>
      <c r="H54" s="15">
        <v>2787</v>
      </c>
      <c r="I54" s="15">
        <v>1547</v>
      </c>
      <c r="J54" s="13">
        <f t="shared" si="101"/>
        <v>14417</v>
      </c>
      <c r="K54" s="302">
        <f t="shared" si="102"/>
        <v>7538</v>
      </c>
      <c r="L54" s="10"/>
      <c r="M54" s="14" t="s">
        <v>131</v>
      </c>
      <c r="N54" s="15">
        <v>782</v>
      </c>
      <c r="O54" s="15">
        <v>344</v>
      </c>
      <c r="P54" s="15">
        <v>511</v>
      </c>
      <c r="Q54" s="15">
        <v>239</v>
      </c>
      <c r="R54" s="15">
        <v>408</v>
      </c>
      <c r="S54" s="15">
        <v>224</v>
      </c>
      <c r="T54" s="15">
        <v>696</v>
      </c>
      <c r="U54" s="15">
        <v>375</v>
      </c>
      <c r="V54" s="13">
        <f t="shared" si="109"/>
        <v>2397</v>
      </c>
      <c r="W54" s="302">
        <f t="shared" si="110"/>
        <v>1182</v>
      </c>
      <c r="X54" s="10"/>
      <c r="Y54" s="18" t="s">
        <v>131</v>
      </c>
      <c r="Z54" s="573">
        <v>103</v>
      </c>
      <c r="AA54" s="574">
        <v>84</v>
      </c>
      <c r="AB54" s="574">
        <v>73</v>
      </c>
      <c r="AC54" s="574">
        <v>65</v>
      </c>
      <c r="AD54" s="572">
        <f t="shared" si="105"/>
        <v>325</v>
      </c>
      <c r="AE54" s="573">
        <v>248</v>
      </c>
      <c r="AF54" s="574">
        <v>53</v>
      </c>
      <c r="AG54" s="572">
        <f t="shared" si="106"/>
        <v>301</v>
      </c>
      <c r="AH54" s="579">
        <v>28</v>
      </c>
      <c r="AI54" s="10"/>
      <c r="AJ54" s="14" t="s">
        <v>131</v>
      </c>
      <c r="AK54" s="904">
        <v>96</v>
      </c>
      <c r="AL54" s="905">
        <v>87</v>
      </c>
      <c r="AM54" s="905">
        <v>120</v>
      </c>
      <c r="AN54" s="906">
        <v>60</v>
      </c>
      <c r="AO54" s="906">
        <v>162</v>
      </c>
      <c r="AP54" s="905">
        <v>2</v>
      </c>
      <c r="AQ54" s="907">
        <f t="shared" si="100"/>
        <v>527</v>
      </c>
      <c r="AR54" s="908">
        <v>86</v>
      </c>
    </row>
    <row r="55" spans="1:44" ht="13.5" customHeight="1">
      <c r="A55" s="347" t="s">
        <v>75</v>
      </c>
      <c r="B55" s="13"/>
      <c r="C55" s="13"/>
      <c r="D55" s="13"/>
      <c r="E55" s="13"/>
      <c r="F55" s="13"/>
      <c r="G55" s="13"/>
      <c r="H55" s="13"/>
      <c r="I55" s="13"/>
      <c r="J55" s="13"/>
      <c r="K55" s="302"/>
      <c r="L55" s="31"/>
      <c r="M55" s="20" t="s">
        <v>75</v>
      </c>
      <c r="N55" s="13"/>
      <c r="O55" s="13"/>
      <c r="P55" s="13"/>
      <c r="Q55" s="13"/>
      <c r="R55" s="13"/>
      <c r="S55" s="13"/>
      <c r="T55" s="13"/>
      <c r="U55" s="13"/>
      <c r="V55" s="13"/>
      <c r="W55" s="302"/>
      <c r="X55" s="31"/>
      <c r="Y55" s="569" t="s">
        <v>75</v>
      </c>
      <c r="Z55" s="570"/>
      <c r="AA55" s="571"/>
      <c r="AB55" s="571"/>
      <c r="AC55" s="571"/>
      <c r="AD55" s="572"/>
      <c r="AE55" s="570"/>
      <c r="AF55" s="571"/>
      <c r="AG55" s="572"/>
      <c r="AH55" s="578"/>
      <c r="AI55" s="31"/>
      <c r="AJ55" s="20" t="s">
        <v>75</v>
      </c>
      <c r="AK55" s="904"/>
      <c r="AL55" s="905"/>
      <c r="AM55" s="905"/>
      <c r="AN55" s="909"/>
      <c r="AO55" s="909"/>
      <c r="AP55" s="905"/>
      <c r="AQ55" s="907"/>
      <c r="AR55" s="908"/>
    </row>
    <row r="56" spans="1:44" ht="13.5" customHeight="1">
      <c r="A56" s="345" t="s">
        <v>132</v>
      </c>
      <c r="B56" s="15">
        <v>159</v>
      </c>
      <c r="C56" s="15">
        <v>78</v>
      </c>
      <c r="D56" s="15">
        <v>0</v>
      </c>
      <c r="E56" s="15">
        <v>0</v>
      </c>
      <c r="F56" s="15">
        <v>4285</v>
      </c>
      <c r="G56" s="15">
        <v>2066</v>
      </c>
      <c r="H56" s="15">
        <v>3391</v>
      </c>
      <c r="I56" s="15">
        <v>1606</v>
      </c>
      <c r="J56" s="13">
        <f t="shared" si="101"/>
        <v>7835</v>
      </c>
      <c r="K56" s="302">
        <f t="shared" si="102"/>
        <v>3750</v>
      </c>
      <c r="L56" s="10"/>
      <c r="M56" s="14" t="s">
        <v>132</v>
      </c>
      <c r="N56" s="15">
        <v>0</v>
      </c>
      <c r="O56" s="15">
        <v>0</v>
      </c>
      <c r="P56" s="15">
        <v>0</v>
      </c>
      <c r="Q56" s="15">
        <v>0</v>
      </c>
      <c r="R56" s="15">
        <v>450</v>
      </c>
      <c r="S56" s="15">
        <v>229</v>
      </c>
      <c r="T56" s="15">
        <v>905</v>
      </c>
      <c r="U56" s="15">
        <v>455</v>
      </c>
      <c r="V56" s="13">
        <f t="shared" ref="V56:V61" si="111">+N56+P56+R56+T56</f>
        <v>1355</v>
      </c>
      <c r="W56" s="302">
        <f t="shared" ref="W56:W61" si="112">+O56+Q56+S56+U56</f>
        <v>684</v>
      </c>
      <c r="X56" s="10"/>
      <c r="Y56" s="18" t="s">
        <v>132</v>
      </c>
      <c r="Z56" s="573">
        <v>4</v>
      </c>
      <c r="AA56" s="574">
        <v>0</v>
      </c>
      <c r="AB56" s="574">
        <v>76</v>
      </c>
      <c r="AC56" s="574">
        <v>61</v>
      </c>
      <c r="AD56" s="572">
        <f t="shared" si="105"/>
        <v>141</v>
      </c>
      <c r="AE56" s="573">
        <v>107</v>
      </c>
      <c r="AF56" s="574">
        <v>55</v>
      </c>
      <c r="AG56" s="572">
        <f t="shared" si="106"/>
        <v>162</v>
      </c>
      <c r="AH56" s="579">
        <v>26</v>
      </c>
      <c r="AI56" s="10"/>
      <c r="AJ56" s="14" t="s">
        <v>132</v>
      </c>
      <c r="AK56" s="904">
        <v>41</v>
      </c>
      <c r="AL56" s="905">
        <v>36</v>
      </c>
      <c r="AM56" s="905">
        <v>9</v>
      </c>
      <c r="AN56" s="906">
        <v>44</v>
      </c>
      <c r="AO56" s="906">
        <v>108</v>
      </c>
      <c r="AP56" s="905">
        <v>0</v>
      </c>
      <c r="AQ56" s="907">
        <f t="shared" si="100"/>
        <v>238</v>
      </c>
      <c r="AR56" s="908">
        <v>55</v>
      </c>
    </row>
    <row r="57" spans="1:44" ht="13.5" customHeight="1">
      <c r="A57" s="345" t="s">
        <v>133</v>
      </c>
      <c r="B57" s="15">
        <v>3518</v>
      </c>
      <c r="C57" s="15">
        <v>1745</v>
      </c>
      <c r="D57" s="15">
        <v>2519</v>
      </c>
      <c r="E57" s="15">
        <v>1236</v>
      </c>
      <c r="F57" s="15">
        <v>2187</v>
      </c>
      <c r="G57" s="15">
        <v>1011</v>
      </c>
      <c r="H57" s="15">
        <v>1492</v>
      </c>
      <c r="I57" s="15">
        <v>648</v>
      </c>
      <c r="J57" s="13">
        <f t="shared" si="101"/>
        <v>9716</v>
      </c>
      <c r="K57" s="302">
        <f t="shared" si="102"/>
        <v>4640</v>
      </c>
      <c r="L57" s="10"/>
      <c r="M57" s="14" t="s">
        <v>133</v>
      </c>
      <c r="N57" s="15">
        <v>669</v>
      </c>
      <c r="O57" s="15">
        <v>313</v>
      </c>
      <c r="P57" s="15">
        <v>517</v>
      </c>
      <c r="Q57" s="15">
        <v>248</v>
      </c>
      <c r="R57" s="15">
        <v>368</v>
      </c>
      <c r="S57" s="15">
        <v>165</v>
      </c>
      <c r="T57" s="15">
        <v>426</v>
      </c>
      <c r="U57" s="15">
        <v>204</v>
      </c>
      <c r="V57" s="13">
        <f t="shared" si="111"/>
        <v>1980</v>
      </c>
      <c r="W57" s="302">
        <f t="shared" si="112"/>
        <v>930</v>
      </c>
      <c r="X57" s="10"/>
      <c r="Y57" s="18" t="s">
        <v>133</v>
      </c>
      <c r="Z57" s="573">
        <v>67</v>
      </c>
      <c r="AA57" s="574">
        <v>48</v>
      </c>
      <c r="AB57" s="574">
        <v>43</v>
      </c>
      <c r="AC57" s="574">
        <v>31</v>
      </c>
      <c r="AD57" s="572">
        <f t="shared" si="105"/>
        <v>189</v>
      </c>
      <c r="AE57" s="573">
        <v>69</v>
      </c>
      <c r="AF57" s="574">
        <v>93</v>
      </c>
      <c r="AG57" s="572">
        <f t="shared" si="106"/>
        <v>162</v>
      </c>
      <c r="AH57" s="579">
        <v>15</v>
      </c>
      <c r="AI57" s="10"/>
      <c r="AJ57" s="14" t="s">
        <v>133</v>
      </c>
      <c r="AK57" s="904">
        <v>22</v>
      </c>
      <c r="AL57" s="905">
        <v>55</v>
      </c>
      <c r="AM57" s="905">
        <v>72</v>
      </c>
      <c r="AN57" s="906">
        <v>62</v>
      </c>
      <c r="AO57" s="906">
        <v>41</v>
      </c>
      <c r="AP57" s="905">
        <v>0</v>
      </c>
      <c r="AQ57" s="907">
        <f t="shared" si="100"/>
        <v>252</v>
      </c>
      <c r="AR57" s="908">
        <v>25</v>
      </c>
    </row>
    <row r="58" spans="1:44" ht="13.5" customHeight="1">
      <c r="A58" s="345" t="s">
        <v>134</v>
      </c>
      <c r="B58" s="15">
        <v>4481</v>
      </c>
      <c r="C58" s="15">
        <v>2114</v>
      </c>
      <c r="D58" s="15">
        <v>2600</v>
      </c>
      <c r="E58" s="15">
        <v>1115</v>
      </c>
      <c r="F58" s="15">
        <v>2187</v>
      </c>
      <c r="G58" s="15">
        <v>863</v>
      </c>
      <c r="H58" s="15">
        <v>1752</v>
      </c>
      <c r="I58" s="15">
        <v>676</v>
      </c>
      <c r="J58" s="13">
        <f t="shared" si="101"/>
        <v>11020</v>
      </c>
      <c r="K58" s="302">
        <f t="shared" si="102"/>
        <v>4768</v>
      </c>
      <c r="L58" s="10"/>
      <c r="M58" s="14" t="s">
        <v>134</v>
      </c>
      <c r="N58" s="15">
        <v>911</v>
      </c>
      <c r="O58" s="15">
        <v>446</v>
      </c>
      <c r="P58" s="15">
        <v>512</v>
      </c>
      <c r="Q58" s="15">
        <v>227</v>
      </c>
      <c r="R58" s="15">
        <v>331</v>
      </c>
      <c r="S58" s="15">
        <v>147</v>
      </c>
      <c r="T58" s="15">
        <v>638</v>
      </c>
      <c r="U58" s="15">
        <v>257</v>
      </c>
      <c r="V58" s="13">
        <f t="shared" si="111"/>
        <v>2392</v>
      </c>
      <c r="W58" s="302">
        <f t="shared" si="112"/>
        <v>1077</v>
      </c>
      <c r="X58" s="10"/>
      <c r="Y58" s="18" t="s">
        <v>134</v>
      </c>
      <c r="Z58" s="573">
        <v>71</v>
      </c>
      <c r="AA58" s="574">
        <v>41</v>
      </c>
      <c r="AB58" s="574">
        <v>36</v>
      </c>
      <c r="AC58" s="574">
        <v>30</v>
      </c>
      <c r="AD58" s="572">
        <f t="shared" si="105"/>
        <v>178</v>
      </c>
      <c r="AE58" s="573">
        <v>114</v>
      </c>
      <c r="AF58" s="574">
        <v>51</v>
      </c>
      <c r="AG58" s="572">
        <f t="shared" si="106"/>
        <v>165</v>
      </c>
      <c r="AH58" s="579">
        <v>19</v>
      </c>
      <c r="AI58" s="10"/>
      <c r="AJ58" s="14" t="s">
        <v>134</v>
      </c>
      <c r="AK58" s="904">
        <v>93</v>
      </c>
      <c r="AL58" s="905">
        <v>6</v>
      </c>
      <c r="AM58" s="905">
        <v>0</v>
      </c>
      <c r="AN58" s="906">
        <v>40</v>
      </c>
      <c r="AO58" s="906">
        <v>98</v>
      </c>
      <c r="AP58" s="905">
        <v>29</v>
      </c>
      <c r="AQ58" s="907">
        <f t="shared" si="100"/>
        <v>266</v>
      </c>
      <c r="AR58" s="908">
        <v>44</v>
      </c>
    </row>
    <row r="59" spans="1:44" ht="13.5" customHeight="1">
      <c r="A59" s="345" t="s">
        <v>135</v>
      </c>
      <c r="B59" s="15">
        <v>920</v>
      </c>
      <c r="C59" s="15">
        <v>457</v>
      </c>
      <c r="D59" s="15">
        <v>544</v>
      </c>
      <c r="E59" s="15">
        <v>305</v>
      </c>
      <c r="F59" s="15">
        <v>474</v>
      </c>
      <c r="G59" s="15">
        <v>252</v>
      </c>
      <c r="H59" s="15">
        <v>240</v>
      </c>
      <c r="I59" s="15">
        <v>114</v>
      </c>
      <c r="J59" s="13">
        <f t="shared" si="101"/>
        <v>2178</v>
      </c>
      <c r="K59" s="302">
        <f t="shared" si="102"/>
        <v>1128</v>
      </c>
      <c r="L59" s="10"/>
      <c r="M59" s="14" t="s">
        <v>135</v>
      </c>
      <c r="N59" s="15">
        <v>375</v>
      </c>
      <c r="O59" s="15">
        <v>175</v>
      </c>
      <c r="P59" s="15">
        <v>154</v>
      </c>
      <c r="Q59" s="15">
        <v>92</v>
      </c>
      <c r="R59" s="15">
        <v>51</v>
      </c>
      <c r="S59" s="15">
        <v>26</v>
      </c>
      <c r="T59" s="15">
        <v>74</v>
      </c>
      <c r="U59" s="15">
        <v>44</v>
      </c>
      <c r="V59" s="13">
        <f t="shared" si="111"/>
        <v>654</v>
      </c>
      <c r="W59" s="302">
        <f t="shared" si="112"/>
        <v>337</v>
      </c>
      <c r="X59" s="10"/>
      <c r="Y59" s="18" t="s">
        <v>135</v>
      </c>
      <c r="Z59" s="573">
        <v>15</v>
      </c>
      <c r="AA59" s="574">
        <v>9</v>
      </c>
      <c r="AB59" s="574">
        <v>8</v>
      </c>
      <c r="AC59" s="574">
        <v>5</v>
      </c>
      <c r="AD59" s="572">
        <f t="shared" si="105"/>
        <v>37</v>
      </c>
      <c r="AE59" s="573">
        <v>22</v>
      </c>
      <c r="AF59" s="574">
        <v>7</v>
      </c>
      <c r="AG59" s="572">
        <f t="shared" si="106"/>
        <v>29</v>
      </c>
      <c r="AH59" s="579">
        <v>4</v>
      </c>
      <c r="AI59" s="10"/>
      <c r="AJ59" s="14" t="s">
        <v>135</v>
      </c>
      <c r="AK59" s="904">
        <v>6</v>
      </c>
      <c r="AL59" s="905">
        <v>11</v>
      </c>
      <c r="AM59" s="905">
        <v>20</v>
      </c>
      <c r="AN59" s="906">
        <v>11</v>
      </c>
      <c r="AO59" s="906">
        <v>5</v>
      </c>
      <c r="AP59" s="905">
        <v>0</v>
      </c>
      <c r="AQ59" s="907">
        <f t="shared" si="100"/>
        <v>53</v>
      </c>
      <c r="AR59" s="908">
        <v>9</v>
      </c>
    </row>
    <row r="60" spans="1:44" ht="13.5" customHeight="1">
      <c r="A60" s="345" t="s">
        <v>136</v>
      </c>
      <c r="B60" s="15">
        <v>3044</v>
      </c>
      <c r="C60" s="15">
        <v>1542</v>
      </c>
      <c r="D60" s="15">
        <v>2207</v>
      </c>
      <c r="E60" s="15">
        <v>984</v>
      </c>
      <c r="F60" s="15">
        <v>1825</v>
      </c>
      <c r="G60" s="15">
        <v>796</v>
      </c>
      <c r="H60" s="15">
        <v>1039</v>
      </c>
      <c r="I60" s="15">
        <v>467</v>
      </c>
      <c r="J60" s="13">
        <f t="shared" si="101"/>
        <v>8115</v>
      </c>
      <c r="K60" s="302">
        <f t="shared" si="102"/>
        <v>3789</v>
      </c>
      <c r="L60" s="10"/>
      <c r="M60" s="14" t="s">
        <v>136</v>
      </c>
      <c r="N60" s="15">
        <v>707</v>
      </c>
      <c r="O60" s="15">
        <v>345</v>
      </c>
      <c r="P60" s="15">
        <v>287</v>
      </c>
      <c r="Q60" s="15">
        <v>126</v>
      </c>
      <c r="R60" s="15">
        <v>141</v>
      </c>
      <c r="S60" s="15">
        <v>63</v>
      </c>
      <c r="T60" s="15">
        <v>265</v>
      </c>
      <c r="U60" s="15">
        <v>119</v>
      </c>
      <c r="V60" s="13">
        <f t="shared" si="111"/>
        <v>1400</v>
      </c>
      <c r="W60" s="302">
        <f t="shared" si="112"/>
        <v>653</v>
      </c>
      <c r="X60" s="10"/>
      <c r="Y60" s="18" t="s">
        <v>136</v>
      </c>
      <c r="Z60" s="573">
        <v>56</v>
      </c>
      <c r="AA60" s="574">
        <v>46</v>
      </c>
      <c r="AB60" s="574">
        <v>42</v>
      </c>
      <c r="AC60" s="574">
        <v>21</v>
      </c>
      <c r="AD60" s="572">
        <f t="shared" si="105"/>
        <v>165</v>
      </c>
      <c r="AE60" s="573">
        <v>120</v>
      </c>
      <c r="AF60" s="574">
        <v>39</v>
      </c>
      <c r="AG60" s="572">
        <f t="shared" si="106"/>
        <v>159</v>
      </c>
      <c r="AH60" s="579">
        <v>25</v>
      </c>
      <c r="AI60" s="10"/>
      <c r="AJ60" s="14" t="s">
        <v>136</v>
      </c>
      <c r="AK60" s="904">
        <v>19</v>
      </c>
      <c r="AL60" s="905">
        <v>48</v>
      </c>
      <c r="AM60" s="905">
        <v>30</v>
      </c>
      <c r="AN60" s="906">
        <v>32</v>
      </c>
      <c r="AO60" s="906">
        <v>97</v>
      </c>
      <c r="AP60" s="905">
        <v>0</v>
      </c>
      <c r="AQ60" s="907">
        <f t="shared" si="100"/>
        <v>226</v>
      </c>
      <c r="AR60" s="908">
        <v>21</v>
      </c>
    </row>
    <row r="61" spans="1:44" ht="13.5" customHeight="1">
      <c r="A61" s="345" t="s">
        <v>137</v>
      </c>
      <c r="B61" s="15">
        <v>4010</v>
      </c>
      <c r="C61" s="15">
        <v>1997</v>
      </c>
      <c r="D61" s="15">
        <v>2808</v>
      </c>
      <c r="E61" s="15">
        <v>1418</v>
      </c>
      <c r="F61" s="15">
        <v>2227</v>
      </c>
      <c r="G61" s="15">
        <v>1054</v>
      </c>
      <c r="H61" s="15">
        <v>1776</v>
      </c>
      <c r="I61" s="15">
        <v>784</v>
      </c>
      <c r="J61" s="13">
        <f t="shared" si="101"/>
        <v>10821</v>
      </c>
      <c r="K61" s="302">
        <f t="shared" si="102"/>
        <v>5253</v>
      </c>
      <c r="L61" s="10"/>
      <c r="M61" s="14" t="s">
        <v>137</v>
      </c>
      <c r="N61" s="15">
        <v>545</v>
      </c>
      <c r="O61" s="15">
        <v>259</v>
      </c>
      <c r="P61" s="15">
        <v>230</v>
      </c>
      <c r="Q61" s="15">
        <v>106</v>
      </c>
      <c r="R61" s="15">
        <v>122</v>
      </c>
      <c r="S61" s="15">
        <v>51</v>
      </c>
      <c r="T61" s="15">
        <v>309</v>
      </c>
      <c r="U61" s="15">
        <v>138</v>
      </c>
      <c r="V61" s="13">
        <f t="shared" si="111"/>
        <v>1206</v>
      </c>
      <c r="W61" s="302">
        <f t="shared" si="112"/>
        <v>554</v>
      </c>
      <c r="X61" s="10"/>
      <c r="Y61" s="18" t="s">
        <v>137</v>
      </c>
      <c r="Z61" s="573">
        <v>71</v>
      </c>
      <c r="AA61" s="574">
        <v>54</v>
      </c>
      <c r="AB61" s="574">
        <v>38</v>
      </c>
      <c r="AC61" s="574">
        <v>32</v>
      </c>
      <c r="AD61" s="572">
        <f t="shared" si="105"/>
        <v>195</v>
      </c>
      <c r="AE61" s="573">
        <v>62</v>
      </c>
      <c r="AF61" s="574">
        <v>89</v>
      </c>
      <c r="AG61" s="572">
        <f t="shared" si="106"/>
        <v>151</v>
      </c>
      <c r="AH61" s="579">
        <v>22</v>
      </c>
      <c r="AI61" s="10"/>
      <c r="AJ61" s="14" t="s">
        <v>137</v>
      </c>
      <c r="AK61" s="904">
        <v>17</v>
      </c>
      <c r="AL61" s="905">
        <v>70</v>
      </c>
      <c r="AM61" s="905">
        <v>44</v>
      </c>
      <c r="AN61" s="906">
        <v>69</v>
      </c>
      <c r="AO61" s="906">
        <v>70</v>
      </c>
      <c r="AP61" s="905">
        <v>1</v>
      </c>
      <c r="AQ61" s="907">
        <f t="shared" si="100"/>
        <v>271</v>
      </c>
      <c r="AR61" s="908">
        <v>40</v>
      </c>
    </row>
    <row r="62" spans="1:44" ht="13.5" customHeight="1">
      <c r="A62" s="347" t="s">
        <v>38</v>
      </c>
      <c r="B62" s="13"/>
      <c r="C62" s="13"/>
      <c r="D62" s="13"/>
      <c r="E62" s="13"/>
      <c r="F62" s="13"/>
      <c r="G62" s="13"/>
      <c r="H62" s="13"/>
      <c r="I62" s="13"/>
      <c r="J62" s="13"/>
      <c r="K62" s="302"/>
      <c r="L62" s="31"/>
      <c r="M62" s="20" t="s">
        <v>38</v>
      </c>
      <c r="N62" s="13"/>
      <c r="O62" s="13"/>
      <c r="P62" s="13"/>
      <c r="Q62" s="13"/>
      <c r="R62" s="13"/>
      <c r="S62" s="13"/>
      <c r="T62" s="13"/>
      <c r="U62" s="13"/>
      <c r="V62" s="13"/>
      <c r="W62" s="302"/>
      <c r="X62" s="31"/>
      <c r="Y62" s="569" t="s">
        <v>38</v>
      </c>
      <c r="Z62" s="570"/>
      <c r="AA62" s="571"/>
      <c r="AB62" s="571"/>
      <c r="AC62" s="571"/>
      <c r="AD62" s="572"/>
      <c r="AE62" s="570"/>
      <c r="AF62" s="571"/>
      <c r="AG62" s="572"/>
      <c r="AH62" s="578"/>
      <c r="AI62" s="31"/>
      <c r="AJ62" s="20" t="s">
        <v>38</v>
      </c>
      <c r="AK62" s="904"/>
      <c r="AL62" s="905"/>
      <c r="AM62" s="905"/>
      <c r="AN62" s="909"/>
      <c r="AO62" s="909"/>
      <c r="AP62" s="905"/>
      <c r="AQ62" s="907"/>
      <c r="AR62" s="908"/>
    </row>
    <row r="63" spans="1:44" ht="13.5" customHeight="1">
      <c r="A63" s="345" t="s">
        <v>138</v>
      </c>
      <c r="B63" s="24">
        <v>2066</v>
      </c>
      <c r="C63" s="24">
        <v>1108</v>
      </c>
      <c r="D63" s="24">
        <v>1527</v>
      </c>
      <c r="E63" s="24">
        <v>753</v>
      </c>
      <c r="F63" s="24">
        <v>1158</v>
      </c>
      <c r="G63" s="24">
        <v>511</v>
      </c>
      <c r="H63" s="24">
        <v>1000</v>
      </c>
      <c r="I63" s="24">
        <v>438</v>
      </c>
      <c r="J63" s="13">
        <f t="shared" si="101"/>
        <v>5751</v>
      </c>
      <c r="K63" s="302">
        <f t="shared" si="102"/>
        <v>2810</v>
      </c>
      <c r="L63" s="10"/>
      <c r="M63" s="14" t="s">
        <v>138</v>
      </c>
      <c r="N63" s="24">
        <v>290</v>
      </c>
      <c r="O63" s="24">
        <v>158</v>
      </c>
      <c r="P63" s="24">
        <v>165</v>
      </c>
      <c r="Q63" s="24">
        <v>83</v>
      </c>
      <c r="R63" s="24">
        <v>65</v>
      </c>
      <c r="S63" s="24">
        <v>35</v>
      </c>
      <c r="T63" s="24">
        <v>221</v>
      </c>
      <c r="U63" s="24">
        <v>93</v>
      </c>
      <c r="V63" s="13">
        <f t="shared" ref="V63:V66" si="113">+N63+P63+R63+T63</f>
        <v>741</v>
      </c>
      <c r="W63" s="302">
        <f t="shared" ref="W63:W66" si="114">+O63+Q63+S63+U63</f>
        <v>369</v>
      </c>
      <c r="X63" s="10"/>
      <c r="Y63" s="18" t="s">
        <v>138</v>
      </c>
      <c r="Z63" s="575">
        <v>31</v>
      </c>
      <c r="AA63" s="576">
        <v>25</v>
      </c>
      <c r="AB63" s="576">
        <v>20</v>
      </c>
      <c r="AC63" s="576">
        <v>16</v>
      </c>
      <c r="AD63" s="572">
        <f t="shared" si="105"/>
        <v>92</v>
      </c>
      <c r="AE63" s="575">
        <v>55</v>
      </c>
      <c r="AF63" s="576">
        <v>23</v>
      </c>
      <c r="AG63" s="572">
        <f t="shared" si="106"/>
        <v>78</v>
      </c>
      <c r="AH63" s="580">
        <v>18</v>
      </c>
      <c r="AI63" s="10"/>
      <c r="AJ63" s="14" t="s">
        <v>138</v>
      </c>
      <c r="AK63" s="904">
        <v>46</v>
      </c>
      <c r="AL63" s="905">
        <v>0</v>
      </c>
      <c r="AM63" s="905">
        <v>0</v>
      </c>
      <c r="AN63" s="906">
        <v>4</v>
      </c>
      <c r="AO63" s="906">
        <v>66</v>
      </c>
      <c r="AP63" s="905">
        <v>2</v>
      </c>
      <c r="AQ63" s="907">
        <f t="shared" si="100"/>
        <v>118</v>
      </c>
      <c r="AR63" s="908">
        <v>18</v>
      </c>
    </row>
    <row r="64" spans="1:44" ht="13.5" customHeight="1">
      <c r="A64" s="345" t="s">
        <v>139</v>
      </c>
      <c r="B64" s="24">
        <v>677</v>
      </c>
      <c r="C64" s="24">
        <v>291</v>
      </c>
      <c r="D64" s="24">
        <v>540</v>
      </c>
      <c r="E64" s="24">
        <v>255</v>
      </c>
      <c r="F64" s="24">
        <v>475</v>
      </c>
      <c r="G64" s="24">
        <v>178</v>
      </c>
      <c r="H64" s="24">
        <v>223</v>
      </c>
      <c r="I64" s="24">
        <v>91</v>
      </c>
      <c r="J64" s="13">
        <f t="shared" si="101"/>
        <v>1915</v>
      </c>
      <c r="K64" s="302">
        <f t="shared" si="102"/>
        <v>815</v>
      </c>
      <c r="L64" s="10"/>
      <c r="M64" s="14" t="s">
        <v>139</v>
      </c>
      <c r="N64" s="24">
        <v>93</v>
      </c>
      <c r="O64" s="24">
        <v>44</v>
      </c>
      <c r="P64" s="24">
        <v>81</v>
      </c>
      <c r="Q64" s="24">
        <v>38</v>
      </c>
      <c r="R64" s="24">
        <v>28</v>
      </c>
      <c r="S64" s="24">
        <v>14</v>
      </c>
      <c r="T64" s="24">
        <v>63</v>
      </c>
      <c r="U64" s="24">
        <v>14</v>
      </c>
      <c r="V64" s="13">
        <f t="shared" si="113"/>
        <v>265</v>
      </c>
      <c r="W64" s="302">
        <f t="shared" si="114"/>
        <v>110</v>
      </c>
      <c r="X64" s="10"/>
      <c r="Y64" s="18" t="s">
        <v>139</v>
      </c>
      <c r="Z64" s="575">
        <v>11</v>
      </c>
      <c r="AA64" s="576">
        <v>10</v>
      </c>
      <c r="AB64" s="576">
        <v>8</v>
      </c>
      <c r="AC64" s="576">
        <v>5</v>
      </c>
      <c r="AD64" s="572">
        <f t="shared" si="105"/>
        <v>34</v>
      </c>
      <c r="AE64" s="575">
        <v>27</v>
      </c>
      <c r="AF64" s="576">
        <v>6</v>
      </c>
      <c r="AG64" s="572">
        <f t="shared" si="106"/>
        <v>33</v>
      </c>
      <c r="AH64" s="580">
        <v>5</v>
      </c>
      <c r="AI64" s="10"/>
      <c r="AJ64" s="14" t="s">
        <v>139</v>
      </c>
      <c r="AK64" s="904">
        <v>24</v>
      </c>
      <c r="AL64" s="905">
        <v>5</v>
      </c>
      <c r="AM64" s="905">
        <v>0</v>
      </c>
      <c r="AN64" s="906">
        <v>2</v>
      </c>
      <c r="AO64" s="906">
        <v>12</v>
      </c>
      <c r="AP64" s="905">
        <v>0</v>
      </c>
      <c r="AQ64" s="907">
        <f t="shared" si="100"/>
        <v>43</v>
      </c>
      <c r="AR64" s="908">
        <v>14</v>
      </c>
    </row>
    <row r="65" spans="1:44" ht="13.5" customHeight="1">
      <c r="A65" s="345" t="s">
        <v>140</v>
      </c>
      <c r="B65" s="24">
        <v>603</v>
      </c>
      <c r="C65" s="24">
        <v>376</v>
      </c>
      <c r="D65" s="24">
        <v>324</v>
      </c>
      <c r="E65" s="24">
        <v>193</v>
      </c>
      <c r="F65" s="24">
        <v>246</v>
      </c>
      <c r="G65" s="24">
        <v>141</v>
      </c>
      <c r="H65" s="24">
        <v>192</v>
      </c>
      <c r="I65" s="24">
        <v>93</v>
      </c>
      <c r="J65" s="13">
        <f t="shared" si="101"/>
        <v>1365</v>
      </c>
      <c r="K65" s="302">
        <f t="shared" si="102"/>
        <v>803</v>
      </c>
      <c r="L65" s="10"/>
      <c r="M65" s="14" t="s">
        <v>140</v>
      </c>
      <c r="N65" s="24">
        <v>156</v>
      </c>
      <c r="O65" s="24">
        <v>106</v>
      </c>
      <c r="P65" s="24">
        <v>75</v>
      </c>
      <c r="Q65" s="24">
        <v>40</v>
      </c>
      <c r="R65" s="24">
        <v>44</v>
      </c>
      <c r="S65" s="24">
        <v>32</v>
      </c>
      <c r="T65" s="24">
        <v>62</v>
      </c>
      <c r="U65" s="24">
        <v>30</v>
      </c>
      <c r="V65" s="571">
        <f t="shared" si="113"/>
        <v>337</v>
      </c>
      <c r="W65" s="302">
        <f t="shared" si="114"/>
        <v>208</v>
      </c>
      <c r="X65" s="10"/>
      <c r="Y65" s="18" t="s">
        <v>140</v>
      </c>
      <c r="Z65" s="575">
        <v>7</v>
      </c>
      <c r="AA65" s="576">
        <v>4</v>
      </c>
      <c r="AB65" s="576">
        <v>4</v>
      </c>
      <c r="AC65" s="576">
        <v>3</v>
      </c>
      <c r="AD65" s="572">
        <f t="shared" si="105"/>
        <v>18</v>
      </c>
      <c r="AE65" s="575">
        <v>7</v>
      </c>
      <c r="AF65" s="576">
        <v>7</v>
      </c>
      <c r="AG65" s="572">
        <f t="shared" si="106"/>
        <v>14</v>
      </c>
      <c r="AH65" s="580">
        <v>4</v>
      </c>
      <c r="AI65" s="10"/>
      <c r="AJ65" s="14" t="s">
        <v>140</v>
      </c>
      <c r="AK65" s="904">
        <v>3</v>
      </c>
      <c r="AL65" s="905">
        <v>0</v>
      </c>
      <c r="AM65" s="905">
        <v>0</v>
      </c>
      <c r="AN65" s="906">
        <v>0</v>
      </c>
      <c r="AO65" s="906">
        <v>15</v>
      </c>
      <c r="AP65" s="905">
        <v>14</v>
      </c>
      <c r="AQ65" s="907">
        <f t="shared" si="100"/>
        <v>32</v>
      </c>
      <c r="AR65" s="908">
        <v>5</v>
      </c>
    </row>
    <row r="66" spans="1:44" s="334" customFormat="1" ht="13.5" customHeight="1" thickBot="1">
      <c r="A66" s="348" t="s">
        <v>141</v>
      </c>
      <c r="B66" s="408">
        <v>1412</v>
      </c>
      <c r="C66" s="408">
        <v>825</v>
      </c>
      <c r="D66" s="408">
        <v>718</v>
      </c>
      <c r="E66" s="408">
        <v>380</v>
      </c>
      <c r="F66" s="408">
        <v>591</v>
      </c>
      <c r="G66" s="408">
        <v>317</v>
      </c>
      <c r="H66" s="408">
        <v>801</v>
      </c>
      <c r="I66" s="408">
        <v>427</v>
      </c>
      <c r="J66" s="802">
        <v>3522</v>
      </c>
      <c r="K66" s="804">
        <f t="shared" si="102"/>
        <v>1949</v>
      </c>
      <c r="L66" s="10"/>
      <c r="M66" s="25" t="s">
        <v>141</v>
      </c>
      <c r="N66" s="408">
        <v>432</v>
      </c>
      <c r="O66" s="408">
        <v>248</v>
      </c>
      <c r="P66" s="408">
        <v>110</v>
      </c>
      <c r="Q66" s="408">
        <v>40</v>
      </c>
      <c r="R66" s="408">
        <v>76</v>
      </c>
      <c r="S66" s="408">
        <v>42</v>
      </c>
      <c r="T66" s="408">
        <v>412</v>
      </c>
      <c r="U66" s="408">
        <v>228</v>
      </c>
      <c r="V66" s="803">
        <f t="shared" si="113"/>
        <v>1030</v>
      </c>
      <c r="W66" s="804">
        <f t="shared" si="114"/>
        <v>558</v>
      </c>
      <c r="X66" s="10"/>
      <c r="Y66" s="29" t="s">
        <v>141</v>
      </c>
      <c r="Z66" s="577">
        <v>20</v>
      </c>
      <c r="AA66" s="408">
        <v>12</v>
      </c>
      <c r="AB66" s="408">
        <v>11</v>
      </c>
      <c r="AC66" s="408">
        <v>11</v>
      </c>
      <c r="AD66" s="804">
        <f t="shared" si="105"/>
        <v>54</v>
      </c>
      <c r="AE66" s="577">
        <v>30</v>
      </c>
      <c r="AF66" s="408">
        <v>6</v>
      </c>
      <c r="AG66" s="804">
        <f t="shared" si="106"/>
        <v>36</v>
      </c>
      <c r="AH66" s="581">
        <v>7</v>
      </c>
      <c r="AI66" s="10"/>
      <c r="AJ66" s="25" t="s">
        <v>141</v>
      </c>
      <c r="AK66" s="910">
        <v>31</v>
      </c>
      <c r="AL66" s="911">
        <v>0</v>
      </c>
      <c r="AM66" s="911">
        <v>0</v>
      </c>
      <c r="AN66" s="912">
        <v>0</v>
      </c>
      <c r="AO66" s="912">
        <v>31</v>
      </c>
      <c r="AP66" s="911">
        <v>0</v>
      </c>
      <c r="AQ66" s="913">
        <f t="shared" si="100"/>
        <v>62</v>
      </c>
      <c r="AR66" s="914">
        <v>22</v>
      </c>
    </row>
    <row r="67" spans="1:44" s="334" customFormat="1">
      <c r="A67" s="1133" t="s">
        <v>112</v>
      </c>
      <c r="B67" s="1133"/>
      <c r="C67" s="1133"/>
      <c r="D67" s="1133"/>
      <c r="E67" s="1133"/>
      <c r="F67" s="1133"/>
      <c r="G67" s="1133"/>
      <c r="H67" s="1133"/>
      <c r="I67" s="1133"/>
      <c r="J67" s="1133"/>
      <c r="K67" s="1133"/>
      <c r="L67" s="265"/>
      <c r="M67" s="1130" t="s">
        <v>113</v>
      </c>
      <c r="N67" s="1130"/>
      <c r="O67" s="1130"/>
      <c r="P67" s="1130"/>
      <c r="Q67" s="1130"/>
      <c r="R67" s="1130"/>
      <c r="S67" s="1130"/>
      <c r="T67" s="1130"/>
      <c r="U67" s="1130"/>
      <c r="V67" s="1130"/>
      <c r="W67" s="1130"/>
      <c r="X67" s="265"/>
      <c r="Y67" s="1117" t="s">
        <v>528</v>
      </c>
      <c r="Z67" s="1117"/>
      <c r="AA67" s="1117"/>
      <c r="AB67" s="1117"/>
      <c r="AC67" s="1117"/>
      <c r="AD67" s="1117"/>
      <c r="AE67" s="1117"/>
      <c r="AF67" s="1117"/>
      <c r="AG67" s="1117"/>
      <c r="AH67" s="1117"/>
      <c r="AI67" s="265"/>
      <c r="AJ67" s="1129" t="s">
        <v>543</v>
      </c>
      <c r="AK67" s="1129"/>
      <c r="AL67" s="1129"/>
      <c r="AM67" s="1129"/>
      <c r="AN67" s="1129"/>
      <c r="AO67" s="1129"/>
      <c r="AP67" s="1129"/>
      <c r="AQ67" s="1129"/>
      <c r="AR67" s="1129"/>
    </row>
    <row r="68" spans="1:44">
      <c r="A68" s="1071" t="s">
        <v>187</v>
      </c>
      <c r="B68" s="1071"/>
      <c r="C68" s="1071"/>
      <c r="D68" s="1071"/>
      <c r="E68" s="1071"/>
      <c r="F68" s="1071"/>
      <c r="G68" s="1071"/>
      <c r="H68" s="1071"/>
      <c r="I68" s="1071"/>
      <c r="J68" s="1071"/>
      <c r="K68" s="1071"/>
      <c r="L68" s="265"/>
      <c r="M68" s="1071" t="s">
        <v>187</v>
      </c>
      <c r="N68" s="1071"/>
      <c r="O68" s="1071"/>
      <c r="P68" s="1071"/>
      <c r="Q68" s="1071"/>
      <c r="R68" s="1071"/>
      <c r="S68" s="1071"/>
      <c r="T68" s="1071"/>
      <c r="U68" s="1071"/>
      <c r="V68" s="1071"/>
      <c r="W68" s="1071"/>
      <c r="X68" s="265"/>
      <c r="Y68" s="1071" t="s">
        <v>187</v>
      </c>
      <c r="Z68" s="1071"/>
      <c r="AA68" s="1071"/>
      <c r="AB68" s="1071"/>
      <c r="AC68" s="1071"/>
      <c r="AD68" s="1071"/>
      <c r="AE68" s="1071"/>
      <c r="AF68" s="1071"/>
      <c r="AG68" s="1071"/>
      <c r="AH68" s="1071"/>
      <c r="AI68" s="265"/>
      <c r="AJ68" s="1071" t="s">
        <v>187</v>
      </c>
      <c r="AK68" s="1071"/>
      <c r="AL68" s="1071"/>
      <c r="AM68" s="1071"/>
      <c r="AN68" s="1071"/>
      <c r="AO68" s="1071"/>
      <c r="AP68" s="1071"/>
      <c r="AQ68" s="1071"/>
      <c r="AR68" s="1071"/>
    </row>
    <row r="69" spans="1:44" ht="15" thickBot="1">
      <c r="A69" s="316"/>
      <c r="B69" s="316"/>
      <c r="C69" s="316"/>
      <c r="D69" s="316"/>
      <c r="E69" s="316"/>
      <c r="F69" s="316"/>
      <c r="G69" s="316"/>
      <c r="H69" s="316"/>
      <c r="I69" s="316"/>
      <c r="J69" s="771"/>
      <c r="K69" s="771"/>
      <c r="L69" s="265"/>
      <c r="M69" s="308"/>
      <c r="N69" s="308"/>
      <c r="O69" s="308"/>
      <c r="P69" s="308"/>
      <c r="Q69" s="308"/>
      <c r="R69" s="308"/>
      <c r="S69" s="308"/>
      <c r="T69" s="308"/>
      <c r="U69" s="308"/>
      <c r="V69" s="768"/>
      <c r="W69" s="768"/>
      <c r="X69" s="265"/>
      <c r="Y69" s="308"/>
      <c r="Z69" s="308"/>
      <c r="AA69" s="308"/>
      <c r="AB69" s="308"/>
      <c r="AC69" s="308"/>
      <c r="AD69" s="768"/>
      <c r="AE69" s="308"/>
      <c r="AF69" s="308"/>
      <c r="AG69" s="768"/>
      <c r="AH69" s="308"/>
      <c r="AI69" s="265"/>
      <c r="AJ69" s="1071"/>
      <c r="AK69" s="1071"/>
      <c r="AL69" s="1071"/>
      <c r="AM69" s="1071"/>
      <c r="AN69" s="1071"/>
      <c r="AO69" s="1071"/>
      <c r="AP69" s="1071"/>
      <c r="AQ69" s="1071"/>
      <c r="AR69" s="1071"/>
    </row>
    <row r="70" spans="1:44" ht="15" customHeight="1">
      <c r="A70" s="1099" t="s">
        <v>115</v>
      </c>
      <c r="B70" s="1101" t="s">
        <v>92</v>
      </c>
      <c r="C70" s="1063"/>
      <c r="D70" s="1101" t="s">
        <v>93</v>
      </c>
      <c r="E70" s="1063"/>
      <c r="F70" s="1101" t="s">
        <v>94</v>
      </c>
      <c r="G70" s="1063"/>
      <c r="H70" s="1101" t="s">
        <v>95</v>
      </c>
      <c r="I70" s="1063"/>
      <c r="J70" s="1112" t="s">
        <v>1</v>
      </c>
      <c r="K70" s="1113"/>
      <c r="L70" s="10"/>
      <c r="M70" s="1103" t="s">
        <v>7</v>
      </c>
      <c r="N70" s="1101" t="s">
        <v>92</v>
      </c>
      <c r="O70" s="1063"/>
      <c r="P70" s="1101" t="s">
        <v>93</v>
      </c>
      <c r="Q70" s="1063"/>
      <c r="R70" s="1101" t="s">
        <v>94</v>
      </c>
      <c r="S70" s="1063"/>
      <c r="T70" s="1101" t="s">
        <v>95</v>
      </c>
      <c r="U70" s="1063"/>
      <c r="V70" s="1105" t="s">
        <v>1</v>
      </c>
      <c r="W70" s="1106"/>
      <c r="X70" s="10"/>
      <c r="Y70" s="1107" t="s">
        <v>115</v>
      </c>
      <c r="Z70" s="1109" t="s">
        <v>96</v>
      </c>
      <c r="AA70" s="1110"/>
      <c r="AB70" s="1110"/>
      <c r="AC70" s="1110"/>
      <c r="AD70" s="1111"/>
      <c r="AE70" s="1109" t="s">
        <v>97</v>
      </c>
      <c r="AF70" s="1110"/>
      <c r="AG70" s="1111"/>
      <c r="AH70" s="1085" t="s">
        <v>98</v>
      </c>
      <c r="AI70" s="10"/>
      <c r="AJ70" s="1083" t="s">
        <v>7</v>
      </c>
      <c r="AK70" s="1091" t="s">
        <v>103</v>
      </c>
      <c r="AL70" s="1089" t="s">
        <v>544</v>
      </c>
      <c r="AM70" s="1091" t="s">
        <v>545</v>
      </c>
      <c r="AN70" s="1093" t="s">
        <v>546</v>
      </c>
      <c r="AO70" s="1093" t="s">
        <v>105</v>
      </c>
      <c r="AP70" s="1093" t="s">
        <v>106</v>
      </c>
      <c r="AQ70" s="1095" t="s">
        <v>547</v>
      </c>
      <c r="AR70" s="1087" t="s">
        <v>5</v>
      </c>
    </row>
    <row r="71" spans="1:44" ht="26">
      <c r="A71" s="1100"/>
      <c r="B71" s="153" t="s">
        <v>99</v>
      </c>
      <c r="C71" s="153" t="s">
        <v>100</v>
      </c>
      <c r="D71" s="153" t="s">
        <v>99</v>
      </c>
      <c r="E71" s="153" t="s">
        <v>100</v>
      </c>
      <c r="F71" s="153" t="s">
        <v>99</v>
      </c>
      <c r="G71" s="153" t="s">
        <v>100</v>
      </c>
      <c r="H71" s="153" t="s">
        <v>99</v>
      </c>
      <c r="I71" s="153" t="s">
        <v>100</v>
      </c>
      <c r="J71" s="153" t="s">
        <v>99</v>
      </c>
      <c r="K71" s="323" t="s">
        <v>100</v>
      </c>
      <c r="L71" s="10"/>
      <c r="M71" s="1104"/>
      <c r="N71" s="153" t="s">
        <v>99</v>
      </c>
      <c r="O71" s="153" t="s">
        <v>100</v>
      </c>
      <c r="P71" s="153" t="s">
        <v>99</v>
      </c>
      <c r="Q71" s="153" t="s">
        <v>100</v>
      </c>
      <c r="R71" s="153" t="s">
        <v>99</v>
      </c>
      <c r="S71" s="153" t="s">
        <v>100</v>
      </c>
      <c r="T71" s="153" t="s">
        <v>99</v>
      </c>
      <c r="U71" s="153" t="s">
        <v>100</v>
      </c>
      <c r="V71" s="153" t="s">
        <v>99</v>
      </c>
      <c r="W71" s="323" t="s">
        <v>100</v>
      </c>
      <c r="X71" s="10"/>
      <c r="Y71" s="1108"/>
      <c r="Z71" s="443" t="s">
        <v>92</v>
      </c>
      <c r="AA71" s="445" t="s">
        <v>93</v>
      </c>
      <c r="AB71" s="445" t="s">
        <v>94</v>
      </c>
      <c r="AC71" s="445" t="s">
        <v>95</v>
      </c>
      <c r="AD71" s="444" t="s">
        <v>1</v>
      </c>
      <c r="AE71" s="443" t="s">
        <v>116</v>
      </c>
      <c r="AF71" s="445" t="s">
        <v>117</v>
      </c>
      <c r="AG71" s="444" t="s">
        <v>1</v>
      </c>
      <c r="AH71" s="1086"/>
      <c r="AI71" s="10"/>
      <c r="AJ71" s="1084"/>
      <c r="AK71" s="1092"/>
      <c r="AL71" s="1090"/>
      <c r="AM71" s="1092"/>
      <c r="AN71" s="1094"/>
      <c r="AO71" s="1094"/>
      <c r="AP71" s="1094"/>
      <c r="AQ71" s="1096"/>
      <c r="AR71" s="1088"/>
    </row>
    <row r="72" spans="1:44" ht="13.5" customHeight="1">
      <c r="A72" s="30" t="s">
        <v>25</v>
      </c>
      <c r="B72" s="13"/>
      <c r="C72" s="13"/>
      <c r="D72" s="13"/>
      <c r="E72" s="13"/>
      <c r="F72" s="13"/>
      <c r="G72" s="13"/>
      <c r="H72" s="13"/>
      <c r="I72" s="13"/>
      <c r="J72" s="13"/>
      <c r="K72" s="302"/>
      <c r="L72" s="31"/>
      <c r="M72" s="20" t="s">
        <v>25</v>
      </c>
      <c r="N72" s="13"/>
      <c r="O72" s="13"/>
      <c r="P72" s="13"/>
      <c r="Q72" s="13"/>
      <c r="R72" s="13"/>
      <c r="S72" s="13"/>
      <c r="T72" s="13"/>
      <c r="U72" s="13"/>
      <c r="V72" s="13"/>
      <c r="W72" s="302"/>
      <c r="X72" s="31"/>
      <c r="Y72" s="569" t="s">
        <v>25</v>
      </c>
      <c r="Z72" s="570"/>
      <c r="AA72" s="571"/>
      <c r="AB72" s="571"/>
      <c r="AC72" s="571"/>
      <c r="AD72" s="572"/>
      <c r="AE72" s="570"/>
      <c r="AF72" s="571"/>
      <c r="AG72" s="572"/>
      <c r="AH72" s="578"/>
      <c r="AI72" s="31"/>
      <c r="AJ72" s="896" t="s">
        <v>25</v>
      </c>
      <c r="AK72" s="888"/>
      <c r="AL72" s="889"/>
      <c r="AM72" s="889"/>
      <c r="AN72" s="706"/>
      <c r="AO72" s="706"/>
      <c r="AP72" s="889"/>
      <c r="AQ72" s="891"/>
      <c r="AR72" s="893"/>
    </row>
    <row r="73" spans="1:44" ht="13.5" customHeight="1">
      <c r="A73" s="14" t="s">
        <v>142</v>
      </c>
      <c r="B73" s="15">
        <v>1667</v>
      </c>
      <c r="C73" s="15">
        <v>888</v>
      </c>
      <c r="D73" s="15">
        <v>983</v>
      </c>
      <c r="E73" s="15">
        <v>486</v>
      </c>
      <c r="F73" s="15">
        <v>690</v>
      </c>
      <c r="G73" s="15">
        <v>331</v>
      </c>
      <c r="H73" s="15">
        <v>673</v>
      </c>
      <c r="I73" s="15">
        <v>308</v>
      </c>
      <c r="J73" s="13">
        <f t="shared" ref="J73" si="115">+B73+D73+F73+H73</f>
        <v>4013</v>
      </c>
      <c r="K73" s="302">
        <f t="shared" ref="K73" si="116">+C73+E73+G73+I73</f>
        <v>2013</v>
      </c>
      <c r="L73" s="10"/>
      <c r="M73" s="14" t="s">
        <v>142</v>
      </c>
      <c r="N73" s="15">
        <v>324</v>
      </c>
      <c r="O73" s="15">
        <v>186</v>
      </c>
      <c r="P73" s="15">
        <v>44</v>
      </c>
      <c r="Q73" s="15">
        <v>24</v>
      </c>
      <c r="R73" s="15">
        <v>16</v>
      </c>
      <c r="S73" s="15">
        <v>10</v>
      </c>
      <c r="T73" s="15">
        <v>94</v>
      </c>
      <c r="U73" s="15">
        <v>37</v>
      </c>
      <c r="V73" s="13">
        <f t="shared" ref="V73:V75" si="117">+N73+P73+R73+T73</f>
        <v>478</v>
      </c>
      <c r="W73" s="302">
        <f t="shared" ref="W73:W75" si="118">+O73+Q73+S73+U73</f>
        <v>257</v>
      </c>
      <c r="X73" s="10"/>
      <c r="Y73" s="18" t="s">
        <v>142</v>
      </c>
      <c r="Z73" s="573">
        <v>24</v>
      </c>
      <c r="AA73" s="574">
        <v>16</v>
      </c>
      <c r="AB73" s="574">
        <v>14</v>
      </c>
      <c r="AC73" s="574">
        <v>14</v>
      </c>
      <c r="AD73" s="572">
        <f>SUM(Z73:AC73)</f>
        <v>68</v>
      </c>
      <c r="AE73" s="573">
        <v>46</v>
      </c>
      <c r="AF73" s="574">
        <v>17</v>
      </c>
      <c r="AG73" s="572">
        <f t="shared" ref="AG73:AG103" si="119">SUM(AE73:AF73)</f>
        <v>63</v>
      </c>
      <c r="AH73" s="579">
        <v>12</v>
      </c>
      <c r="AI73" s="10"/>
      <c r="AJ73" s="897" t="s">
        <v>295</v>
      </c>
      <c r="AK73" s="904">
        <v>21</v>
      </c>
      <c r="AL73" s="905">
        <v>27</v>
      </c>
      <c r="AM73" s="905">
        <v>13</v>
      </c>
      <c r="AN73" s="906">
        <v>15</v>
      </c>
      <c r="AO73" s="906">
        <v>27</v>
      </c>
      <c r="AP73" s="905">
        <v>0</v>
      </c>
      <c r="AQ73" s="907">
        <f t="shared" ref="AQ73:AQ103" si="120">AK73+AL73+AM73+AN73+AO73+AP73</f>
        <v>103</v>
      </c>
      <c r="AR73" s="908">
        <v>16</v>
      </c>
    </row>
    <row r="74" spans="1:44" ht="13.5" customHeight="1">
      <c r="A74" s="14" t="s">
        <v>143</v>
      </c>
      <c r="B74" s="15">
        <v>1085</v>
      </c>
      <c r="C74" s="15">
        <v>490</v>
      </c>
      <c r="D74" s="15">
        <v>815</v>
      </c>
      <c r="E74" s="15">
        <v>365</v>
      </c>
      <c r="F74" s="15">
        <v>608</v>
      </c>
      <c r="G74" s="15">
        <v>284</v>
      </c>
      <c r="H74" s="15">
        <v>585</v>
      </c>
      <c r="I74" s="15">
        <v>253</v>
      </c>
      <c r="J74" s="13">
        <f t="shared" ref="J74:J103" si="121">+B74+D74+F74+H74</f>
        <v>3093</v>
      </c>
      <c r="K74" s="302">
        <f t="shared" ref="K74:K103" si="122">+C74+E74+G74+I74</f>
        <v>1392</v>
      </c>
      <c r="L74" s="10"/>
      <c r="M74" s="14" t="s">
        <v>143</v>
      </c>
      <c r="N74" s="15">
        <v>150</v>
      </c>
      <c r="O74" s="15">
        <v>68</v>
      </c>
      <c r="P74" s="15">
        <v>58</v>
      </c>
      <c r="Q74" s="15">
        <v>30</v>
      </c>
      <c r="R74" s="15">
        <v>25</v>
      </c>
      <c r="S74" s="15">
        <v>8</v>
      </c>
      <c r="T74" s="15">
        <v>19</v>
      </c>
      <c r="U74" s="15">
        <v>10</v>
      </c>
      <c r="V74" s="13">
        <f t="shared" si="117"/>
        <v>252</v>
      </c>
      <c r="W74" s="302">
        <f t="shared" si="118"/>
        <v>116</v>
      </c>
      <c r="X74" s="10"/>
      <c r="Y74" s="18" t="s">
        <v>143</v>
      </c>
      <c r="Z74" s="573">
        <v>21</v>
      </c>
      <c r="AA74" s="574">
        <v>16</v>
      </c>
      <c r="AB74" s="574">
        <v>17</v>
      </c>
      <c r="AC74" s="574">
        <v>14</v>
      </c>
      <c r="AD74" s="572">
        <f t="shared" ref="AD74:AD103" si="123">SUM(Z74:AC74)</f>
        <v>68</v>
      </c>
      <c r="AE74" s="573">
        <v>42</v>
      </c>
      <c r="AF74" s="574">
        <v>19</v>
      </c>
      <c r="AG74" s="572">
        <f t="shared" si="119"/>
        <v>61</v>
      </c>
      <c r="AH74" s="579">
        <v>13</v>
      </c>
      <c r="AI74" s="10"/>
      <c r="AJ74" s="897" t="s">
        <v>296</v>
      </c>
      <c r="AK74" s="904">
        <v>14</v>
      </c>
      <c r="AL74" s="905">
        <v>28</v>
      </c>
      <c r="AM74" s="905">
        <v>31</v>
      </c>
      <c r="AN74" s="906">
        <v>3</v>
      </c>
      <c r="AO74" s="906">
        <v>3</v>
      </c>
      <c r="AP74" s="905">
        <v>0</v>
      </c>
      <c r="AQ74" s="907">
        <f t="shared" si="120"/>
        <v>79</v>
      </c>
      <c r="AR74" s="908">
        <v>27</v>
      </c>
    </row>
    <row r="75" spans="1:44" ht="13.5" customHeight="1">
      <c r="A75" s="18" t="s">
        <v>144</v>
      </c>
      <c r="B75" s="15">
        <v>1970</v>
      </c>
      <c r="C75" s="15">
        <v>878</v>
      </c>
      <c r="D75" s="15">
        <v>1306</v>
      </c>
      <c r="E75" s="15">
        <v>547</v>
      </c>
      <c r="F75" s="15">
        <v>1020</v>
      </c>
      <c r="G75" s="15">
        <v>399</v>
      </c>
      <c r="H75" s="15">
        <v>1019</v>
      </c>
      <c r="I75" s="15">
        <v>407</v>
      </c>
      <c r="J75" s="13">
        <f t="shared" si="121"/>
        <v>5315</v>
      </c>
      <c r="K75" s="302">
        <f t="shared" si="122"/>
        <v>2231</v>
      </c>
      <c r="L75" s="10"/>
      <c r="M75" s="18" t="s">
        <v>144</v>
      </c>
      <c r="N75" s="15">
        <v>253</v>
      </c>
      <c r="O75" s="15">
        <v>97</v>
      </c>
      <c r="P75" s="15">
        <v>117</v>
      </c>
      <c r="Q75" s="15">
        <v>51</v>
      </c>
      <c r="R75" s="15">
        <v>75</v>
      </c>
      <c r="S75" s="15">
        <v>32</v>
      </c>
      <c r="T75" s="15">
        <v>334</v>
      </c>
      <c r="U75" s="15">
        <v>138</v>
      </c>
      <c r="V75" s="13">
        <f t="shared" si="117"/>
        <v>779</v>
      </c>
      <c r="W75" s="302">
        <f t="shared" si="118"/>
        <v>318</v>
      </c>
      <c r="X75" s="10"/>
      <c r="Y75" s="18" t="s">
        <v>144</v>
      </c>
      <c r="Z75" s="573">
        <v>36</v>
      </c>
      <c r="AA75" s="574">
        <v>25</v>
      </c>
      <c r="AB75" s="574">
        <v>19</v>
      </c>
      <c r="AC75" s="574">
        <v>18</v>
      </c>
      <c r="AD75" s="572">
        <f t="shared" si="123"/>
        <v>98</v>
      </c>
      <c r="AE75" s="573">
        <v>61</v>
      </c>
      <c r="AF75" s="574">
        <v>21</v>
      </c>
      <c r="AG75" s="572">
        <f t="shared" si="119"/>
        <v>82</v>
      </c>
      <c r="AH75" s="579">
        <v>18</v>
      </c>
      <c r="AI75" s="10"/>
      <c r="AJ75" s="897" t="s">
        <v>297</v>
      </c>
      <c r="AK75" s="904">
        <v>45</v>
      </c>
      <c r="AL75" s="905">
        <v>20</v>
      </c>
      <c r="AM75" s="905">
        <v>31</v>
      </c>
      <c r="AN75" s="906">
        <v>8</v>
      </c>
      <c r="AO75" s="906">
        <v>37</v>
      </c>
      <c r="AP75" s="905">
        <v>1</v>
      </c>
      <c r="AQ75" s="907">
        <f t="shared" si="120"/>
        <v>142</v>
      </c>
      <c r="AR75" s="908">
        <v>61</v>
      </c>
    </row>
    <row r="76" spans="1:44" ht="13.5" customHeight="1">
      <c r="A76" s="20" t="s">
        <v>76</v>
      </c>
      <c r="B76" s="13"/>
      <c r="C76" s="13"/>
      <c r="D76" s="13"/>
      <c r="E76" s="13"/>
      <c r="F76" s="13"/>
      <c r="G76" s="13"/>
      <c r="H76" s="13"/>
      <c r="I76" s="13"/>
      <c r="J76" s="13"/>
      <c r="K76" s="302"/>
      <c r="L76" s="31"/>
      <c r="M76" s="20" t="s">
        <v>76</v>
      </c>
      <c r="N76" s="13"/>
      <c r="O76" s="13"/>
      <c r="P76" s="13"/>
      <c r="Q76" s="13"/>
      <c r="R76" s="13"/>
      <c r="S76" s="13"/>
      <c r="T76" s="13"/>
      <c r="U76" s="13"/>
      <c r="V76" s="13"/>
      <c r="W76" s="302"/>
      <c r="X76" s="31"/>
      <c r="Y76" s="569" t="s">
        <v>76</v>
      </c>
      <c r="Z76" s="570"/>
      <c r="AA76" s="571"/>
      <c r="AB76" s="571"/>
      <c r="AC76" s="571"/>
      <c r="AD76" s="572"/>
      <c r="AE76" s="570"/>
      <c r="AF76" s="571"/>
      <c r="AG76" s="572"/>
      <c r="AH76" s="578"/>
      <c r="AI76" s="31"/>
      <c r="AJ76" s="896" t="s">
        <v>76</v>
      </c>
      <c r="AK76" s="904"/>
      <c r="AL76" s="905"/>
      <c r="AM76" s="905"/>
      <c r="AN76" s="909"/>
      <c r="AO76" s="909"/>
      <c r="AP76" s="905"/>
      <c r="AQ76" s="907"/>
      <c r="AR76" s="908"/>
    </row>
    <row r="77" spans="1:44" ht="13.5" customHeight="1">
      <c r="A77" s="14" t="s">
        <v>145</v>
      </c>
      <c r="B77" s="19">
        <v>1364</v>
      </c>
      <c r="C77" s="19">
        <v>767</v>
      </c>
      <c r="D77" s="19">
        <v>975</v>
      </c>
      <c r="E77" s="19">
        <v>484</v>
      </c>
      <c r="F77" s="19">
        <v>746</v>
      </c>
      <c r="G77" s="19">
        <v>305</v>
      </c>
      <c r="H77" s="19">
        <v>662</v>
      </c>
      <c r="I77" s="19">
        <v>297</v>
      </c>
      <c r="J77" s="13">
        <f t="shared" si="121"/>
        <v>3747</v>
      </c>
      <c r="K77" s="302">
        <f t="shared" si="122"/>
        <v>1853</v>
      </c>
      <c r="L77" s="10"/>
      <c r="M77" s="14" t="s">
        <v>145</v>
      </c>
      <c r="N77" s="19">
        <v>149</v>
      </c>
      <c r="O77" s="19">
        <v>96</v>
      </c>
      <c r="P77" s="19">
        <v>58</v>
      </c>
      <c r="Q77" s="19">
        <v>28</v>
      </c>
      <c r="R77" s="19">
        <v>43</v>
      </c>
      <c r="S77" s="19">
        <v>21</v>
      </c>
      <c r="T77" s="19">
        <v>110</v>
      </c>
      <c r="U77" s="19">
        <v>43</v>
      </c>
      <c r="V77" s="13">
        <f t="shared" ref="V77:V85" si="124">+N77+P77+R77+T77</f>
        <v>360</v>
      </c>
      <c r="W77" s="302">
        <f t="shared" ref="W77:W85" si="125">+O77+Q77+S77+U77</f>
        <v>188</v>
      </c>
      <c r="X77" s="10"/>
      <c r="Y77" s="18" t="s">
        <v>145</v>
      </c>
      <c r="Z77" s="519">
        <v>23</v>
      </c>
      <c r="AA77" s="194">
        <v>16</v>
      </c>
      <c r="AB77" s="194">
        <v>13</v>
      </c>
      <c r="AC77" s="194">
        <v>10</v>
      </c>
      <c r="AD77" s="572">
        <f t="shared" si="123"/>
        <v>62</v>
      </c>
      <c r="AE77" s="519">
        <v>37</v>
      </c>
      <c r="AF77" s="194">
        <v>8</v>
      </c>
      <c r="AG77" s="572">
        <f t="shared" si="119"/>
        <v>45</v>
      </c>
      <c r="AH77" s="583">
        <v>8</v>
      </c>
      <c r="AI77" s="10"/>
      <c r="AJ77" s="897" t="s">
        <v>349</v>
      </c>
      <c r="AK77" s="904">
        <v>22</v>
      </c>
      <c r="AL77" s="905">
        <v>0</v>
      </c>
      <c r="AM77" s="905">
        <v>0</v>
      </c>
      <c r="AN77" s="906">
        <v>8</v>
      </c>
      <c r="AO77" s="906">
        <v>2</v>
      </c>
      <c r="AP77" s="905">
        <v>26</v>
      </c>
      <c r="AQ77" s="907">
        <f t="shared" si="120"/>
        <v>58</v>
      </c>
      <c r="AR77" s="908">
        <v>19</v>
      </c>
    </row>
    <row r="78" spans="1:44" ht="13.5" customHeight="1">
      <c r="A78" s="14" t="s">
        <v>146</v>
      </c>
      <c r="B78" s="19">
        <v>351</v>
      </c>
      <c r="C78" s="19">
        <v>181</v>
      </c>
      <c r="D78" s="19">
        <v>219</v>
      </c>
      <c r="E78" s="19">
        <v>111</v>
      </c>
      <c r="F78" s="19">
        <v>236</v>
      </c>
      <c r="G78" s="19">
        <v>108</v>
      </c>
      <c r="H78" s="19">
        <v>270</v>
      </c>
      <c r="I78" s="19">
        <v>138</v>
      </c>
      <c r="J78" s="13">
        <f t="shared" si="121"/>
        <v>1076</v>
      </c>
      <c r="K78" s="302">
        <f t="shared" si="122"/>
        <v>538</v>
      </c>
      <c r="L78" s="10"/>
      <c r="M78" s="14" t="s">
        <v>146</v>
      </c>
      <c r="N78" s="19">
        <v>54</v>
      </c>
      <c r="O78" s="19">
        <v>20</v>
      </c>
      <c r="P78" s="19">
        <v>4</v>
      </c>
      <c r="Q78" s="19">
        <v>0</v>
      </c>
      <c r="R78" s="19">
        <v>11</v>
      </c>
      <c r="S78" s="19">
        <v>6</v>
      </c>
      <c r="T78" s="19">
        <v>46</v>
      </c>
      <c r="U78" s="19">
        <v>20</v>
      </c>
      <c r="V78" s="13">
        <f t="shared" si="124"/>
        <v>115</v>
      </c>
      <c r="W78" s="302">
        <f t="shared" si="125"/>
        <v>46</v>
      </c>
      <c r="X78" s="10"/>
      <c r="Y78" s="18" t="s">
        <v>146</v>
      </c>
      <c r="Z78" s="519">
        <v>6</v>
      </c>
      <c r="AA78" s="194">
        <v>4</v>
      </c>
      <c r="AB78" s="194">
        <v>5</v>
      </c>
      <c r="AC78" s="194">
        <v>6</v>
      </c>
      <c r="AD78" s="572">
        <f t="shared" si="123"/>
        <v>21</v>
      </c>
      <c r="AE78" s="519">
        <v>12</v>
      </c>
      <c r="AF78" s="194">
        <v>3</v>
      </c>
      <c r="AG78" s="572">
        <f t="shared" si="119"/>
        <v>15</v>
      </c>
      <c r="AH78" s="583">
        <v>3</v>
      </c>
      <c r="AI78" s="10"/>
      <c r="AJ78" s="897" t="s">
        <v>299</v>
      </c>
      <c r="AK78" s="904">
        <v>21</v>
      </c>
      <c r="AL78" s="905">
        <v>0</v>
      </c>
      <c r="AM78" s="905">
        <v>0</v>
      </c>
      <c r="AN78" s="906">
        <v>5</v>
      </c>
      <c r="AO78" s="906">
        <v>7</v>
      </c>
      <c r="AP78" s="905">
        <v>0</v>
      </c>
      <c r="AQ78" s="907">
        <f t="shared" si="120"/>
        <v>33</v>
      </c>
      <c r="AR78" s="908">
        <v>13</v>
      </c>
    </row>
    <row r="79" spans="1:44" ht="13.5" customHeight="1">
      <c r="A79" s="14" t="s">
        <v>147</v>
      </c>
      <c r="B79" s="19">
        <v>132</v>
      </c>
      <c r="C79" s="19">
        <v>60</v>
      </c>
      <c r="D79" s="19">
        <v>108</v>
      </c>
      <c r="E79" s="19">
        <v>50</v>
      </c>
      <c r="F79" s="19">
        <v>80</v>
      </c>
      <c r="G79" s="19">
        <v>39</v>
      </c>
      <c r="H79" s="19">
        <v>75</v>
      </c>
      <c r="I79" s="19">
        <v>41</v>
      </c>
      <c r="J79" s="13">
        <f t="shared" si="121"/>
        <v>395</v>
      </c>
      <c r="K79" s="302">
        <f t="shared" si="122"/>
        <v>190</v>
      </c>
      <c r="L79" s="10"/>
      <c r="M79" s="14" t="s">
        <v>147</v>
      </c>
      <c r="N79" s="19">
        <v>9</v>
      </c>
      <c r="O79" s="19">
        <v>5</v>
      </c>
      <c r="P79" s="19">
        <v>0</v>
      </c>
      <c r="Q79" s="19">
        <v>0</v>
      </c>
      <c r="R79" s="19">
        <v>0</v>
      </c>
      <c r="S79" s="19">
        <v>0</v>
      </c>
      <c r="T79" s="19">
        <v>8</v>
      </c>
      <c r="U79" s="19">
        <v>5</v>
      </c>
      <c r="V79" s="13">
        <f t="shared" si="124"/>
        <v>17</v>
      </c>
      <c r="W79" s="302">
        <f t="shared" si="125"/>
        <v>10</v>
      </c>
      <c r="X79" s="10"/>
      <c r="Y79" s="18" t="s">
        <v>147</v>
      </c>
      <c r="Z79" s="519">
        <v>2</v>
      </c>
      <c r="AA79" s="194">
        <v>2</v>
      </c>
      <c r="AB79" s="194">
        <v>2</v>
      </c>
      <c r="AC79" s="194">
        <v>2</v>
      </c>
      <c r="AD79" s="572">
        <f t="shared" si="123"/>
        <v>8</v>
      </c>
      <c r="AE79" s="519">
        <v>4</v>
      </c>
      <c r="AF79" s="194">
        <v>0</v>
      </c>
      <c r="AG79" s="572">
        <f t="shared" si="119"/>
        <v>4</v>
      </c>
      <c r="AH79" s="583">
        <v>2</v>
      </c>
      <c r="AI79" s="10"/>
      <c r="AJ79" s="897" t="s">
        <v>78</v>
      </c>
      <c r="AK79" s="904">
        <v>3</v>
      </c>
      <c r="AL79" s="905">
        <v>11</v>
      </c>
      <c r="AM79" s="905">
        <v>0</v>
      </c>
      <c r="AN79" s="906">
        <v>3</v>
      </c>
      <c r="AO79" s="906">
        <v>1</v>
      </c>
      <c r="AP79" s="905">
        <v>0</v>
      </c>
      <c r="AQ79" s="907">
        <f t="shared" si="120"/>
        <v>18</v>
      </c>
      <c r="AR79" s="908">
        <v>3</v>
      </c>
    </row>
    <row r="80" spans="1:44" ht="13.5" customHeight="1">
      <c r="A80" s="14" t="s">
        <v>148</v>
      </c>
      <c r="B80" s="19">
        <v>357</v>
      </c>
      <c r="C80" s="19">
        <v>159</v>
      </c>
      <c r="D80" s="19">
        <v>215</v>
      </c>
      <c r="E80" s="19">
        <v>104</v>
      </c>
      <c r="F80" s="19">
        <v>142</v>
      </c>
      <c r="G80" s="19">
        <v>55</v>
      </c>
      <c r="H80" s="19">
        <v>163</v>
      </c>
      <c r="I80" s="19">
        <v>63</v>
      </c>
      <c r="J80" s="13">
        <f t="shared" si="121"/>
        <v>877</v>
      </c>
      <c r="K80" s="302">
        <f t="shared" si="122"/>
        <v>381</v>
      </c>
      <c r="L80" s="10"/>
      <c r="M80" s="14" t="s">
        <v>148</v>
      </c>
      <c r="N80" s="19">
        <v>82</v>
      </c>
      <c r="O80" s="19">
        <v>32</v>
      </c>
      <c r="P80" s="19">
        <v>32</v>
      </c>
      <c r="Q80" s="19">
        <v>19</v>
      </c>
      <c r="R80" s="19">
        <v>14</v>
      </c>
      <c r="S80" s="19">
        <v>0</v>
      </c>
      <c r="T80" s="19">
        <v>54</v>
      </c>
      <c r="U80" s="19">
        <v>17</v>
      </c>
      <c r="V80" s="13">
        <f t="shared" si="124"/>
        <v>182</v>
      </c>
      <c r="W80" s="302">
        <f t="shared" si="125"/>
        <v>68</v>
      </c>
      <c r="X80" s="10"/>
      <c r="Y80" s="18" t="s">
        <v>148</v>
      </c>
      <c r="Z80" s="519">
        <v>7</v>
      </c>
      <c r="AA80" s="194">
        <v>5</v>
      </c>
      <c r="AB80" s="194">
        <v>5</v>
      </c>
      <c r="AC80" s="194">
        <v>5</v>
      </c>
      <c r="AD80" s="572">
        <f t="shared" si="123"/>
        <v>22</v>
      </c>
      <c r="AE80" s="519">
        <v>13</v>
      </c>
      <c r="AF80" s="194">
        <v>8</v>
      </c>
      <c r="AG80" s="572">
        <f t="shared" si="119"/>
        <v>21</v>
      </c>
      <c r="AH80" s="583">
        <v>4</v>
      </c>
      <c r="AI80" s="10"/>
      <c r="AJ80" s="897" t="s">
        <v>300</v>
      </c>
      <c r="AK80" s="904">
        <v>22</v>
      </c>
      <c r="AL80" s="905">
        <v>0</v>
      </c>
      <c r="AM80" s="905">
        <v>0</v>
      </c>
      <c r="AN80" s="906">
        <v>0</v>
      </c>
      <c r="AO80" s="906">
        <v>14</v>
      </c>
      <c r="AP80" s="905">
        <v>5</v>
      </c>
      <c r="AQ80" s="907">
        <f t="shared" si="120"/>
        <v>41</v>
      </c>
      <c r="AR80" s="908">
        <v>11</v>
      </c>
    </row>
    <row r="81" spans="1:44" ht="13.5" customHeight="1">
      <c r="A81" s="14" t="s">
        <v>149</v>
      </c>
      <c r="B81" s="19">
        <v>1523</v>
      </c>
      <c r="C81" s="19">
        <v>708</v>
      </c>
      <c r="D81" s="19">
        <v>962</v>
      </c>
      <c r="E81" s="19">
        <v>421</v>
      </c>
      <c r="F81" s="19">
        <v>878</v>
      </c>
      <c r="G81" s="19">
        <v>363</v>
      </c>
      <c r="H81" s="19">
        <v>787</v>
      </c>
      <c r="I81" s="19">
        <v>366</v>
      </c>
      <c r="J81" s="13">
        <f t="shared" si="121"/>
        <v>4150</v>
      </c>
      <c r="K81" s="302">
        <f t="shared" si="122"/>
        <v>1858</v>
      </c>
      <c r="L81" s="10"/>
      <c r="M81" s="14" t="s">
        <v>149</v>
      </c>
      <c r="N81" s="19">
        <v>271</v>
      </c>
      <c r="O81" s="19">
        <v>133</v>
      </c>
      <c r="P81" s="19">
        <v>167</v>
      </c>
      <c r="Q81" s="19">
        <v>82</v>
      </c>
      <c r="R81" s="19">
        <v>99</v>
      </c>
      <c r="S81" s="19">
        <v>35</v>
      </c>
      <c r="T81" s="19">
        <v>217</v>
      </c>
      <c r="U81" s="19">
        <v>98</v>
      </c>
      <c r="V81" s="13">
        <f t="shared" si="124"/>
        <v>754</v>
      </c>
      <c r="W81" s="302">
        <f t="shared" si="125"/>
        <v>348</v>
      </c>
      <c r="X81" s="10"/>
      <c r="Y81" s="18" t="s">
        <v>149</v>
      </c>
      <c r="Z81" s="519">
        <v>29</v>
      </c>
      <c r="AA81" s="194">
        <v>18</v>
      </c>
      <c r="AB81" s="194">
        <v>14</v>
      </c>
      <c r="AC81" s="194">
        <v>13</v>
      </c>
      <c r="AD81" s="572">
        <f t="shared" si="123"/>
        <v>74</v>
      </c>
      <c r="AE81" s="519">
        <v>31</v>
      </c>
      <c r="AF81" s="194">
        <v>26</v>
      </c>
      <c r="AG81" s="572">
        <f t="shared" si="119"/>
        <v>57</v>
      </c>
      <c r="AH81" s="583">
        <v>14</v>
      </c>
      <c r="AI81" s="10"/>
      <c r="AJ81" s="897" t="s">
        <v>350</v>
      </c>
      <c r="AK81" s="904">
        <v>62</v>
      </c>
      <c r="AL81" s="905">
        <v>0</v>
      </c>
      <c r="AM81" s="905">
        <v>0</v>
      </c>
      <c r="AN81" s="906">
        <v>10</v>
      </c>
      <c r="AO81" s="906">
        <v>55</v>
      </c>
      <c r="AP81" s="905">
        <v>7</v>
      </c>
      <c r="AQ81" s="907">
        <f t="shared" si="120"/>
        <v>134</v>
      </c>
      <c r="AR81" s="908">
        <v>47</v>
      </c>
    </row>
    <row r="82" spans="1:44" ht="13.5" customHeight="1">
      <c r="A82" s="14" t="s">
        <v>150</v>
      </c>
      <c r="B82" s="19">
        <v>887</v>
      </c>
      <c r="C82" s="19">
        <v>455</v>
      </c>
      <c r="D82" s="19">
        <v>576</v>
      </c>
      <c r="E82" s="19">
        <v>305</v>
      </c>
      <c r="F82" s="19">
        <v>460</v>
      </c>
      <c r="G82" s="19">
        <v>222</v>
      </c>
      <c r="H82" s="19">
        <v>400</v>
      </c>
      <c r="I82" s="19">
        <v>155</v>
      </c>
      <c r="J82" s="13">
        <f t="shared" si="121"/>
        <v>2323</v>
      </c>
      <c r="K82" s="302">
        <f t="shared" si="122"/>
        <v>1137</v>
      </c>
      <c r="L82" s="10"/>
      <c r="M82" s="14" t="s">
        <v>150</v>
      </c>
      <c r="N82" s="19">
        <v>135</v>
      </c>
      <c r="O82" s="19">
        <v>74</v>
      </c>
      <c r="P82" s="19">
        <v>54</v>
      </c>
      <c r="Q82" s="19">
        <v>33</v>
      </c>
      <c r="R82" s="19">
        <v>25</v>
      </c>
      <c r="S82" s="19">
        <v>15</v>
      </c>
      <c r="T82" s="19">
        <v>74</v>
      </c>
      <c r="U82" s="19">
        <v>24</v>
      </c>
      <c r="V82" s="13">
        <f t="shared" si="124"/>
        <v>288</v>
      </c>
      <c r="W82" s="302">
        <f t="shared" si="125"/>
        <v>146</v>
      </c>
      <c r="X82" s="10"/>
      <c r="Y82" s="18" t="s">
        <v>150</v>
      </c>
      <c r="Z82" s="519">
        <v>11</v>
      </c>
      <c r="AA82" s="194">
        <v>10</v>
      </c>
      <c r="AB82" s="194">
        <v>8</v>
      </c>
      <c r="AC82" s="194">
        <v>7</v>
      </c>
      <c r="AD82" s="572">
        <f t="shared" si="123"/>
        <v>36</v>
      </c>
      <c r="AE82" s="519">
        <v>29</v>
      </c>
      <c r="AF82" s="194">
        <v>8</v>
      </c>
      <c r="AG82" s="572">
        <f t="shared" si="119"/>
        <v>37</v>
      </c>
      <c r="AH82" s="583">
        <v>7</v>
      </c>
      <c r="AI82" s="10"/>
      <c r="AJ82" s="897" t="s">
        <v>302</v>
      </c>
      <c r="AK82" s="904">
        <v>36</v>
      </c>
      <c r="AL82" s="905">
        <v>14</v>
      </c>
      <c r="AM82" s="905">
        <v>0</v>
      </c>
      <c r="AN82" s="906">
        <v>6</v>
      </c>
      <c r="AO82" s="906">
        <v>5</v>
      </c>
      <c r="AP82" s="905">
        <v>2</v>
      </c>
      <c r="AQ82" s="907">
        <f t="shared" si="120"/>
        <v>63</v>
      </c>
      <c r="AR82" s="908">
        <v>20</v>
      </c>
    </row>
    <row r="83" spans="1:44" ht="13.5" customHeight="1">
      <c r="A83" s="14" t="s">
        <v>151</v>
      </c>
      <c r="B83" s="19">
        <v>23</v>
      </c>
      <c r="C83" s="19">
        <v>11</v>
      </c>
      <c r="D83" s="19">
        <v>643</v>
      </c>
      <c r="E83" s="19">
        <v>290</v>
      </c>
      <c r="F83" s="19">
        <v>341</v>
      </c>
      <c r="G83" s="19">
        <v>136</v>
      </c>
      <c r="H83" s="19">
        <v>321</v>
      </c>
      <c r="I83" s="19">
        <v>130</v>
      </c>
      <c r="J83" s="13">
        <f t="shared" si="121"/>
        <v>1328</v>
      </c>
      <c r="K83" s="302">
        <f t="shared" si="122"/>
        <v>567</v>
      </c>
      <c r="L83" s="10"/>
      <c r="M83" s="14" t="s">
        <v>151</v>
      </c>
      <c r="N83" s="19">
        <v>3</v>
      </c>
      <c r="O83" s="19">
        <v>1</v>
      </c>
      <c r="P83" s="19">
        <v>40</v>
      </c>
      <c r="Q83" s="19">
        <v>17</v>
      </c>
      <c r="R83" s="19">
        <v>47</v>
      </c>
      <c r="S83" s="19">
        <v>19</v>
      </c>
      <c r="T83" s="19">
        <v>13</v>
      </c>
      <c r="U83" s="19">
        <v>3</v>
      </c>
      <c r="V83" s="13">
        <f t="shared" si="124"/>
        <v>103</v>
      </c>
      <c r="W83" s="302">
        <f t="shared" si="125"/>
        <v>40</v>
      </c>
      <c r="X83" s="10"/>
      <c r="Y83" s="18" t="s">
        <v>151</v>
      </c>
      <c r="Z83" s="519">
        <v>1</v>
      </c>
      <c r="AA83" s="194">
        <v>13</v>
      </c>
      <c r="AB83" s="194">
        <v>10</v>
      </c>
      <c r="AC83" s="194">
        <v>8</v>
      </c>
      <c r="AD83" s="572">
        <f t="shared" si="123"/>
        <v>32</v>
      </c>
      <c r="AE83" s="519">
        <v>24</v>
      </c>
      <c r="AF83" s="194">
        <v>14</v>
      </c>
      <c r="AG83" s="572">
        <f t="shared" si="119"/>
        <v>38</v>
      </c>
      <c r="AH83" s="583">
        <v>9</v>
      </c>
      <c r="AI83" s="10"/>
      <c r="AJ83" s="897" t="s">
        <v>303</v>
      </c>
      <c r="AK83" s="904">
        <v>48</v>
      </c>
      <c r="AL83" s="905">
        <v>0</v>
      </c>
      <c r="AM83" s="905">
        <v>0</v>
      </c>
      <c r="AN83" s="906">
        <v>2</v>
      </c>
      <c r="AO83" s="906">
        <v>15</v>
      </c>
      <c r="AP83" s="905">
        <v>4</v>
      </c>
      <c r="AQ83" s="907">
        <f t="shared" si="120"/>
        <v>69</v>
      </c>
      <c r="AR83" s="908">
        <v>15</v>
      </c>
    </row>
    <row r="84" spans="1:44" ht="13.5" customHeight="1">
      <c r="A84" s="14" t="s">
        <v>152</v>
      </c>
      <c r="B84" s="19">
        <v>1549</v>
      </c>
      <c r="C84" s="19">
        <v>857</v>
      </c>
      <c r="D84" s="19">
        <v>1272</v>
      </c>
      <c r="E84" s="19">
        <v>619</v>
      </c>
      <c r="F84" s="19">
        <v>1129</v>
      </c>
      <c r="G84" s="19">
        <v>590</v>
      </c>
      <c r="H84" s="19">
        <v>1244</v>
      </c>
      <c r="I84" s="19">
        <v>664</v>
      </c>
      <c r="J84" s="13">
        <f t="shared" si="121"/>
        <v>5194</v>
      </c>
      <c r="K84" s="302">
        <f t="shared" si="122"/>
        <v>2730</v>
      </c>
      <c r="L84" s="10"/>
      <c r="M84" s="14" t="s">
        <v>152</v>
      </c>
      <c r="N84" s="19">
        <v>208</v>
      </c>
      <c r="O84" s="19">
        <v>96</v>
      </c>
      <c r="P84" s="19">
        <v>142</v>
      </c>
      <c r="Q84" s="19">
        <v>69</v>
      </c>
      <c r="R84" s="19">
        <v>127</v>
      </c>
      <c r="S84" s="19">
        <v>63</v>
      </c>
      <c r="T84" s="19">
        <v>190</v>
      </c>
      <c r="U84" s="19">
        <v>91</v>
      </c>
      <c r="V84" s="13">
        <f t="shared" si="124"/>
        <v>667</v>
      </c>
      <c r="W84" s="302">
        <f t="shared" si="125"/>
        <v>319</v>
      </c>
      <c r="X84" s="10"/>
      <c r="Y84" s="18" t="s">
        <v>152</v>
      </c>
      <c r="Z84" s="519">
        <v>24</v>
      </c>
      <c r="AA84" s="194">
        <v>22</v>
      </c>
      <c r="AB84" s="194">
        <v>20</v>
      </c>
      <c r="AC84" s="194">
        <v>22</v>
      </c>
      <c r="AD84" s="572">
        <f t="shared" si="123"/>
        <v>88</v>
      </c>
      <c r="AE84" s="519">
        <v>60</v>
      </c>
      <c r="AF84" s="194">
        <v>0</v>
      </c>
      <c r="AG84" s="572">
        <f t="shared" si="119"/>
        <v>60</v>
      </c>
      <c r="AH84" s="583">
        <v>6</v>
      </c>
      <c r="AI84" s="10"/>
      <c r="AJ84" s="897" t="s">
        <v>304</v>
      </c>
      <c r="AK84" s="904">
        <v>100</v>
      </c>
      <c r="AL84" s="905">
        <v>0</v>
      </c>
      <c r="AM84" s="905">
        <v>0</v>
      </c>
      <c r="AN84" s="906">
        <v>6</v>
      </c>
      <c r="AO84" s="906">
        <v>13</v>
      </c>
      <c r="AP84" s="905">
        <v>26</v>
      </c>
      <c r="AQ84" s="907">
        <f t="shared" si="120"/>
        <v>145</v>
      </c>
      <c r="AR84" s="908">
        <v>99</v>
      </c>
    </row>
    <row r="85" spans="1:44" ht="13.5" customHeight="1">
      <c r="A85" s="18" t="s">
        <v>153</v>
      </c>
      <c r="B85" s="19">
        <v>3554</v>
      </c>
      <c r="C85" s="19">
        <v>1885</v>
      </c>
      <c r="D85" s="19">
        <v>2153</v>
      </c>
      <c r="E85" s="19">
        <v>1031</v>
      </c>
      <c r="F85" s="19">
        <v>1952</v>
      </c>
      <c r="G85" s="19">
        <v>916</v>
      </c>
      <c r="H85" s="19">
        <v>2053</v>
      </c>
      <c r="I85" s="19">
        <v>855</v>
      </c>
      <c r="J85" s="13">
        <f t="shared" si="121"/>
        <v>9712</v>
      </c>
      <c r="K85" s="302">
        <f t="shared" si="122"/>
        <v>4687</v>
      </c>
      <c r="L85" s="10"/>
      <c r="M85" s="14" t="s">
        <v>153</v>
      </c>
      <c r="N85" s="19">
        <v>628</v>
      </c>
      <c r="O85" s="19">
        <v>328</v>
      </c>
      <c r="P85" s="19">
        <v>219</v>
      </c>
      <c r="Q85" s="19">
        <v>120</v>
      </c>
      <c r="R85" s="19">
        <v>194</v>
      </c>
      <c r="S85" s="19">
        <v>93</v>
      </c>
      <c r="T85" s="19">
        <v>450</v>
      </c>
      <c r="U85" s="19">
        <v>168</v>
      </c>
      <c r="V85" s="13">
        <f t="shared" si="124"/>
        <v>1491</v>
      </c>
      <c r="W85" s="302">
        <f t="shared" si="125"/>
        <v>709</v>
      </c>
      <c r="X85" s="10"/>
      <c r="Y85" s="18" t="s">
        <v>153</v>
      </c>
      <c r="Z85" s="519">
        <v>56</v>
      </c>
      <c r="AA85" s="194">
        <v>38</v>
      </c>
      <c r="AB85" s="194">
        <v>35</v>
      </c>
      <c r="AC85" s="194">
        <v>33</v>
      </c>
      <c r="AD85" s="572">
        <f t="shared" si="123"/>
        <v>162</v>
      </c>
      <c r="AE85" s="519">
        <v>121</v>
      </c>
      <c r="AF85" s="194">
        <v>12</v>
      </c>
      <c r="AG85" s="572">
        <f t="shared" si="119"/>
        <v>133</v>
      </c>
      <c r="AH85" s="583">
        <v>27</v>
      </c>
      <c r="AI85" s="10"/>
      <c r="AJ85" s="897" t="s">
        <v>305</v>
      </c>
      <c r="AK85" s="904">
        <v>146</v>
      </c>
      <c r="AL85" s="905">
        <v>0</v>
      </c>
      <c r="AM85" s="905">
        <v>0</v>
      </c>
      <c r="AN85" s="906">
        <v>33</v>
      </c>
      <c r="AO85" s="906">
        <v>61</v>
      </c>
      <c r="AP85" s="905">
        <v>71</v>
      </c>
      <c r="AQ85" s="907">
        <f t="shared" si="120"/>
        <v>311</v>
      </c>
      <c r="AR85" s="908">
        <v>109</v>
      </c>
    </row>
    <row r="86" spans="1:44" ht="13.5" customHeight="1">
      <c r="A86" s="20" t="s">
        <v>154</v>
      </c>
      <c r="B86" s="13"/>
      <c r="C86" s="13"/>
      <c r="D86" s="13"/>
      <c r="E86" s="13"/>
      <c r="F86" s="13"/>
      <c r="G86" s="13"/>
      <c r="H86" s="13"/>
      <c r="I86" s="13"/>
      <c r="J86" s="13"/>
      <c r="K86" s="302"/>
      <c r="L86" s="31"/>
      <c r="M86" s="20" t="s">
        <v>154</v>
      </c>
      <c r="N86" s="13"/>
      <c r="O86" s="13"/>
      <c r="P86" s="13"/>
      <c r="Q86" s="13"/>
      <c r="R86" s="13"/>
      <c r="S86" s="13"/>
      <c r="T86" s="13"/>
      <c r="U86" s="13"/>
      <c r="V86" s="13"/>
      <c r="W86" s="302"/>
      <c r="X86" s="31"/>
      <c r="Y86" s="569" t="s">
        <v>154</v>
      </c>
      <c r="Z86" s="570"/>
      <c r="AA86" s="571"/>
      <c r="AB86" s="571"/>
      <c r="AC86" s="571"/>
      <c r="AD86" s="572"/>
      <c r="AE86" s="570"/>
      <c r="AF86" s="571"/>
      <c r="AG86" s="572"/>
      <c r="AH86" s="578"/>
      <c r="AI86" s="31"/>
      <c r="AJ86" s="896" t="s">
        <v>540</v>
      </c>
      <c r="AK86" s="904"/>
      <c r="AL86" s="905"/>
      <c r="AM86" s="905"/>
      <c r="AN86" s="909"/>
      <c r="AO86" s="909"/>
      <c r="AP86" s="905"/>
      <c r="AQ86" s="907"/>
      <c r="AR86" s="908"/>
    </row>
    <row r="87" spans="1:44" ht="13.5" customHeight="1">
      <c r="A87" s="14" t="s">
        <v>155</v>
      </c>
      <c r="B87" s="15">
        <v>96</v>
      </c>
      <c r="C87" s="15">
        <v>35</v>
      </c>
      <c r="D87" s="15">
        <v>112</v>
      </c>
      <c r="E87" s="15">
        <v>38</v>
      </c>
      <c r="F87" s="15">
        <v>28</v>
      </c>
      <c r="G87" s="15">
        <v>6</v>
      </c>
      <c r="H87" s="15">
        <v>0</v>
      </c>
      <c r="I87" s="15">
        <v>0</v>
      </c>
      <c r="J87" s="13">
        <f t="shared" si="121"/>
        <v>236</v>
      </c>
      <c r="K87" s="302">
        <f t="shared" si="122"/>
        <v>79</v>
      </c>
      <c r="L87" s="10"/>
      <c r="M87" s="14" t="s">
        <v>155</v>
      </c>
      <c r="N87" s="15">
        <v>11</v>
      </c>
      <c r="O87" s="15">
        <v>6</v>
      </c>
      <c r="P87" s="15">
        <v>2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3">
        <f t="shared" ref="V87:V91" si="126">+N87+P87+R87+T87</f>
        <v>13</v>
      </c>
      <c r="W87" s="302">
        <f t="shared" ref="W87:W91" si="127">+O87+Q87+S87+U87</f>
        <v>6</v>
      </c>
      <c r="X87" s="10"/>
      <c r="Y87" s="18" t="s">
        <v>155</v>
      </c>
      <c r="Z87" s="573">
        <v>2</v>
      </c>
      <c r="AA87" s="574">
        <v>2</v>
      </c>
      <c r="AB87" s="574">
        <v>1</v>
      </c>
      <c r="AC87" s="574">
        <v>0</v>
      </c>
      <c r="AD87" s="572">
        <f t="shared" si="123"/>
        <v>5</v>
      </c>
      <c r="AE87" s="573">
        <v>0</v>
      </c>
      <c r="AF87" s="574">
        <v>5</v>
      </c>
      <c r="AG87" s="572">
        <f t="shared" si="119"/>
        <v>5</v>
      </c>
      <c r="AH87" s="579">
        <v>2</v>
      </c>
      <c r="AI87" s="10"/>
      <c r="AJ87" s="897" t="s">
        <v>14</v>
      </c>
      <c r="AK87" s="904">
        <v>0</v>
      </c>
      <c r="AL87" s="905">
        <v>1</v>
      </c>
      <c r="AM87" s="905">
        <v>0</v>
      </c>
      <c r="AN87" s="906">
        <v>0</v>
      </c>
      <c r="AO87" s="906">
        <v>10</v>
      </c>
      <c r="AP87" s="905">
        <v>0</v>
      </c>
      <c r="AQ87" s="907">
        <f t="shared" si="120"/>
        <v>11</v>
      </c>
      <c r="AR87" s="908">
        <v>4</v>
      </c>
    </row>
    <row r="88" spans="1:44" ht="13.5" customHeight="1">
      <c r="A88" s="14" t="s">
        <v>156</v>
      </c>
      <c r="B88" s="15">
        <v>3324</v>
      </c>
      <c r="C88" s="15">
        <v>1540</v>
      </c>
      <c r="D88" s="15">
        <v>2531</v>
      </c>
      <c r="E88" s="15">
        <v>1156</v>
      </c>
      <c r="F88" s="15">
        <v>1842</v>
      </c>
      <c r="G88" s="15">
        <v>797</v>
      </c>
      <c r="H88" s="15">
        <v>1670</v>
      </c>
      <c r="I88" s="15">
        <v>726</v>
      </c>
      <c r="J88" s="13">
        <f t="shared" si="121"/>
        <v>9367</v>
      </c>
      <c r="K88" s="302">
        <f t="shared" si="122"/>
        <v>4219</v>
      </c>
      <c r="L88" s="10"/>
      <c r="M88" s="14" t="s">
        <v>156</v>
      </c>
      <c r="N88" s="15">
        <v>578</v>
      </c>
      <c r="O88" s="15">
        <v>335</v>
      </c>
      <c r="P88" s="15">
        <v>218</v>
      </c>
      <c r="Q88" s="15">
        <v>115</v>
      </c>
      <c r="R88" s="15">
        <v>182</v>
      </c>
      <c r="S88" s="15">
        <v>94</v>
      </c>
      <c r="T88" s="15">
        <v>612</v>
      </c>
      <c r="U88" s="15">
        <v>276</v>
      </c>
      <c r="V88" s="13">
        <f t="shared" si="126"/>
        <v>1590</v>
      </c>
      <c r="W88" s="302">
        <f t="shared" si="127"/>
        <v>820</v>
      </c>
      <c r="X88" s="10"/>
      <c r="Y88" s="18" t="s">
        <v>156</v>
      </c>
      <c r="Z88" s="573">
        <v>61</v>
      </c>
      <c r="AA88" s="574">
        <v>44</v>
      </c>
      <c r="AB88" s="574">
        <v>34</v>
      </c>
      <c r="AC88" s="574">
        <v>29</v>
      </c>
      <c r="AD88" s="572">
        <f t="shared" si="123"/>
        <v>168</v>
      </c>
      <c r="AE88" s="573">
        <v>111</v>
      </c>
      <c r="AF88" s="574">
        <v>53</v>
      </c>
      <c r="AG88" s="572">
        <f t="shared" si="119"/>
        <v>164</v>
      </c>
      <c r="AH88" s="579">
        <v>30</v>
      </c>
      <c r="AI88" s="10"/>
      <c r="AJ88" s="897" t="s">
        <v>307</v>
      </c>
      <c r="AK88" s="904">
        <v>49</v>
      </c>
      <c r="AL88" s="905">
        <v>80</v>
      </c>
      <c r="AM88" s="905">
        <v>25</v>
      </c>
      <c r="AN88" s="906">
        <v>32</v>
      </c>
      <c r="AO88" s="906">
        <v>87</v>
      </c>
      <c r="AP88" s="905">
        <v>0</v>
      </c>
      <c r="AQ88" s="907">
        <f t="shared" si="120"/>
        <v>273</v>
      </c>
      <c r="AR88" s="908">
        <v>50</v>
      </c>
    </row>
    <row r="89" spans="1:44" ht="13.5" customHeight="1">
      <c r="A89" s="14" t="s">
        <v>157</v>
      </c>
      <c r="B89" s="15">
        <v>476</v>
      </c>
      <c r="C89" s="15">
        <v>196</v>
      </c>
      <c r="D89" s="15">
        <v>506</v>
      </c>
      <c r="E89" s="15">
        <v>191</v>
      </c>
      <c r="F89" s="15">
        <v>343</v>
      </c>
      <c r="G89" s="15">
        <v>121</v>
      </c>
      <c r="H89" s="15">
        <v>391</v>
      </c>
      <c r="I89" s="15">
        <v>110</v>
      </c>
      <c r="J89" s="13">
        <f t="shared" si="121"/>
        <v>1716</v>
      </c>
      <c r="K89" s="302">
        <f t="shared" si="122"/>
        <v>618</v>
      </c>
      <c r="L89" s="10"/>
      <c r="M89" s="14" t="s">
        <v>157</v>
      </c>
      <c r="N89" s="15">
        <v>25</v>
      </c>
      <c r="O89" s="15">
        <v>9</v>
      </c>
      <c r="P89" s="15">
        <v>15</v>
      </c>
      <c r="Q89" s="15">
        <v>9</v>
      </c>
      <c r="R89" s="15">
        <v>4</v>
      </c>
      <c r="S89" s="15">
        <v>3</v>
      </c>
      <c r="T89" s="15">
        <v>72</v>
      </c>
      <c r="U89" s="15">
        <v>5</v>
      </c>
      <c r="V89" s="13">
        <f t="shared" si="126"/>
        <v>116</v>
      </c>
      <c r="W89" s="302">
        <f t="shared" si="127"/>
        <v>26</v>
      </c>
      <c r="X89" s="10"/>
      <c r="Y89" s="18" t="s">
        <v>157</v>
      </c>
      <c r="Z89" s="573">
        <v>8</v>
      </c>
      <c r="AA89" s="574">
        <v>6</v>
      </c>
      <c r="AB89" s="574">
        <v>5</v>
      </c>
      <c r="AC89" s="574">
        <v>5</v>
      </c>
      <c r="AD89" s="572">
        <f t="shared" si="123"/>
        <v>24</v>
      </c>
      <c r="AE89" s="573">
        <v>14</v>
      </c>
      <c r="AF89" s="574">
        <v>9</v>
      </c>
      <c r="AG89" s="572">
        <f t="shared" si="119"/>
        <v>23</v>
      </c>
      <c r="AH89" s="579">
        <v>5</v>
      </c>
      <c r="AI89" s="10"/>
      <c r="AJ89" s="897" t="s">
        <v>351</v>
      </c>
      <c r="AK89" s="904">
        <v>8</v>
      </c>
      <c r="AL89" s="905">
        <v>15</v>
      </c>
      <c r="AM89" s="905">
        <v>0</v>
      </c>
      <c r="AN89" s="906">
        <v>7</v>
      </c>
      <c r="AO89" s="906">
        <v>14</v>
      </c>
      <c r="AP89" s="905">
        <v>0</v>
      </c>
      <c r="AQ89" s="907">
        <f t="shared" si="120"/>
        <v>44</v>
      </c>
      <c r="AR89" s="908">
        <v>3</v>
      </c>
    </row>
    <row r="90" spans="1:44" ht="13.5" customHeight="1">
      <c r="A90" s="14" t="s">
        <v>158</v>
      </c>
      <c r="B90" s="15">
        <v>4114</v>
      </c>
      <c r="C90" s="15">
        <v>1647</v>
      </c>
      <c r="D90" s="15">
        <v>2730</v>
      </c>
      <c r="E90" s="15">
        <v>982</v>
      </c>
      <c r="F90" s="15">
        <v>1992</v>
      </c>
      <c r="G90" s="15">
        <v>692</v>
      </c>
      <c r="H90" s="15">
        <v>1688</v>
      </c>
      <c r="I90" s="15">
        <v>505</v>
      </c>
      <c r="J90" s="13">
        <f t="shared" si="121"/>
        <v>10524</v>
      </c>
      <c r="K90" s="302">
        <f t="shared" si="122"/>
        <v>3826</v>
      </c>
      <c r="L90" s="10"/>
      <c r="M90" s="14" t="s">
        <v>158</v>
      </c>
      <c r="N90" s="15">
        <v>1018</v>
      </c>
      <c r="O90" s="15">
        <v>427</v>
      </c>
      <c r="P90" s="15">
        <v>248</v>
      </c>
      <c r="Q90" s="15">
        <v>82</v>
      </c>
      <c r="R90" s="15">
        <v>285</v>
      </c>
      <c r="S90" s="15">
        <v>87</v>
      </c>
      <c r="T90" s="15">
        <v>586</v>
      </c>
      <c r="U90" s="15">
        <v>179</v>
      </c>
      <c r="V90" s="13">
        <f t="shared" si="126"/>
        <v>2137</v>
      </c>
      <c r="W90" s="302">
        <f t="shared" si="127"/>
        <v>775</v>
      </c>
      <c r="X90" s="10"/>
      <c r="Y90" s="18" t="s">
        <v>158</v>
      </c>
      <c r="Z90" s="573">
        <v>82</v>
      </c>
      <c r="AA90" s="574">
        <v>62</v>
      </c>
      <c r="AB90" s="574">
        <v>45</v>
      </c>
      <c r="AC90" s="574">
        <v>37</v>
      </c>
      <c r="AD90" s="572">
        <f t="shared" si="123"/>
        <v>226</v>
      </c>
      <c r="AE90" s="573">
        <v>132</v>
      </c>
      <c r="AF90" s="574">
        <v>59</v>
      </c>
      <c r="AG90" s="572">
        <f t="shared" si="119"/>
        <v>191</v>
      </c>
      <c r="AH90" s="579">
        <v>43</v>
      </c>
      <c r="AI90" s="10"/>
      <c r="AJ90" s="897" t="s">
        <v>352</v>
      </c>
      <c r="AK90" s="904">
        <v>30</v>
      </c>
      <c r="AL90" s="905">
        <v>48</v>
      </c>
      <c r="AM90" s="905">
        <v>62</v>
      </c>
      <c r="AN90" s="906">
        <v>48</v>
      </c>
      <c r="AO90" s="906">
        <v>149</v>
      </c>
      <c r="AP90" s="905">
        <v>0</v>
      </c>
      <c r="AQ90" s="907">
        <f t="shared" si="120"/>
        <v>337</v>
      </c>
      <c r="AR90" s="908">
        <v>37</v>
      </c>
    </row>
    <row r="91" spans="1:44" ht="13.5" customHeight="1">
      <c r="A91" s="14" t="s">
        <v>159</v>
      </c>
      <c r="B91" s="15">
        <v>860</v>
      </c>
      <c r="C91" s="15">
        <v>351</v>
      </c>
      <c r="D91" s="15">
        <v>583</v>
      </c>
      <c r="E91" s="15">
        <v>227</v>
      </c>
      <c r="F91" s="15">
        <v>457</v>
      </c>
      <c r="G91" s="15">
        <v>169</v>
      </c>
      <c r="H91" s="15">
        <v>364</v>
      </c>
      <c r="I91" s="15">
        <v>111</v>
      </c>
      <c r="J91" s="13">
        <f t="shared" si="121"/>
        <v>2264</v>
      </c>
      <c r="K91" s="302">
        <f t="shared" si="122"/>
        <v>858</v>
      </c>
      <c r="L91" s="10"/>
      <c r="M91" s="14" t="s">
        <v>159</v>
      </c>
      <c r="N91" s="15">
        <v>155</v>
      </c>
      <c r="O91" s="15">
        <v>71</v>
      </c>
      <c r="P91" s="15">
        <v>36</v>
      </c>
      <c r="Q91" s="15">
        <v>5</v>
      </c>
      <c r="R91" s="15">
        <v>30</v>
      </c>
      <c r="S91" s="15">
        <v>7</v>
      </c>
      <c r="T91" s="15">
        <v>101</v>
      </c>
      <c r="U91" s="15">
        <v>34</v>
      </c>
      <c r="V91" s="13">
        <f t="shared" si="126"/>
        <v>322</v>
      </c>
      <c r="W91" s="302">
        <f t="shared" si="127"/>
        <v>117</v>
      </c>
      <c r="X91" s="10"/>
      <c r="Y91" s="18" t="s">
        <v>159</v>
      </c>
      <c r="Z91" s="573">
        <v>18</v>
      </c>
      <c r="AA91" s="574">
        <v>15</v>
      </c>
      <c r="AB91" s="574">
        <v>12</v>
      </c>
      <c r="AC91" s="574">
        <v>8</v>
      </c>
      <c r="AD91" s="572">
        <f t="shared" si="123"/>
        <v>53</v>
      </c>
      <c r="AE91" s="573">
        <v>22</v>
      </c>
      <c r="AF91" s="574">
        <v>24</v>
      </c>
      <c r="AG91" s="572">
        <f t="shared" si="119"/>
        <v>46</v>
      </c>
      <c r="AH91" s="579">
        <v>12</v>
      </c>
      <c r="AI91" s="10"/>
      <c r="AJ91" s="897" t="s">
        <v>53</v>
      </c>
      <c r="AK91" s="904">
        <v>3</v>
      </c>
      <c r="AL91" s="905">
        <v>23</v>
      </c>
      <c r="AM91" s="905">
        <v>4</v>
      </c>
      <c r="AN91" s="906">
        <v>21</v>
      </c>
      <c r="AO91" s="906">
        <v>21</v>
      </c>
      <c r="AP91" s="905">
        <v>0</v>
      </c>
      <c r="AQ91" s="907">
        <f t="shared" si="120"/>
        <v>72</v>
      </c>
      <c r="AR91" s="908">
        <v>14</v>
      </c>
    </row>
    <row r="92" spans="1:44" ht="13.5" customHeight="1">
      <c r="A92" s="20" t="s">
        <v>73</v>
      </c>
      <c r="B92" s="13"/>
      <c r="C92" s="13"/>
      <c r="D92" s="13"/>
      <c r="E92" s="13"/>
      <c r="F92" s="13"/>
      <c r="G92" s="13"/>
      <c r="H92" s="13"/>
      <c r="I92" s="13"/>
      <c r="J92" s="13"/>
      <c r="K92" s="302"/>
      <c r="L92" s="31"/>
      <c r="M92" s="20" t="s">
        <v>73</v>
      </c>
      <c r="N92" s="13"/>
      <c r="O92" s="13"/>
      <c r="P92" s="13"/>
      <c r="Q92" s="13"/>
      <c r="R92" s="13"/>
      <c r="S92" s="13"/>
      <c r="T92" s="13"/>
      <c r="U92" s="13"/>
      <c r="V92" s="13"/>
      <c r="W92" s="302"/>
      <c r="X92" s="31"/>
      <c r="Y92" s="569" t="s">
        <v>73</v>
      </c>
      <c r="Z92" s="570"/>
      <c r="AA92" s="571"/>
      <c r="AB92" s="571"/>
      <c r="AC92" s="571"/>
      <c r="AD92" s="572"/>
      <c r="AE92" s="570"/>
      <c r="AF92" s="571"/>
      <c r="AG92" s="572">
        <f t="shared" si="119"/>
        <v>0</v>
      </c>
      <c r="AH92" s="578"/>
      <c r="AI92" s="31"/>
      <c r="AJ92" s="896" t="s">
        <v>73</v>
      </c>
      <c r="AK92" s="904"/>
      <c r="AL92" s="905"/>
      <c r="AM92" s="905"/>
      <c r="AN92" s="909"/>
      <c r="AO92" s="909"/>
      <c r="AP92" s="905"/>
      <c r="AQ92" s="907"/>
      <c r="AR92" s="908"/>
    </row>
    <row r="93" spans="1:44" ht="13.5" customHeight="1">
      <c r="A93" s="14" t="s">
        <v>160</v>
      </c>
      <c r="B93" s="15">
        <v>603</v>
      </c>
      <c r="C93" s="15">
        <v>308</v>
      </c>
      <c r="D93" s="15">
        <v>303</v>
      </c>
      <c r="E93" s="15">
        <v>167</v>
      </c>
      <c r="F93" s="15">
        <v>272</v>
      </c>
      <c r="G93" s="15">
        <v>136</v>
      </c>
      <c r="H93" s="15">
        <v>238</v>
      </c>
      <c r="I93" s="15">
        <v>125</v>
      </c>
      <c r="J93" s="13">
        <f t="shared" si="121"/>
        <v>1416</v>
      </c>
      <c r="K93" s="302">
        <f t="shared" si="122"/>
        <v>736</v>
      </c>
      <c r="L93" s="10"/>
      <c r="M93" s="14" t="s">
        <v>160</v>
      </c>
      <c r="N93" s="15">
        <v>104</v>
      </c>
      <c r="O93" s="15">
        <v>59</v>
      </c>
      <c r="P93" s="15">
        <v>51</v>
      </c>
      <c r="Q93" s="15">
        <v>29</v>
      </c>
      <c r="R93" s="15">
        <v>54</v>
      </c>
      <c r="S93" s="15">
        <v>36</v>
      </c>
      <c r="T93" s="15">
        <v>112</v>
      </c>
      <c r="U93" s="15">
        <v>67</v>
      </c>
      <c r="V93" s="13">
        <f t="shared" ref="V93:V99" si="128">+N93+P93+R93+T93</f>
        <v>321</v>
      </c>
      <c r="W93" s="302">
        <f t="shared" ref="W93:W99" si="129">+O93+Q93+S93+U93</f>
        <v>191</v>
      </c>
      <c r="X93" s="10"/>
      <c r="Y93" s="18" t="s">
        <v>160</v>
      </c>
      <c r="Z93" s="573">
        <v>12</v>
      </c>
      <c r="AA93" s="574">
        <v>6</v>
      </c>
      <c r="AB93" s="574">
        <v>6</v>
      </c>
      <c r="AC93" s="574">
        <v>6</v>
      </c>
      <c r="AD93" s="572">
        <f t="shared" si="123"/>
        <v>30</v>
      </c>
      <c r="AE93" s="573">
        <v>16</v>
      </c>
      <c r="AF93" s="574">
        <v>8</v>
      </c>
      <c r="AG93" s="572">
        <f t="shared" si="119"/>
        <v>24</v>
      </c>
      <c r="AH93" s="579">
        <v>4</v>
      </c>
      <c r="AI93" s="10"/>
      <c r="AJ93" s="897" t="s">
        <v>367</v>
      </c>
      <c r="AK93" s="904">
        <v>32</v>
      </c>
      <c r="AL93" s="905">
        <v>0</v>
      </c>
      <c r="AM93" s="905">
        <v>0</v>
      </c>
      <c r="AN93" s="906">
        <v>13</v>
      </c>
      <c r="AO93" s="906">
        <v>9</v>
      </c>
      <c r="AP93" s="905">
        <v>0</v>
      </c>
      <c r="AQ93" s="907">
        <f t="shared" si="120"/>
        <v>54</v>
      </c>
      <c r="AR93" s="908">
        <v>8</v>
      </c>
    </row>
    <row r="94" spans="1:44" ht="13.5" customHeight="1">
      <c r="A94" s="14" t="s">
        <v>161</v>
      </c>
      <c r="B94" s="15">
        <v>2068</v>
      </c>
      <c r="C94" s="15">
        <v>1096</v>
      </c>
      <c r="D94" s="15">
        <v>1736</v>
      </c>
      <c r="E94" s="15">
        <v>885</v>
      </c>
      <c r="F94" s="15">
        <v>1566</v>
      </c>
      <c r="G94" s="15">
        <v>844</v>
      </c>
      <c r="H94" s="15">
        <v>1265</v>
      </c>
      <c r="I94" s="15">
        <v>695</v>
      </c>
      <c r="J94" s="13">
        <f t="shared" si="121"/>
        <v>6635</v>
      </c>
      <c r="K94" s="302">
        <f t="shared" si="122"/>
        <v>3520</v>
      </c>
      <c r="L94" s="10"/>
      <c r="M94" s="14" t="s">
        <v>161</v>
      </c>
      <c r="N94" s="15">
        <v>245</v>
      </c>
      <c r="O94" s="15">
        <v>121</v>
      </c>
      <c r="P94" s="15">
        <v>191</v>
      </c>
      <c r="Q94" s="15">
        <v>98</v>
      </c>
      <c r="R94" s="15">
        <v>149</v>
      </c>
      <c r="S94" s="15">
        <v>87</v>
      </c>
      <c r="T94" s="15">
        <v>369</v>
      </c>
      <c r="U94" s="15">
        <v>212</v>
      </c>
      <c r="V94" s="13">
        <f t="shared" si="128"/>
        <v>954</v>
      </c>
      <c r="W94" s="302">
        <f t="shared" si="129"/>
        <v>518</v>
      </c>
      <c r="X94" s="10"/>
      <c r="Y94" s="18" t="s">
        <v>161</v>
      </c>
      <c r="Z94" s="573">
        <v>46</v>
      </c>
      <c r="AA94" s="574">
        <v>43</v>
      </c>
      <c r="AB94" s="574">
        <v>43</v>
      </c>
      <c r="AC94" s="574">
        <v>29</v>
      </c>
      <c r="AD94" s="572">
        <f t="shared" si="123"/>
        <v>161</v>
      </c>
      <c r="AE94" s="573">
        <v>98</v>
      </c>
      <c r="AF94" s="574">
        <v>48</v>
      </c>
      <c r="AG94" s="572">
        <f t="shared" si="119"/>
        <v>146</v>
      </c>
      <c r="AH94" s="579">
        <v>30</v>
      </c>
      <c r="AI94" s="10"/>
      <c r="AJ94" s="897" t="s">
        <v>311</v>
      </c>
      <c r="AK94" s="904">
        <v>126</v>
      </c>
      <c r="AL94" s="905">
        <v>0</v>
      </c>
      <c r="AM94" s="905">
        <v>0</v>
      </c>
      <c r="AN94" s="906">
        <v>42</v>
      </c>
      <c r="AO94" s="906">
        <v>61</v>
      </c>
      <c r="AP94" s="905">
        <v>0</v>
      </c>
      <c r="AQ94" s="907">
        <f t="shared" si="120"/>
        <v>229</v>
      </c>
      <c r="AR94" s="908">
        <v>45</v>
      </c>
    </row>
    <row r="95" spans="1:44" ht="13.5" customHeight="1">
      <c r="A95" s="14" t="s">
        <v>162</v>
      </c>
      <c r="B95" s="15">
        <v>2563</v>
      </c>
      <c r="C95" s="15">
        <v>1215</v>
      </c>
      <c r="D95" s="15">
        <v>2036</v>
      </c>
      <c r="E95" s="15">
        <v>963</v>
      </c>
      <c r="F95" s="15">
        <v>1557</v>
      </c>
      <c r="G95" s="15">
        <v>646</v>
      </c>
      <c r="H95" s="15">
        <v>1450</v>
      </c>
      <c r="I95" s="15">
        <v>692</v>
      </c>
      <c r="J95" s="13">
        <f t="shared" si="121"/>
        <v>7606</v>
      </c>
      <c r="K95" s="302">
        <f t="shared" si="122"/>
        <v>3516</v>
      </c>
      <c r="L95" s="10"/>
      <c r="M95" s="14" t="s">
        <v>162</v>
      </c>
      <c r="N95" s="15">
        <v>395</v>
      </c>
      <c r="O95" s="15">
        <v>173</v>
      </c>
      <c r="P95" s="15">
        <v>360</v>
      </c>
      <c r="Q95" s="15">
        <v>167</v>
      </c>
      <c r="R95" s="15">
        <v>147</v>
      </c>
      <c r="S95" s="15">
        <v>65</v>
      </c>
      <c r="T95" s="15">
        <v>447</v>
      </c>
      <c r="U95" s="15">
        <v>221</v>
      </c>
      <c r="V95" s="13">
        <f t="shared" si="128"/>
        <v>1349</v>
      </c>
      <c r="W95" s="302">
        <f t="shared" si="129"/>
        <v>626</v>
      </c>
      <c r="X95" s="10"/>
      <c r="Y95" s="18" t="s">
        <v>162</v>
      </c>
      <c r="Z95" s="573">
        <v>45</v>
      </c>
      <c r="AA95" s="574">
        <v>38</v>
      </c>
      <c r="AB95" s="574">
        <v>34</v>
      </c>
      <c r="AC95" s="574">
        <v>25</v>
      </c>
      <c r="AD95" s="572">
        <f t="shared" si="123"/>
        <v>142</v>
      </c>
      <c r="AE95" s="573">
        <v>94</v>
      </c>
      <c r="AF95" s="574">
        <v>41</v>
      </c>
      <c r="AG95" s="572">
        <f t="shared" si="119"/>
        <v>135</v>
      </c>
      <c r="AH95" s="579">
        <v>22</v>
      </c>
      <c r="AI95" s="10"/>
      <c r="AJ95" s="897" t="s">
        <v>312</v>
      </c>
      <c r="AK95" s="904">
        <v>26</v>
      </c>
      <c r="AL95" s="905">
        <v>101</v>
      </c>
      <c r="AM95" s="905">
        <v>0</v>
      </c>
      <c r="AN95" s="906">
        <v>36</v>
      </c>
      <c r="AO95" s="906">
        <v>47</v>
      </c>
      <c r="AP95" s="905">
        <v>0</v>
      </c>
      <c r="AQ95" s="907">
        <f t="shared" si="120"/>
        <v>210</v>
      </c>
      <c r="AR95" s="908">
        <v>46</v>
      </c>
    </row>
    <row r="96" spans="1:44" ht="13.5" customHeight="1">
      <c r="A96" s="14" t="s">
        <v>163</v>
      </c>
      <c r="B96" s="15">
        <v>1891</v>
      </c>
      <c r="C96" s="15">
        <v>919</v>
      </c>
      <c r="D96" s="15">
        <v>1156</v>
      </c>
      <c r="E96" s="15">
        <v>587</v>
      </c>
      <c r="F96" s="15">
        <v>799</v>
      </c>
      <c r="G96" s="15">
        <v>372</v>
      </c>
      <c r="H96" s="15">
        <v>668</v>
      </c>
      <c r="I96" s="15">
        <v>275</v>
      </c>
      <c r="J96" s="13">
        <f t="shared" si="121"/>
        <v>4514</v>
      </c>
      <c r="K96" s="302">
        <f t="shared" si="122"/>
        <v>2153</v>
      </c>
      <c r="L96" s="10"/>
      <c r="M96" s="14" t="s">
        <v>163</v>
      </c>
      <c r="N96" s="15">
        <v>387</v>
      </c>
      <c r="O96" s="15">
        <v>207</v>
      </c>
      <c r="P96" s="15">
        <v>213</v>
      </c>
      <c r="Q96" s="15">
        <v>99</v>
      </c>
      <c r="R96" s="15">
        <v>193</v>
      </c>
      <c r="S96" s="15">
        <v>103</v>
      </c>
      <c r="T96" s="15">
        <v>245</v>
      </c>
      <c r="U96" s="15">
        <v>95</v>
      </c>
      <c r="V96" s="13">
        <f t="shared" si="128"/>
        <v>1038</v>
      </c>
      <c r="W96" s="302">
        <f t="shared" si="129"/>
        <v>504</v>
      </c>
      <c r="X96" s="10"/>
      <c r="Y96" s="18" t="s">
        <v>163</v>
      </c>
      <c r="Z96" s="573">
        <v>36</v>
      </c>
      <c r="AA96" s="574">
        <v>25</v>
      </c>
      <c r="AB96" s="574">
        <v>17</v>
      </c>
      <c r="AC96" s="574">
        <v>17</v>
      </c>
      <c r="AD96" s="572">
        <f t="shared" si="123"/>
        <v>95</v>
      </c>
      <c r="AE96" s="573">
        <v>68</v>
      </c>
      <c r="AF96" s="574">
        <v>15</v>
      </c>
      <c r="AG96" s="572">
        <f t="shared" si="119"/>
        <v>83</v>
      </c>
      <c r="AH96" s="579">
        <v>14</v>
      </c>
      <c r="AI96" s="10"/>
      <c r="AJ96" s="897" t="s">
        <v>313</v>
      </c>
      <c r="AK96" s="904">
        <v>88</v>
      </c>
      <c r="AL96" s="905">
        <v>0</v>
      </c>
      <c r="AM96" s="905">
        <v>0</v>
      </c>
      <c r="AN96" s="906">
        <v>29</v>
      </c>
      <c r="AO96" s="906">
        <v>43</v>
      </c>
      <c r="AP96" s="905">
        <v>1</v>
      </c>
      <c r="AQ96" s="907">
        <f t="shared" si="120"/>
        <v>161</v>
      </c>
      <c r="AR96" s="908">
        <v>20</v>
      </c>
    </row>
    <row r="97" spans="1:44" ht="13.5" customHeight="1">
      <c r="A97" s="14" t="s">
        <v>164</v>
      </c>
      <c r="B97" s="15">
        <v>3150</v>
      </c>
      <c r="C97" s="15">
        <v>1619</v>
      </c>
      <c r="D97" s="15">
        <v>2696</v>
      </c>
      <c r="E97" s="15">
        <v>1434</v>
      </c>
      <c r="F97" s="15">
        <v>2326</v>
      </c>
      <c r="G97" s="15">
        <v>1251</v>
      </c>
      <c r="H97" s="15">
        <v>2763</v>
      </c>
      <c r="I97" s="15">
        <v>1512</v>
      </c>
      <c r="J97" s="13">
        <f t="shared" si="121"/>
        <v>10935</v>
      </c>
      <c r="K97" s="302">
        <f t="shared" si="122"/>
        <v>5816</v>
      </c>
      <c r="L97" s="10"/>
      <c r="M97" s="14" t="s">
        <v>164</v>
      </c>
      <c r="N97" s="15">
        <v>460</v>
      </c>
      <c r="O97" s="15">
        <v>238</v>
      </c>
      <c r="P97" s="15">
        <v>389</v>
      </c>
      <c r="Q97" s="15">
        <v>234</v>
      </c>
      <c r="R97" s="15">
        <v>233</v>
      </c>
      <c r="S97" s="15">
        <v>133</v>
      </c>
      <c r="T97" s="15">
        <v>393</v>
      </c>
      <c r="U97" s="15">
        <v>231</v>
      </c>
      <c r="V97" s="13">
        <f t="shared" si="128"/>
        <v>1475</v>
      </c>
      <c r="W97" s="302">
        <f t="shared" si="129"/>
        <v>836</v>
      </c>
      <c r="X97" s="10"/>
      <c r="Y97" s="18" t="s">
        <v>164</v>
      </c>
      <c r="Z97" s="573">
        <v>47</v>
      </c>
      <c r="AA97" s="574">
        <v>39</v>
      </c>
      <c r="AB97" s="574">
        <v>33</v>
      </c>
      <c r="AC97" s="574">
        <v>36</v>
      </c>
      <c r="AD97" s="572">
        <f t="shared" si="123"/>
        <v>155</v>
      </c>
      <c r="AE97" s="573">
        <v>99</v>
      </c>
      <c r="AF97" s="574">
        <v>11</v>
      </c>
      <c r="AG97" s="572">
        <f t="shared" si="119"/>
        <v>110</v>
      </c>
      <c r="AH97" s="579">
        <v>7</v>
      </c>
      <c r="AI97" s="10"/>
      <c r="AJ97" s="897" t="s">
        <v>314</v>
      </c>
      <c r="AK97" s="904">
        <v>166</v>
      </c>
      <c r="AL97" s="905">
        <v>45</v>
      </c>
      <c r="AM97" s="905">
        <v>0</v>
      </c>
      <c r="AN97" s="906">
        <v>26</v>
      </c>
      <c r="AO97" s="906">
        <v>29</v>
      </c>
      <c r="AP97" s="905">
        <v>0</v>
      </c>
      <c r="AQ97" s="907">
        <f t="shared" si="120"/>
        <v>266</v>
      </c>
      <c r="AR97" s="908">
        <v>86</v>
      </c>
    </row>
    <row r="98" spans="1:44" ht="13.5" customHeight="1">
      <c r="A98" s="14" t="s">
        <v>165</v>
      </c>
      <c r="B98" s="15">
        <v>2999</v>
      </c>
      <c r="C98" s="15">
        <v>1547</v>
      </c>
      <c r="D98" s="15">
        <v>2296</v>
      </c>
      <c r="E98" s="15">
        <v>1175</v>
      </c>
      <c r="F98" s="15">
        <v>1268</v>
      </c>
      <c r="G98" s="15">
        <v>640</v>
      </c>
      <c r="H98" s="15">
        <v>928</v>
      </c>
      <c r="I98" s="15">
        <v>432</v>
      </c>
      <c r="J98" s="13">
        <f t="shared" si="121"/>
        <v>7491</v>
      </c>
      <c r="K98" s="302">
        <f t="shared" si="122"/>
        <v>3794</v>
      </c>
      <c r="L98" s="10"/>
      <c r="M98" s="14" t="s">
        <v>165</v>
      </c>
      <c r="N98" s="15">
        <v>733</v>
      </c>
      <c r="O98" s="15">
        <v>355</v>
      </c>
      <c r="P98" s="15">
        <v>389</v>
      </c>
      <c r="Q98" s="15">
        <v>183</v>
      </c>
      <c r="R98" s="15">
        <v>146</v>
      </c>
      <c r="S98" s="15">
        <v>63</v>
      </c>
      <c r="T98" s="15">
        <v>181</v>
      </c>
      <c r="U98" s="15">
        <v>103</v>
      </c>
      <c r="V98" s="13">
        <f t="shared" si="128"/>
        <v>1449</v>
      </c>
      <c r="W98" s="302">
        <f t="shared" si="129"/>
        <v>704</v>
      </c>
      <c r="X98" s="10"/>
      <c r="Y98" s="18" t="s">
        <v>165</v>
      </c>
      <c r="Z98" s="573">
        <v>51</v>
      </c>
      <c r="AA98" s="574">
        <v>39</v>
      </c>
      <c r="AB98" s="574">
        <v>25</v>
      </c>
      <c r="AC98" s="574">
        <v>23</v>
      </c>
      <c r="AD98" s="572">
        <f t="shared" si="123"/>
        <v>138</v>
      </c>
      <c r="AE98" s="573">
        <v>108</v>
      </c>
      <c r="AF98" s="574">
        <v>8</v>
      </c>
      <c r="AG98" s="572">
        <f t="shared" si="119"/>
        <v>116</v>
      </c>
      <c r="AH98" s="579">
        <v>22</v>
      </c>
      <c r="AI98" s="10"/>
      <c r="AJ98" s="897" t="s">
        <v>315</v>
      </c>
      <c r="AK98" s="904">
        <v>35</v>
      </c>
      <c r="AL98" s="905">
        <v>31</v>
      </c>
      <c r="AM98" s="905">
        <v>13</v>
      </c>
      <c r="AN98" s="906">
        <v>38</v>
      </c>
      <c r="AO98" s="906">
        <v>57</v>
      </c>
      <c r="AP98" s="905">
        <v>20</v>
      </c>
      <c r="AQ98" s="907">
        <f t="shared" si="120"/>
        <v>194</v>
      </c>
      <c r="AR98" s="908">
        <v>21</v>
      </c>
    </row>
    <row r="99" spans="1:44" ht="13.5" customHeight="1">
      <c r="A99" s="14" t="s">
        <v>166</v>
      </c>
      <c r="B99" s="15">
        <v>1093</v>
      </c>
      <c r="C99" s="15">
        <v>544</v>
      </c>
      <c r="D99" s="15">
        <v>822</v>
      </c>
      <c r="E99" s="15">
        <v>404</v>
      </c>
      <c r="F99" s="15">
        <v>1052</v>
      </c>
      <c r="G99" s="15">
        <v>510</v>
      </c>
      <c r="H99" s="15">
        <v>1166</v>
      </c>
      <c r="I99" s="15">
        <v>523</v>
      </c>
      <c r="J99" s="13">
        <f t="shared" si="121"/>
        <v>4133</v>
      </c>
      <c r="K99" s="302">
        <f t="shared" si="122"/>
        <v>1981</v>
      </c>
      <c r="L99" s="10"/>
      <c r="M99" s="14" t="s">
        <v>166</v>
      </c>
      <c r="N99" s="15">
        <v>204</v>
      </c>
      <c r="O99" s="15">
        <v>101</v>
      </c>
      <c r="P99" s="15">
        <v>107</v>
      </c>
      <c r="Q99" s="15">
        <v>43</v>
      </c>
      <c r="R99" s="15">
        <v>254</v>
      </c>
      <c r="S99" s="15">
        <v>110</v>
      </c>
      <c r="T99" s="15">
        <v>501</v>
      </c>
      <c r="U99" s="15">
        <v>224</v>
      </c>
      <c r="V99" s="13">
        <f t="shared" si="128"/>
        <v>1066</v>
      </c>
      <c r="W99" s="302">
        <f t="shared" si="129"/>
        <v>478</v>
      </c>
      <c r="X99" s="10"/>
      <c r="Y99" s="18" t="s">
        <v>166</v>
      </c>
      <c r="Z99" s="573">
        <v>21</v>
      </c>
      <c r="AA99" s="574">
        <v>20</v>
      </c>
      <c r="AB99" s="574">
        <v>29</v>
      </c>
      <c r="AC99" s="574">
        <v>27</v>
      </c>
      <c r="AD99" s="572">
        <f t="shared" si="123"/>
        <v>97</v>
      </c>
      <c r="AE99" s="573">
        <v>51</v>
      </c>
      <c r="AF99" s="574">
        <v>40</v>
      </c>
      <c r="AG99" s="572">
        <f t="shared" si="119"/>
        <v>91</v>
      </c>
      <c r="AH99" s="579">
        <v>15</v>
      </c>
      <c r="AI99" s="10"/>
      <c r="AJ99" s="897" t="s">
        <v>316</v>
      </c>
      <c r="AK99" s="904">
        <v>29</v>
      </c>
      <c r="AL99" s="905">
        <v>21</v>
      </c>
      <c r="AM99" s="905">
        <v>34</v>
      </c>
      <c r="AN99" s="906">
        <v>24</v>
      </c>
      <c r="AO99" s="906">
        <v>46</v>
      </c>
      <c r="AP99" s="905">
        <v>0</v>
      </c>
      <c r="AQ99" s="907">
        <f t="shared" si="120"/>
        <v>154</v>
      </c>
      <c r="AR99" s="908">
        <v>20</v>
      </c>
    </row>
    <row r="100" spans="1:44" ht="13.5" customHeight="1">
      <c r="A100" s="20" t="s">
        <v>66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302"/>
      <c r="L100" s="31"/>
      <c r="M100" s="20" t="s">
        <v>66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302"/>
      <c r="X100" s="31"/>
      <c r="Y100" s="569" t="s">
        <v>66</v>
      </c>
      <c r="Z100" s="570"/>
      <c r="AA100" s="571"/>
      <c r="AB100" s="571"/>
      <c r="AC100" s="571"/>
      <c r="AD100" s="572"/>
      <c r="AE100" s="570"/>
      <c r="AF100" s="571"/>
      <c r="AG100" s="572"/>
      <c r="AH100" s="578"/>
      <c r="AI100" s="31"/>
      <c r="AJ100" s="896" t="s">
        <v>66</v>
      </c>
      <c r="AK100" s="904"/>
      <c r="AL100" s="905"/>
      <c r="AM100" s="905"/>
      <c r="AN100" s="909"/>
      <c r="AO100" s="909"/>
      <c r="AP100" s="905"/>
      <c r="AQ100" s="907"/>
      <c r="AR100" s="908"/>
    </row>
    <row r="101" spans="1:44" ht="13.5" customHeight="1">
      <c r="A101" s="14" t="s">
        <v>167</v>
      </c>
      <c r="B101" s="15">
        <v>83</v>
      </c>
      <c r="C101" s="15">
        <v>27</v>
      </c>
      <c r="D101" s="15">
        <v>63</v>
      </c>
      <c r="E101" s="15">
        <v>25</v>
      </c>
      <c r="F101" s="15">
        <v>66</v>
      </c>
      <c r="G101" s="15">
        <v>22</v>
      </c>
      <c r="H101" s="15">
        <v>22</v>
      </c>
      <c r="I101" s="15">
        <v>10</v>
      </c>
      <c r="J101" s="13">
        <f t="shared" si="121"/>
        <v>234</v>
      </c>
      <c r="K101" s="302">
        <f t="shared" si="122"/>
        <v>84</v>
      </c>
      <c r="L101" s="10"/>
      <c r="M101" s="14" t="s">
        <v>167</v>
      </c>
      <c r="N101" s="15">
        <v>17</v>
      </c>
      <c r="O101" s="15">
        <v>6</v>
      </c>
      <c r="P101" s="15">
        <v>1</v>
      </c>
      <c r="Q101" s="15">
        <v>0</v>
      </c>
      <c r="R101" s="15">
        <v>11</v>
      </c>
      <c r="S101" s="15">
        <v>3</v>
      </c>
      <c r="T101" s="15">
        <v>1</v>
      </c>
      <c r="U101" s="15">
        <v>1</v>
      </c>
      <c r="V101" s="13">
        <f t="shared" ref="V101:V103" si="130">+N101+P101+R101+T101</f>
        <v>30</v>
      </c>
      <c r="W101" s="302">
        <f t="shared" ref="W101:W103" si="131">+O101+Q101+S101+U101</f>
        <v>10</v>
      </c>
      <c r="X101" s="10"/>
      <c r="Y101" s="18" t="s">
        <v>167</v>
      </c>
      <c r="Z101" s="573">
        <v>4</v>
      </c>
      <c r="AA101" s="574">
        <v>3</v>
      </c>
      <c r="AB101" s="574">
        <v>2</v>
      </c>
      <c r="AC101" s="574">
        <v>1</v>
      </c>
      <c r="AD101" s="572">
        <f t="shared" si="123"/>
        <v>10</v>
      </c>
      <c r="AE101" s="573">
        <v>4</v>
      </c>
      <c r="AF101" s="574">
        <v>4</v>
      </c>
      <c r="AG101" s="572">
        <f t="shared" si="119"/>
        <v>8</v>
      </c>
      <c r="AH101" s="579">
        <v>3</v>
      </c>
      <c r="AI101" s="10"/>
      <c r="AJ101" s="897" t="s">
        <v>67</v>
      </c>
      <c r="AK101" s="904">
        <v>2</v>
      </c>
      <c r="AL101" s="905">
        <v>4</v>
      </c>
      <c r="AM101" s="905">
        <v>0</v>
      </c>
      <c r="AN101" s="906">
        <v>2</v>
      </c>
      <c r="AO101" s="906">
        <v>5</v>
      </c>
      <c r="AP101" s="905">
        <v>0</v>
      </c>
      <c r="AQ101" s="907">
        <f t="shared" si="120"/>
        <v>13</v>
      </c>
      <c r="AR101" s="908">
        <v>1</v>
      </c>
    </row>
    <row r="102" spans="1:44" ht="13.5" customHeight="1">
      <c r="A102" s="14" t="s">
        <v>168</v>
      </c>
      <c r="B102" s="15">
        <v>1601</v>
      </c>
      <c r="C102" s="15">
        <v>775</v>
      </c>
      <c r="D102" s="15">
        <v>880</v>
      </c>
      <c r="E102" s="15">
        <v>436</v>
      </c>
      <c r="F102" s="15">
        <v>812</v>
      </c>
      <c r="G102" s="15">
        <v>388</v>
      </c>
      <c r="H102" s="15">
        <v>553</v>
      </c>
      <c r="I102" s="15">
        <v>281</v>
      </c>
      <c r="J102" s="13">
        <f t="shared" si="121"/>
        <v>3846</v>
      </c>
      <c r="K102" s="302">
        <f t="shared" si="122"/>
        <v>1880</v>
      </c>
      <c r="L102" s="10"/>
      <c r="M102" s="14" t="s">
        <v>168</v>
      </c>
      <c r="N102" s="15">
        <v>229</v>
      </c>
      <c r="O102" s="15">
        <v>119</v>
      </c>
      <c r="P102" s="15">
        <v>100</v>
      </c>
      <c r="Q102" s="15">
        <v>44</v>
      </c>
      <c r="R102" s="15">
        <v>95</v>
      </c>
      <c r="S102" s="15">
        <v>39</v>
      </c>
      <c r="T102" s="15">
        <v>145</v>
      </c>
      <c r="U102" s="15">
        <v>80</v>
      </c>
      <c r="V102" s="13">
        <f t="shared" si="130"/>
        <v>569</v>
      </c>
      <c r="W102" s="302">
        <f t="shared" si="131"/>
        <v>282</v>
      </c>
      <c r="X102" s="10"/>
      <c r="Y102" s="18" t="s">
        <v>168</v>
      </c>
      <c r="Z102" s="573">
        <v>36</v>
      </c>
      <c r="AA102" s="574">
        <v>20</v>
      </c>
      <c r="AB102" s="574">
        <v>20</v>
      </c>
      <c r="AC102" s="574">
        <v>18</v>
      </c>
      <c r="AD102" s="572">
        <f t="shared" si="123"/>
        <v>94</v>
      </c>
      <c r="AE102" s="573">
        <v>66</v>
      </c>
      <c r="AF102" s="574">
        <v>13</v>
      </c>
      <c r="AG102" s="572">
        <f t="shared" si="119"/>
        <v>79</v>
      </c>
      <c r="AH102" s="579">
        <v>16</v>
      </c>
      <c r="AI102" s="10"/>
      <c r="AJ102" s="897" t="s">
        <v>317</v>
      </c>
      <c r="AK102" s="904">
        <v>100</v>
      </c>
      <c r="AL102" s="905">
        <v>0</v>
      </c>
      <c r="AM102" s="905">
        <v>0</v>
      </c>
      <c r="AN102" s="906">
        <v>7</v>
      </c>
      <c r="AO102" s="906">
        <v>42</v>
      </c>
      <c r="AP102" s="905">
        <v>0</v>
      </c>
      <c r="AQ102" s="907">
        <f t="shared" si="120"/>
        <v>149</v>
      </c>
      <c r="AR102" s="908">
        <v>23</v>
      </c>
    </row>
    <row r="103" spans="1:44" s="334" customFormat="1" ht="13.5" customHeight="1" thickBot="1">
      <c r="A103" s="348" t="s">
        <v>169</v>
      </c>
      <c r="B103" s="407">
        <v>1181</v>
      </c>
      <c r="C103" s="407">
        <v>604</v>
      </c>
      <c r="D103" s="407">
        <v>760</v>
      </c>
      <c r="E103" s="407">
        <v>335</v>
      </c>
      <c r="F103" s="407">
        <v>711</v>
      </c>
      <c r="G103" s="407">
        <v>330</v>
      </c>
      <c r="H103" s="407">
        <v>491</v>
      </c>
      <c r="I103" s="407">
        <v>224</v>
      </c>
      <c r="J103" s="803">
        <f t="shared" si="121"/>
        <v>3143</v>
      </c>
      <c r="K103" s="804">
        <f t="shared" si="122"/>
        <v>1493</v>
      </c>
      <c r="L103" s="10"/>
      <c r="M103" s="348" t="s">
        <v>169</v>
      </c>
      <c r="N103" s="407">
        <v>130</v>
      </c>
      <c r="O103" s="407">
        <v>63</v>
      </c>
      <c r="P103" s="407">
        <v>105</v>
      </c>
      <c r="Q103" s="407">
        <v>45</v>
      </c>
      <c r="R103" s="407">
        <v>96</v>
      </c>
      <c r="S103" s="407">
        <v>49</v>
      </c>
      <c r="T103" s="407">
        <v>172</v>
      </c>
      <c r="U103" s="407">
        <v>78</v>
      </c>
      <c r="V103" s="803">
        <f t="shared" si="130"/>
        <v>503</v>
      </c>
      <c r="W103" s="804">
        <f t="shared" si="131"/>
        <v>235</v>
      </c>
      <c r="X103" s="10"/>
      <c r="Y103" s="29" t="s">
        <v>169</v>
      </c>
      <c r="Z103" s="582">
        <v>24</v>
      </c>
      <c r="AA103" s="407">
        <v>20</v>
      </c>
      <c r="AB103" s="407">
        <v>19</v>
      </c>
      <c r="AC103" s="407">
        <v>16</v>
      </c>
      <c r="AD103" s="804">
        <f t="shared" si="123"/>
        <v>79</v>
      </c>
      <c r="AE103" s="582">
        <v>50</v>
      </c>
      <c r="AF103" s="407">
        <v>31</v>
      </c>
      <c r="AG103" s="804">
        <f t="shared" si="119"/>
        <v>81</v>
      </c>
      <c r="AH103" s="584">
        <v>12</v>
      </c>
      <c r="AI103" s="10"/>
      <c r="AJ103" s="898" t="s">
        <v>318</v>
      </c>
      <c r="AK103" s="910">
        <v>32</v>
      </c>
      <c r="AL103" s="911">
        <v>36</v>
      </c>
      <c r="AM103" s="911">
        <v>23</v>
      </c>
      <c r="AN103" s="912">
        <v>13</v>
      </c>
      <c r="AO103" s="912">
        <v>24</v>
      </c>
      <c r="AP103" s="911">
        <v>0</v>
      </c>
      <c r="AQ103" s="913">
        <f t="shared" si="120"/>
        <v>128</v>
      </c>
      <c r="AR103" s="914">
        <v>13</v>
      </c>
    </row>
    <row r="104" spans="1:44" s="334" customFormat="1">
      <c r="A104" s="1133" t="s">
        <v>112</v>
      </c>
      <c r="B104" s="1133"/>
      <c r="C104" s="1133"/>
      <c r="D104" s="1133"/>
      <c r="E104" s="1133"/>
      <c r="F104" s="1133"/>
      <c r="G104" s="1133"/>
      <c r="H104" s="1133"/>
      <c r="I104" s="1133"/>
      <c r="J104" s="1133"/>
      <c r="K104" s="1133"/>
      <c r="L104" s="265"/>
      <c r="M104" s="1130" t="s">
        <v>113</v>
      </c>
      <c r="N104" s="1130"/>
      <c r="O104" s="1130"/>
      <c r="P104" s="1130"/>
      <c r="Q104" s="1130"/>
      <c r="R104" s="1130"/>
      <c r="S104" s="1130"/>
      <c r="T104" s="1130"/>
      <c r="U104" s="1130"/>
      <c r="V104" s="1130"/>
      <c r="W104" s="1130"/>
      <c r="X104" s="265"/>
      <c r="Y104" s="1117" t="s">
        <v>528</v>
      </c>
      <c r="Z104" s="1117"/>
      <c r="AA104" s="1117"/>
      <c r="AB104" s="1117"/>
      <c r="AC104" s="1117"/>
      <c r="AD104" s="1117"/>
      <c r="AE104" s="1117"/>
      <c r="AF104" s="1117"/>
      <c r="AG104" s="1117"/>
      <c r="AH104" s="1117"/>
      <c r="AI104" s="265"/>
      <c r="AJ104" s="1129" t="s">
        <v>548</v>
      </c>
      <c r="AK104" s="1129"/>
      <c r="AL104" s="1129"/>
      <c r="AM104" s="1129"/>
      <c r="AN104" s="1129"/>
      <c r="AO104" s="1129"/>
      <c r="AP104" s="1129"/>
      <c r="AQ104" s="1129"/>
      <c r="AR104" s="1129"/>
    </row>
    <row r="105" spans="1:44" ht="12" customHeight="1">
      <c r="A105" s="1071" t="s">
        <v>187</v>
      </c>
      <c r="B105" s="1071"/>
      <c r="C105" s="1071"/>
      <c r="D105" s="1071"/>
      <c r="E105" s="1071"/>
      <c r="F105" s="1071"/>
      <c r="G105" s="1071"/>
      <c r="H105" s="1071"/>
      <c r="I105" s="1071"/>
      <c r="J105" s="1071"/>
      <c r="K105" s="1071"/>
      <c r="L105" s="265"/>
      <c r="M105" s="1071" t="s">
        <v>187</v>
      </c>
      <c r="N105" s="1071"/>
      <c r="O105" s="1071"/>
      <c r="P105" s="1071"/>
      <c r="Q105" s="1071"/>
      <c r="R105" s="1071"/>
      <c r="S105" s="1071"/>
      <c r="T105" s="1071"/>
      <c r="U105" s="1071"/>
      <c r="V105" s="1071"/>
      <c r="W105" s="1071"/>
      <c r="X105" s="265"/>
      <c r="Y105" s="1071" t="s">
        <v>187</v>
      </c>
      <c r="Z105" s="1071"/>
      <c r="AA105" s="1071"/>
      <c r="AB105" s="1071"/>
      <c r="AC105" s="1071"/>
      <c r="AD105" s="1071"/>
      <c r="AE105" s="1071"/>
      <c r="AF105" s="1071"/>
      <c r="AG105" s="1071"/>
      <c r="AH105" s="1071"/>
      <c r="AI105" s="265"/>
      <c r="AJ105" s="1071" t="s">
        <v>187</v>
      </c>
      <c r="AK105" s="1071"/>
      <c r="AL105" s="1071"/>
      <c r="AM105" s="1071"/>
      <c r="AN105" s="1071"/>
      <c r="AO105" s="1071"/>
      <c r="AP105" s="1071"/>
      <c r="AQ105" s="1071"/>
      <c r="AR105" s="1071"/>
    </row>
    <row r="106" spans="1:44" ht="8.25" customHeight="1" thickBot="1">
      <c r="A106" s="314"/>
      <c r="B106" s="314"/>
      <c r="C106" s="314"/>
      <c r="D106" s="314"/>
      <c r="E106" s="314"/>
      <c r="F106" s="314"/>
      <c r="G106" s="314"/>
      <c r="H106" s="314"/>
      <c r="I106" s="314"/>
      <c r="J106" s="770"/>
      <c r="K106" s="770"/>
      <c r="L106" s="265"/>
      <c r="M106" s="314"/>
      <c r="N106" s="314"/>
      <c r="O106" s="314"/>
      <c r="P106" s="314"/>
      <c r="Q106" s="314"/>
      <c r="R106" s="314"/>
      <c r="S106" s="314"/>
      <c r="T106" s="314"/>
      <c r="U106" s="314"/>
      <c r="V106" s="770"/>
      <c r="W106" s="770"/>
      <c r="X106" s="265"/>
      <c r="Y106" s="314"/>
      <c r="Z106" s="314"/>
      <c r="AA106" s="314"/>
      <c r="AB106" s="314"/>
      <c r="AC106" s="314"/>
      <c r="AD106" s="770"/>
      <c r="AE106" s="314"/>
      <c r="AF106" s="314"/>
      <c r="AG106" s="770"/>
      <c r="AH106" s="314"/>
      <c r="AI106" s="265"/>
      <c r="AJ106" s="894"/>
      <c r="AK106" s="894"/>
      <c r="AL106" s="894"/>
      <c r="AM106" s="894"/>
      <c r="AN106" s="894"/>
      <c r="AO106" s="895"/>
      <c r="AP106" s="894"/>
      <c r="AQ106" s="894"/>
      <c r="AR106" s="894"/>
    </row>
    <row r="107" spans="1:44" ht="15.75" customHeight="1">
      <c r="A107" s="1099" t="s">
        <v>115</v>
      </c>
      <c r="B107" s="1101" t="s">
        <v>92</v>
      </c>
      <c r="C107" s="1063"/>
      <c r="D107" s="1101" t="s">
        <v>93</v>
      </c>
      <c r="E107" s="1063"/>
      <c r="F107" s="1101" t="s">
        <v>94</v>
      </c>
      <c r="G107" s="1063"/>
      <c r="H107" s="1101" t="s">
        <v>95</v>
      </c>
      <c r="I107" s="1063"/>
      <c r="J107" s="1131" t="s">
        <v>1</v>
      </c>
      <c r="K107" s="1132"/>
      <c r="L107" s="10"/>
      <c r="M107" s="1103" t="s">
        <v>7</v>
      </c>
      <c r="N107" s="1101" t="s">
        <v>92</v>
      </c>
      <c r="O107" s="1063"/>
      <c r="P107" s="1101" t="s">
        <v>93</v>
      </c>
      <c r="Q107" s="1063"/>
      <c r="R107" s="1101" t="s">
        <v>94</v>
      </c>
      <c r="S107" s="1063"/>
      <c r="T107" s="1101" t="s">
        <v>95</v>
      </c>
      <c r="U107" s="1063"/>
      <c r="V107" s="1105" t="s">
        <v>1</v>
      </c>
      <c r="W107" s="1106"/>
      <c r="X107" s="10"/>
      <c r="Y107" s="1107" t="s">
        <v>115</v>
      </c>
      <c r="Z107" s="1109" t="s">
        <v>96</v>
      </c>
      <c r="AA107" s="1110"/>
      <c r="AB107" s="1110"/>
      <c r="AC107" s="1110"/>
      <c r="AD107" s="1111"/>
      <c r="AE107" s="1109" t="s">
        <v>97</v>
      </c>
      <c r="AF107" s="1110"/>
      <c r="AG107" s="1111"/>
      <c r="AH107" s="1085" t="s">
        <v>98</v>
      </c>
      <c r="AI107" s="10"/>
      <c r="AJ107" s="1083" t="s">
        <v>7</v>
      </c>
      <c r="AK107" s="1091" t="s">
        <v>103</v>
      </c>
      <c r="AL107" s="1089" t="s">
        <v>544</v>
      </c>
      <c r="AM107" s="1091" t="s">
        <v>545</v>
      </c>
      <c r="AN107" s="1093" t="s">
        <v>546</v>
      </c>
      <c r="AO107" s="1093" t="s">
        <v>105</v>
      </c>
      <c r="AP107" s="1093" t="s">
        <v>106</v>
      </c>
      <c r="AQ107" s="1095" t="s">
        <v>547</v>
      </c>
      <c r="AR107" s="1087" t="s">
        <v>5</v>
      </c>
    </row>
    <row r="108" spans="1:44" ht="24" customHeight="1">
      <c r="A108" s="1100"/>
      <c r="B108" s="153" t="s">
        <v>99</v>
      </c>
      <c r="C108" s="153" t="s">
        <v>100</v>
      </c>
      <c r="D108" s="153" t="s">
        <v>99</v>
      </c>
      <c r="E108" s="153" t="s">
        <v>100</v>
      </c>
      <c r="F108" s="153" t="s">
        <v>99</v>
      </c>
      <c r="G108" s="153" t="s">
        <v>100</v>
      </c>
      <c r="H108" s="153" t="s">
        <v>99</v>
      </c>
      <c r="I108" s="153" t="s">
        <v>100</v>
      </c>
      <c r="J108" s="153" t="s">
        <v>99</v>
      </c>
      <c r="K108" s="323" t="s">
        <v>100</v>
      </c>
      <c r="L108" s="10"/>
      <c r="M108" s="1104"/>
      <c r="N108" s="153" t="s">
        <v>99</v>
      </c>
      <c r="O108" s="153" t="s">
        <v>100</v>
      </c>
      <c r="P108" s="153" t="s">
        <v>99</v>
      </c>
      <c r="Q108" s="153" t="s">
        <v>100</v>
      </c>
      <c r="R108" s="153" t="s">
        <v>99</v>
      </c>
      <c r="S108" s="153" t="s">
        <v>100</v>
      </c>
      <c r="T108" s="153" t="s">
        <v>99</v>
      </c>
      <c r="U108" s="153" t="s">
        <v>100</v>
      </c>
      <c r="V108" s="153" t="s">
        <v>99</v>
      </c>
      <c r="W108" s="323" t="s">
        <v>100</v>
      </c>
      <c r="X108" s="10"/>
      <c r="Y108" s="1108"/>
      <c r="Z108" s="443" t="s">
        <v>92</v>
      </c>
      <c r="AA108" s="445" t="s">
        <v>93</v>
      </c>
      <c r="AB108" s="445" t="s">
        <v>94</v>
      </c>
      <c r="AC108" s="445" t="s">
        <v>95</v>
      </c>
      <c r="AD108" s="444" t="s">
        <v>1</v>
      </c>
      <c r="AE108" s="443" t="s">
        <v>116</v>
      </c>
      <c r="AF108" s="445" t="s">
        <v>117</v>
      </c>
      <c r="AG108" s="444" t="s">
        <v>1</v>
      </c>
      <c r="AH108" s="1086"/>
      <c r="AI108" s="10"/>
      <c r="AJ108" s="1084"/>
      <c r="AK108" s="1092"/>
      <c r="AL108" s="1090"/>
      <c r="AM108" s="1092"/>
      <c r="AN108" s="1094"/>
      <c r="AO108" s="1094"/>
      <c r="AP108" s="1094"/>
      <c r="AQ108" s="1096"/>
      <c r="AR108" s="1088"/>
    </row>
    <row r="109" spans="1:44" ht="13.5" customHeight="1">
      <c r="A109" s="392" t="s">
        <v>56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302"/>
      <c r="L109" s="31"/>
      <c r="M109" s="392" t="s">
        <v>56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302"/>
      <c r="X109" s="31"/>
      <c r="Y109" s="585" t="s">
        <v>56</v>
      </c>
      <c r="Z109" s="570"/>
      <c r="AA109" s="571"/>
      <c r="AB109" s="571"/>
      <c r="AC109" s="571"/>
      <c r="AD109" s="572"/>
      <c r="AE109" s="570"/>
      <c r="AF109" s="571"/>
      <c r="AG109" s="572"/>
      <c r="AH109" s="578"/>
      <c r="AI109" s="31"/>
      <c r="AJ109" s="896" t="s">
        <v>56</v>
      </c>
      <c r="AK109" s="888"/>
      <c r="AL109" s="889"/>
      <c r="AM109" s="889"/>
      <c r="AN109" s="706"/>
      <c r="AO109" s="706"/>
      <c r="AP109" s="889"/>
      <c r="AQ109" s="891"/>
      <c r="AR109" s="893"/>
    </row>
    <row r="110" spans="1:44" ht="13.5" customHeight="1">
      <c r="A110" s="345" t="s">
        <v>59</v>
      </c>
      <c r="B110" s="15">
        <v>1396</v>
      </c>
      <c r="C110" s="15">
        <v>658</v>
      </c>
      <c r="D110" s="15">
        <v>918</v>
      </c>
      <c r="E110" s="15">
        <v>427</v>
      </c>
      <c r="F110" s="15">
        <v>848</v>
      </c>
      <c r="G110" s="15">
        <v>354</v>
      </c>
      <c r="H110" s="15">
        <v>561</v>
      </c>
      <c r="I110" s="15">
        <v>222</v>
      </c>
      <c r="J110" s="13">
        <f t="shared" ref="J110:J146" si="132">+B110+D110+F110+H110</f>
        <v>3723</v>
      </c>
      <c r="K110" s="302">
        <f t="shared" ref="K110:K146" si="133">+C110+E110+G110+I110</f>
        <v>1661</v>
      </c>
      <c r="L110" s="10"/>
      <c r="M110" s="345" t="s">
        <v>59</v>
      </c>
      <c r="N110" s="15">
        <v>169</v>
      </c>
      <c r="O110" s="15">
        <v>76</v>
      </c>
      <c r="P110" s="15">
        <v>90</v>
      </c>
      <c r="Q110" s="15">
        <v>50</v>
      </c>
      <c r="R110" s="15">
        <v>80</v>
      </c>
      <c r="S110" s="15">
        <v>43</v>
      </c>
      <c r="T110" s="15">
        <v>220</v>
      </c>
      <c r="U110" s="15">
        <v>88</v>
      </c>
      <c r="V110" s="13">
        <f t="shared" ref="V110:V115" si="134">+N110+P110+R110+T110</f>
        <v>559</v>
      </c>
      <c r="W110" s="302">
        <f t="shared" ref="W110:W115" si="135">+O110+Q110+S110+U110</f>
        <v>257</v>
      </c>
      <c r="X110" s="10"/>
      <c r="Y110" s="18" t="s">
        <v>59</v>
      </c>
      <c r="Z110" s="573">
        <v>27</v>
      </c>
      <c r="AA110" s="574">
        <v>21</v>
      </c>
      <c r="AB110" s="574">
        <v>19</v>
      </c>
      <c r="AC110" s="574">
        <v>16</v>
      </c>
      <c r="AD110" s="572">
        <f t="shared" ref="AD110:AD146" si="136">SUM(Z110:AC110)</f>
        <v>83</v>
      </c>
      <c r="AE110" s="573">
        <v>54</v>
      </c>
      <c r="AF110" s="574">
        <v>10</v>
      </c>
      <c r="AG110" s="572">
        <f t="shared" ref="AG110:AG146" si="137">SUM(AE110:AF110)</f>
        <v>64</v>
      </c>
      <c r="AH110" s="579">
        <v>10</v>
      </c>
      <c r="AI110" s="10"/>
      <c r="AJ110" s="897" t="s">
        <v>59</v>
      </c>
      <c r="AK110" s="904">
        <v>50</v>
      </c>
      <c r="AL110" s="905">
        <v>32</v>
      </c>
      <c r="AM110" s="905">
        <v>11</v>
      </c>
      <c r="AN110" s="906">
        <v>16</v>
      </c>
      <c r="AO110" s="906">
        <v>22</v>
      </c>
      <c r="AP110" s="905">
        <v>1</v>
      </c>
      <c r="AQ110" s="907">
        <f t="shared" ref="AQ110:AQ146" si="138">AK110+AL110+AM110+AN110+AO110+AP110</f>
        <v>132</v>
      </c>
      <c r="AR110" s="908">
        <v>33</v>
      </c>
    </row>
    <row r="111" spans="1:44" ht="13.5" customHeight="1">
      <c r="A111" s="345" t="s">
        <v>57</v>
      </c>
      <c r="B111" s="15">
        <v>1413</v>
      </c>
      <c r="C111" s="15">
        <v>719</v>
      </c>
      <c r="D111" s="15">
        <v>1521</v>
      </c>
      <c r="E111" s="15">
        <v>789</v>
      </c>
      <c r="F111" s="15">
        <v>1265</v>
      </c>
      <c r="G111" s="15">
        <v>641</v>
      </c>
      <c r="H111" s="15">
        <v>1179</v>
      </c>
      <c r="I111" s="15">
        <v>610</v>
      </c>
      <c r="J111" s="13">
        <f t="shared" si="132"/>
        <v>5378</v>
      </c>
      <c r="K111" s="302">
        <f t="shared" si="133"/>
        <v>2759</v>
      </c>
      <c r="L111" s="10"/>
      <c r="M111" s="345" t="s">
        <v>57</v>
      </c>
      <c r="N111" s="15">
        <v>252</v>
      </c>
      <c r="O111" s="15">
        <v>128</v>
      </c>
      <c r="P111" s="15">
        <v>313</v>
      </c>
      <c r="Q111" s="15">
        <v>153</v>
      </c>
      <c r="R111" s="15">
        <v>169</v>
      </c>
      <c r="S111" s="15">
        <v>84</v>
      </c>
      <c r="T111" s="15">
        <v>196</v>
      </c>
      <c r="U111" s="15">
        <v>121</v>
      </c>
      <c r="V111" s="13">
        <f t="shared" si="134"/>
        <v>930</v>
      </c>
      <c r="W111" s="302">
        <f t="shared" si="135"/>
        <v>486</v>
      </c>
      <c r="X111" s="10"/>
      <c r="Y111" s="18" t="s">
        <v>57</v>
      </c>
      <c r="Z111" s="573">
        <v>28</v>
      </c>
      <c r="AA111" s="574">
        <v>25</v>
      </c>
      <c r="AB111" s="574">
        <v>20</v>
      </c>
      <c r="AC111" s="574">
        <v>18</v>
      </c>
      <c r="AD111" s="572">
        <f t="shared" si="136"/>
        <v>91</v>
      </c>
      <c r="AE111" s="573">
        <v>58</v>
      </c>
      <c r="AF111" s="574">
        <v>16</v>
      </c>
      <c r="AG111" s="572">
        <f t="shared" si="137"/>
        <v>74</v>
      </c>
      <c r="AH111" s="579">
        <v>5</v>
      </c>
      <c r="AI111" s="10"/>
      <c r="AJ111" s="897" t="s">
        <v>57</v>
      </c>
      <c r="AK111" s="904">
        <v>120</v>
      </c>
      <c r="AL111" s="905">
        <v>25</v>
      </c>
      <c r="AM111" s="905">
        <v>3</v>
      </c>
      <c r="AN111" s="906">
        <v>3</v>
      </c>
      <c r="AO111" s="906">
        <v>8</v>
      </c>
      <c r="AP111" s="905">
        <v>0</v>
      </c>
      <c r="AQ111" s="907">
        <f t="shared" si="138"/>
        <v>159</v>
      </c>
      <c r="AR111" s="908">
        <v>92</v>
      </c>
    </row>
    <row r="112" spans="1:44" ht="13.5" customHeight="1">
      <c r="A112" s="345" t="s">
        <v>58</v>
      </c>
      <c r="B112" s="15">
        <v>901</v>
      </c>
      <c r="C112" s="15">
        <v>446</v>
      </c>
      <c r="D112" s="15">
        <v>541</v>
      </c>
      <c r="E112" s="15">
        <v>261</v>
      </c>
      <c r="F112" s="15">
        <v>374</v>
      </c>
      <c r="G112" s="15">
        <v>173</v>
      </c>
      <c r="H112" s="15">
        <v>206</v>
      </c>
      <c r="I112" s="15">
        <v>96</v>
      </c>
      <c r="J112" s="13">
        <f t="shared" si="132"/>
        <v>2022</v>
      </c>
      <c r="K112" s="302">
        <f t="shared" si="133"/>
        <v>976</v>
      </c>
      <c r="L112" s="10"/>
      <c r="M112" s="345" t="s">
        <v>58</v>
      </c>
      <c r="N112" s="15">
        <v>151</v>
      </c>
      <c r="O112" s="15">
        <v>76</v>
      </c>
      <c r="P112" s="15">
        <v>44</v>
      </c>
      <c r="Q112" s="15">
        <v>12</v>
      </c>
      <c r="R112" s="15">
        <v>33</v>
      </c>
      <c r="S112" s="15">
        <v>18</v>
      </c>
      <c r="T112" s="15">
        <v>101</v>
      </c>
      <c r="U112" s="15">
        <v>45</v>
      </c>
      <c r="V112" s="13">
        <f t="shared" si="134"/>
        <v>329</v>
      </c>
      <c r="W112" s="302">
        <f t="shared" si="135"/>
        <v>151</v>
      </c>
      <c r="X112" s="10"/>
      <c r="Y112" s="18" t="s">
        <v>58</v>
      </c>
      <c r="Z112" s="573">
        <v>18</v>
      </c>
      <c r="AA112" s="574">
        <v>14</v>
      </c>
      <c r="AB112" s="574">
        <v>13</v>
      </c>
      <c r="AC112" s="574">
        <v>7</v>
      </c>
      <c r="AD112" s="572">
        <f t="shared" si="136"/>
        <v>52</v>
      </c>
      <c r="AE112" s="573">
        <v>26</v>
      </c>
      <c r="AF112" s="574">
        <v>18</v>
      </c>
      <c r="AG112" s="572">
        <f t="shared" si="137"/>
        <v>44</v>
      </c>
      <c r="AH112" s="579">
        <v>12</v>
      </c>
      <c r="AI112" s="10"/>
      <c r="AJ112" s="897" t="s">
        <v>58</v>
      </c>
      <c r="AK112" s="904">
        <v>16</v>
      </c>
      <c r="AL112" s="905">
        <v>20</v>
      </c>
      <c r="AM112" s="905">
        <v>1</v>
      </c>
      <c r="AN112" s="906">
        <v>8</v>
      </c>
      <c r="AO112" s="906">
        <v>31</v>
      </c>
      <c r="AP112" s="905">
        <v>0</v>
      </c>
      <c r="AQ112" s="907">
        <f t="shared" si="138"/>
        <v>76</v>
      </c>
      <c r="AR112" s="908">
        <v>8</v>
      </c>
    </row>
    <row r="113" spans="1:44" ht="13.5" customHeight="1">
      <c r="A113" s="345" t="s">
        <v>68</v>
      </c>
      <c r="B113" s="15">
        <v>0</v>
      </c>
      <c r="C113" s="15">
        <v>0</v>
      </c>
      <c r="D113" s="15">
        <v>0</v>
      </c>
      <c r="E113" s="15">
        <v>0</v>
      </c>
      <c r="F113" s="15">
        <v>1502</v>
      </c>
      <c r="G113" s="15">
        <v>710</v>
      </c>
      <c r="H113" s="15">
        <v>1042</v>
      </c>
      <c r="I113" s="15">
        <v>455</v>
      </c>
      <c r="J113" s="13">
        <f t="shared" si="132"/>
        <v>2544</v>
      </c>
      <c r="K113" s="302">
        <f t="shared" si="133"/>
        <v>1165</v>
      </c>
      <c r="L113" s="10"/>
      <c r="M113" s="345" t="s">
        <v>68</v>
      </c>
      <c r="N113" s="15">
        <v>0</v>
      </c>
      <c r="O113" s="15">
        <v>0</v>
      </c>
      <c r="P113" s="15">
        <v>0</v>
      </c>
      <c r="Q113" s="15">
        <v>0</v>
      </c>
      <c r="R113" s="15">
        <v>175</v>
      </c>
      <c r="S113" s="15">
        <v>81</v>
      </c>
      <c r="T113" s="15">
        <v>362</v>
      </c>
      <c r="U113" s="15">
        <v>178</v>
      </c>
      <c r="V113" s="13">
        <f t="shared" si="134"/>
        <v>537</v>
      </c>
      <c r="W113" s="302">
        <f t="shared" si="135"/>
        <v>259</v>
      </c>
      <c r="X113" s="10"/>
      <c r="Y113" s="18" t="s">
        <v>68</v>
      </c>
      <c r="Z113" s="573">
        <v>0</v>
      </c>
      <c r="AA113" s="574">
        <v>0</v>
      </c>
      <c r="AB113" s="574">
        <v>35</v>
      </c>
      <c r="AC113" s="574">
        <v>24</v>
      </c>
      <c r="AD113" s="572">
        <f t="shared" si="136"/>
        <v>59</v>
      </c>
      <c r="AE113" s="573">
        <v>40</v>
      </c>
      <c r="AF113" s="574">
        <v>9</v>
      </c>
      <c r="AG113" s="572">
        <f t="shared" si="137"/>
        <v>49</v>
      </c>
      <c r="AH113" s="579">
        <v>8</v>
      </c>
      <c r="AI113" s="10"/>
      <c r="AJ113" s="897" t="s">
        <v>68</v>
      </c>
      <c r="AK113" s="904">
        <v>36</v>
      </c>
      <c r="AL113" s="905">
        <v>35</v>
      </c>
      <c r="AM113" s="905">
        <v>1</v>
      </c>
      <c r="AN113" s="906">
        <v>10</v>
      </c>
      <c r="AO113" s="906">
        <v>20</v>
      </c>
      <c r="AP113" s="905">
        <v>0</v>
      </c>
      <c r="AQ113" s="907">
        <f t="shared" si="138"/>
        <v>102</v>
      </c>
      <c r="AR113" s="908">
        <v>29</v>
      </c>
    </row>
    <row r="114" spans="1:44" ht="13.5" customHeight="1">
      <c r="A114" s="345" t="s">
        <v>69</v>
      </c>
      <c r="B114" s="15">
        <v>773</v>
      </c>
      <c r="C114" s="15">
        <v>358</v>
      </c>
      <c r="D114" s="15">
        <v>593</v>
      </c>
      <c r="E114" s="15">
        <v>232</v>
      </c>
      <c r="F114" s="15">
        <v>445</v>
      </c>
      <c r="G114" s="15">
        <v>180</v>
      </c>
      <c r="H114" s="15">
        <v>277</v>
      </c>
      <c r="I114" s="15">
        <v>104</v>
      </c>
      <c r="J114" s="13">
        <f t="shared" si="132"/>
        <v>2088</v>
      </c>
      <c r="K114" s="302">
        <f t="shared" si="133"/>
        <v>874</v>
      </c>
      <c r="L114" s="10"/>
      <c r="M114" s="345" t="s">
        <v>69</v>
      </c>
      <c r="N114" s="15">
        <v>142</v>
      </c>
      <c r="O114" s="15">
        <v>65</v>
      </c>
      <c r="P114" s="15">
        <v>64</v>
      </c>
      <c r="Q114" s="15">
        <v>19</v>
      </c>
      <c r="R114" s="15">
        <v>53</v>
      </c>
      <c r="S114" s="15">
        <v>25</v>
      </c>
      <c r="T114" s="15">
        <v>52</v>
      </c>
      <c r="U114" s="15">
        <v>23</v>
      </c>
      <c r="V114" s="13">
        <f t="shared" si="134"/>
        <v>311</v>
      </c>
      <c r="W114" s="302">
        <f t="shared" si="135"/>
        <v>132</v>
      </c>
      <c r="X114" s="10"/>
      <c r="Y114" s="18" t="s">
        <v>69</v>
      </c>
      <c r="Z114" s="573">
        <v>10</v>
      </c>
      <c r="AA114" s="574">
        <v>9</v>
      </c>
      <c r="AB114" s="574">
        <v>8</v>
      </c>
      <c r="AC114" s="574">
        <v>6</v>
      </c>
      <c r="AD114" s="572">
        <f t="shared" si="136"/>
        <v>33</v>
      </c>
      <c r="AE114" s="573">
        <v>17</v>
      </c>
      <c r="AF114" s="574">
        <v>9</v>
      </c>
      <c r="AG114" s="572">
        <f t="shared" si="137"/>
        <v>26</v>
      </c>
      <c r="AH114" s="579">
        <v>5</v>
      </c>
      <c r="AI114" s="10"/>
      <c r="AJ114" s="897" t="s">
        <v>69</v>
      </c>
      <c r="AK114" s="904">
        <v>12</v>
      </c>
      <c r="AL114" s="905">
        <v>18</v>
      </c>
      <c r="AM114" s="905">
        <v>3</v>
      </c>
      <c r="AN114" s="906">
        <v>9</v>
      </c>
      <c r="AO114" s="906">
        <v>10</v>
      </c>
      <c r="AP114" s="905">
        <v>0</v>
      </c>
      <c r="AQ114" s="907">
        <f t="shared" si="138"/>
        <v>52</v>
      </c>
      <c r="AR114" s="908">
        <v>12</v>
      </c>
    </row>
    <row r="115" spans="1:44" ht="13.5" customHeight="1">
      <c r="A115" s="345" t="s">
        <v>72</v>
      </c>
      <c r="B115" s="15">
        <v>318</v>
      </c>
      <c r="C115" s="15">
        <v>162</v>
      </c>
      <c r="D115" s="15">
        <v>203</v>
      </c>
      <c r="E115" s="15">
        <v>89</v>
      </c>
      <c r="F115" s="15">
        <v>190</v>
      </c>
      <c r="G115" s="15">
        <v>88</v>
      </c>
      <c r="H115" s="15">
        <v>228</v>
      </c>
      <c r="I115" s="15">
        <v>93</v>
      </c>
      <c r="J115" s="13">
        <f t="shared" si="132"/>
        <v>939</v>
      </c>
      <c r="K115" s="302">
        <f t="shared" si="133"/>
        <v>432</v>
      </c>
      <c r="L115" s="10"/>
      <c r="M115" s="345" t="s">
        <v>72</v>
      </c>
      <c r="N115" s="15">
        <v>38</v>
      </c>
      <c r="O115" s="15">
        <v>20</v>
      </c>
      <c r="P115" s="15">
        <v>4</v>
      </c>
      <c r="Q115" s="15">
        <v>3</v>
      </c>
      <c r="R115" s="15">
        <v>2</v>
      </c>
      <c r="S115" s="15">
        <v>1</v>
      </c>
      <c r="T115" s="15">
        <v>78</v>
      </c>
      <c r="U115" s="15">
        <v>31</v>
      </c>
      <c r="V115" s="13">
        <f t="shared" si="134"/>
        <v>122</v>
      </c>
      <c r="W115" s="302">
        <f t="shared" si="135"/>
        <v>55</v>
      </c>
      <c r="X115" s="10"/>
      <c r="Y115" s="18" t="s">
        <v>72</v>
      </c>
      <c r="Z115" s="573">
        <v>6</v>
      </c>
      <c r="AA115" s="574">
        <v>5</v>
      </c>
      <c r="AB115" s="574">
        <v>4</v>
      </c>
      <c r="AC115" s="574">
        <v>5</v>
      </c>
      <c r="AD115" s="572">
        <f t="shared" si="136"/>
        <v>20</v>
      </c>
      <c r="AE115" s="573">
        <v>13</v>
      </c>
      <c r="AF115" s="574">
        <v>4</v>
      </c>
      <c r="AG115" s="572">
        <f t="shared" si="137"/>
        <v>17</v>
      </c>
      <c r="AH115" s="579">
        <v>3</v>
      </c>
      <c r="AI115" s="10"/>
      <c r="AJ115" s="897" t="s">
        <v>72</v>
      </c>
      <c r="AK115" s="904">
        <v>7</v>
      </c>
      <c r="AL115" s="905">
        <v>9</v>
      </c>
      <c r="AM115" s="905">
        <v>0</v>
      </c>
      <c r="AN115" s="906">
        <v>8</v>
      </c>
      <c r="AO115" s="906">
        <v>6</v>
      </c>
      <c r="AP115" s="905">
        <v>0</v>
      </c>
      <c r="AQ115" s="907">
        <f t="shared" si="138"/>
        <v>30</v>
      </c>
      <c r="AR115" s="908">
        <v>3</v>
      </c>
    </row>
    <row r="116" spans="1:44" ht="13.5" customHeight="1">
      <c r="A116" s="347" t="s">
        <v>20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302"/>
      <c r="L116" s="31"/>
      <c r="M116" s="347" t="s">
        <v>20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302"/>
      <c r="X116" s="31"/>
      <c r="Y116" s="569" t="s">
        <v>20</v>
      </c>
      <c r="Z116" s="570"/>
      <c r="AA116" s="571"/>
      <c r="AB116" s="571"/>
      <c r="AC116" s="571"/>
      <c r="AD116" s="572"/>
      <c r="AE116" s="570"/>
      <c r="AF116" s="571"/>
      <c r="AG116" s="572"/>
      <c r="AH116" s="578"/>
      <c r="AI116" s="31"/>
      <c r="AJ116" s="896" t="s">
        <v>20</v>
      </c>
      <c r="AK116" s="904"/>
      <c r="AL116" s="905"/>
      <c r="AM116" s="905"/>
      <c r="AN116" s="909"/>
      <c r="AO116" s="909"/>
      <c r="AP116" s="905"/>
      <c r="AQ116" s="907"/>
      <c r="AR116" s="908"/>
    </row>
    <row r="117" spans="1:44" ht="13.5" customHeight="1">
      <c r="A117" s="345" t="s">
        <v>21</v>
      </c>
      <c r="B117" s="15">
        <v>993</v>
      </c>
      <c r="C117" s="15">
        <v>480</v>
      </c>
      <c r="D117" s="15">
        <v>681</v>
      </c>
      <c r="E117" s="15">
        <v>336</v>
      </c>
      <c r="F117" s="15">
        <v>561</v>
      </c>
      <c r="G117" s="15">
        <v>278</v>
      </c>
      <c r="H117" s="15">
        <v>384</v>
      </c>
      <c r="I117" s="15">
        <v>184</v>
      </c>
      <c r="J117" s="13">
        <f t="shared" si="132"/>
        <v>2619</v>
      </c>
      <c r="K117" s="302">
        <f t="shared" si="133"/>
        <v>1278</v>
      </c>
      <c r="L117" s="10"/>
      <c r="M117" s="345" t="s">
        <v>21</v>
      </c>
      <c r="N117" s="15">
        <v>62</v>
      </c>
      <c r="O117" s="15">
        <v>33</v>
      </c>
      <c r="P117" s="15">
        <v>38</v>
      </c>
      <c r="Q117" s="15">
        <v>18</v>
      </c>
      <c r="R117" s="15">
        <v>33</v>
      </c>
      <c r="S117" s="15">
        <v>20</v>
      </c>
      <c r="T117" s="15">
        <v>94</v>
      </c>
      <c r="U117" s="15">
        <v>55</v>
      </c>
      <c r="V117" s="13">
        <f t="shared" ref="V117:V118" si="139">+N117+P117+R117+T117</f>
        <v>227</v>
      </c>
      <c r="W117" s="302">
        <f t="shared" ref="W117:W118" si="140">+O117+Q117+S117+U117</f>
        <v>126</v>
      </c>
      <c r="X117" s="10"/>
      <c r="Y117" s="18" t="s">
        <v>21</v>
      </c>
      <c r="Z117" s="573">
        <v>25</v>
      </c>
      <c r="AA117" s="574">
        <v>18</v>
      </c>
      <c r="AB117" s="574">
        <v>15</v>
      </c>
      <c r="AC117" s="574">
        <v>10</v>
      </c>
      <c r="AD117" s="572">
        <f t="shared" si="136"/>
        <v>68</v>
      </c>
      <c r="AE117" s="573">
        <v>42</v>
      </c>
      <c r="AF117" s="574">
        <v>26</v>
      </c>
      <c r="AG117" s="572">
        <f t="shared" si="137"/>
        <v>68</v>
      </c>
      <c r="AH117" s="579">
        <v>17</v>
      </c>
      <c r="AI117" s="10"/>
      <c r="AJ117" s="897" t="s">
        <v>21</v>
      </c>
      <c r="AK117" s="904">
        <v>19</v>
      </c>
      <c r="AL117" s="905">
        <v>32</v>
      </c>
      <c r="AM117" s="905">
        <v>0</v>
      </c>
      <c r="AN117" s="906">
        <v>12</v>
      </c>
      <c r="AO117" s="906">
        <v>54</v>
      </c>
      <c r="AP117" s="905">
        <v>1</v>
      </c>
      <c r="AQ117" s="907">
        <f t="shared" si="138"/>
        <v>118</v>
      </c>
      <c r="AR117" s="908">
        <v>5</v>
      </c>
    </row>
    <row r="118" spans="1:44" ht="13.5" customHeight="1">
      <c r="A118" s="345" t="s">
        <v>24</v>
      </c>
      <c r="B118" s="15">
        <v>3960</v>
      </c>
      <c r="C118" s="15">
        <v>1966</v>
      </c>
      <c r="D118" s="15">
        <v>2897</v>
      </c>
      <c r="E118" s="15">
        <v>1436</v>
      </c>
      <c r="F118" s="15">
        <v>2487</v>
      </c>
      <c r="G118" s="15">
        <v>1246</v>
      </c>
      <c r="H118" s="15">
        <v>1614</v>
      </c>
      <c r="I118" s="15">
        <v>755</v>
      </c>
      <c r="J118" s="13">
        <f t="shared" si="132"/>
        <v>10958</v>
      </c>
      <c r="K118" s="302">
        <f t="shared" si="133"/>
        <v>5403</v>
      </c>
      <c r="L118" s="10"/>
      <c r="M118" s="345" t="s">
        <v>24</v>
      </c>
      <c r="N118" s="15">
        <v>421</v>
      </c>
      <c r="O118" s="15">
        <v>205</v>
      </c>
      <c r="P118" s="15">
        <v>220</v>
      </c>
      <c r="Q118" s="15">
        <v>107</v>
      </c>
      <c r="R118" s="15">
        <v>126</v>
      </c>
      <c r="S118" s="15">
        <v>67</v>
      </c>
      <c r="T118" s="15">
        <v>131</v>
      </c>
      <c r="U118" s="15">
        <v>67</v>
      </c>
      <c r="V118" s="13">
        <f t="shared" si="139"/>
        <v>898</v>
      </c>
      <c r="W118" s="302">
        <f t="shared" si="140"/>
        <v>446</v>
      </c>
      <c r="X118" s="10"/>
      <c r="Y118" s="18" t="s">
        <v>24</v>
      </c>
      <c r="Z118" s="573">
        <v>75</v>
      </c>
      <c r="AA118" s="574">
        <v>56</v>
      </c>
      <c r="AB118" s="574">
        <v>51</v>
      </c>
      <c r="AC118" s="574">
        <v>38</v>
      </c>
      <c r="AD118" s="572">
        <f t="shared" si="136"/>
        <v>220</v>
      </c>
      <c r="AE118" s="573">
        <v>183</v>
      </c>
      <c r="AF118" s="574">
        <v>13</v>
      </c>
      <c r="AG118" s="572">
        <f t="shared" si="137"/>
        <v>196</v>
      </c>
      <c r="AH118" s="579">
        <v>26</v>
      </c>
      <c r="AI118" s="10"/>
      <c r="AJ118" s="897" t="s">
        <v>24</v>
      </c>
      <c r="AK118" s="904">
        <v>32</v>
      </c>
      <c r="AL118" s="905">
        <v>114</v>
      </c>
      <c r="AM118" s="905">
        <v>5</v>
      </c>
      <c r="AN118" s="906">
        <v>21</v>
      </c>
      <c r="AO118" s="906">
        <v>141</v>
      </c>
      <c r="AP118" s="905">
        <v>1</v>
      </c>
      <c r="AQ118" s="907">
        <f t="shared" si="138"/>
        <v>314</v>
      </c>
      <c r="AR118" s="908">
        <v>25</v>
      </c>
    </row>
    <row r="119" spans="1:44" ht="13.5" customHeight="1">
      <c r="A119" s="347" t="s">
        <v>26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302"/>
      <c r="L119" s="31"/>
      <c r="M119" s="347" t="s">
        <v>26</v>
      </c>
      <c r="N119" s="13"/>
      <c r="O119" s="13"/>
      <c r="P119" s="13"/>
      <c r="Q119" s="13"/>
      <c r="R119" s="13"/>
      <c r="S119" s="13"/>
      <c r="T119" s="13"/>
      <c r="U119" s="13"/>
      <c r="V119" s="13"/>
      <c r="W119" s="302"/>
      <c r="X119" s="31"/>
      <c r="Y119" s="569" t="s">
        <v>26</v>
      </c>
      <c r="Z119" s="570"/>
      <c r="AA119" s="571"/>
      <c r="AB119" s="571"/>
      <c r="AC119" s="571"/>
      <c r="AD119" s="572"/>
      <c r="AE119" s="570"/>
      <c r="AF119" s="571"/>
      <c r="AG119" s="572"/>
      <c r="AH119" s="578"/>
      <c r="AI119" s="31"/>
      <c r="AJ119" s="896" t="s">
        <v>26</v>
      </c>
      <c r="AK119" s="904"/>
      <c r="AL119" s="905"/>
      <c r="AM119" s="905"/>
      <c r="AN119" s="909"/>
      <c r="AO119" s="909"/>
      <c r="AP119" s="905"/>
      <c r="AQ119" s="907"/>
      <c r="AR119" s="908"/>
    </row>
    <row r="120" spans="1:44" ht="13.5" customHeight="1">
      <c r="A120" s="345" t="s">
        <v>28</v>
      </c>
      <c r="B120" s="15">
        <v>2031</v>
      </c>
      <c r="C120" s="15">
        <v>1052</v>
      </c>
      <c r="D120" s="15">
        <v>1850</v>
      </c>
      <c r="E120" s="15">
        <v>948</v>
      </c>
      <c r="F120" s="15">
        <v>1191</v>
      </c>
      <c r="G120" s="15">
        <v>608</v>
      </c>
      <c r="H120" s="15">
        <v>995</v>
      </c>
      <c r="I120" s="15">
        <v>441</v>
      </c>
      <c r="J120" s="13">
        <f t="shared" si="132"/>
        <v>6067</v>
      </c>
      <c r="K120" s="302">
        <f t="shared" si="133"/>
        <v>3049</v>
      </c>
      <c r="L120" s="10"/>
      <c r="M120" s="345" t="s">
        <v>28</v>
      </c>
      <c r="N120" s="15">
        <v>566</v>
      </c>
      <c r="O120" s="15">
        <v>288</v>
      </c>
      <c r="P120" s="15">
        <v>356</v>
      </c>
      <c r="Q120" s="15">
        <v>168</v>
      </c>
      <c r="R120" s="15">
        <v>254</v>
      </c>
      <c r="S120" s="15">
        <v>118</v>
      </c>
      <c r="T120" s="15">
        <v>238</v>
      </c>
      <c r="U120" s="15">
        <v>103</v>
      </c>
      <c r="V120" s="13">
        <f t="shared" ref="V120:V124" si="141">+N120+P120+R120+T120</f>
        <v>1414</v>
      </c>
      <c r="W120" s="302">
        <f t="shared" ref="W120:W124" si="142">+O120+Q120+S120+U120</f>
        <v>677</v>
      </c>
      <c r="X120" s="10"/>
      <c r="Y120" s="18" t="s">
        <v>28</v>
      </c>
      <c r="Z120" s="573">
        <v>34</v>
      </c>
      <c r="AA120" s="574">
        <v>28</v>
      </c>
      <c r="AB120" s="574">
        <v>26</v>
      </c>
      <c r="AC120" s="574">
        <v>23</v>
      </c>
      <c r="AD120" s="572">
        <f t="shared" si="136"/>
        <v>111</v>
      </c>
      <c r="AE120" s="573">
        <v>62</v>
      </c>
      <c r="AF120" s="574">
        <v>40</v>
      </c>
      <c r="AG120" s="572">
        <f t="shared" si="137"/>
        <v>102</v>
      </c>
      <c r="AH120" s="579">
        <v>22</v>
      </c>
      <c r="AI120" s="10"/>
      <c r="AJ120" s="897" t="s">
        <v>28</v>
      </c>
      <c r="AK120" s="904">
        <v>45</v>
      </c>
      <c r="AL120" s="905">
        <v>19</v>
      </c>
      <c r="AM120" s="905">
        <v>135</v>
      </c>
      <c r="AN120" s="906">
        <v>2</v>
      </c>
      <c r="AO120" s="906">
        <v>18</v>
      </c>
      <c r="AP120" s="905">
        <v>1</v>
      </c>
      <c r="AQ120" s="907">
        <f t="shared" si="138"/>
        <v>220</v>
      </c>
      <c r="AR120" s="908">
        <v>18</v>
      </c>
    </row>
    <row r="121" spans="1:44" ht="13.5" customHeight="1">
      <c r="A121" s="345" t="s">
        <v>29</v>
      </c>
      <c r="B121" s="15">
        <v>2913</v>
      </c>
      <c r="C121" s="15">
        <v>1481</v>
      </c>
      <c r="D121" s="15">
        <v>2394</v>
      </c>
      <c r="E121" s="15">
        <v>1221</v>
      </c>
      <c r="F121" s="15">
        <v>1667</v>
      </c>
      <c r="G121" s="15">
        <v>823</v>
      </c>
      <c r="H121" s="15">
        <v>1355</v>
      </c>
      <c r="I121" s="15">
        <v>616</v>
      </c>
      <c r="J121" s="13">
        <f t="shared" si="132"/>
        <v>8329</v>
      </c>
      <c r="K121" s="302">
        <f t="shared" si="133"/>
        <v>4141</v>
      </c>
      <c r="L121" s="10"/>
      <c r="M121" s="345" t="s">
        <v>29</v>
      </c>
      <c r="N121" s="15">
        <v>472</v>
      </c>
      <c r="O121" s="15">
        <v>239</v>
      </c>
      <c r="P121" s="15">
        <v>152</v>
      </c>
      <c r="Q121" s="15">
        <v>81</v>
      </c>
      <c r="R121" s="15">
        <v>130</v>
      </c>
      <c r="S121" s="15">
        <v>66</v>
      </c>
      <c r="T121" s="15">
        <v>252</v>
      </c>
      <c r="U121" s="15">
        <v>115</v>
      </c>
      <c r="V121" s="13">
        <f t="shared" si="141"/>
        <v>1006</v>
      </c>
      <c r="W121" s="302">
        <f t="shared" si="142"/>
        <v>501</v>
      </c>
      <c r="X121" s="10"/>
      <c r="Y121" s="18" t="s">
        <v>29</v>
      </c>
      <c r="Z121" s="573">
        <v>44</v>
      </c>
      <c r="AA121" s="574">
        <v>39</v>
      </c>
      <c r="AB121" s="574">
        <v>29</v>
      </c>
      <c r="AC121" s="574">
        <v>19</v>
      </c>
      <c r="AD121" s="572">
        <f t="shared" si="136"/>
        <v>131</v>
      </c>
      <c r="AE121" s="573">
        <v>95</v>
      </c>
      <c r="AF121" s="574">
        <v>27</v>
      </c>
      <c r="AG121" s="572">
        <f t="shared" si="137"/>
        <v>122</v>
      </c>
      <c r="AH121" s="579">
        <v>25</v>
      </c>
      <c r="AI121" s="10"/>
      <c r="AJ121" s="897" t="s">
        <v>29</v>
      </c>
      <c r="AK121" s="904">
        <v>112</v>
      </c>
      <c r="AL121" s="905">
        <v>1</v>
      </c>
      <c r="AM121" s="905">
        <v>2</v>
      </c>
      <c r="AN121" s="906">
        <v>15</v>
      </c>
      <c r="AO121" s="906">
        <v>64</v>
      </c>
      <c r="AP121" s="905">
        <v>4</v>
      </c>
      <c r="AQ121" s="907">
        <f t="shared" si="138"/>
        <v>198</v>
      </c>
      <c r="AR121" s="908">
        <v>16</v>
      </c>
    </row>
    <row r="122" spans="1:44" ht="13.5" customHeight="1">
      <c r="A122" s="345" t="s">
        <v>170</v>
      </c>
      <c r="B122" s="15">
        <v>1100</v>
      </c>
      <c r="C122" s="15">
        <v>557</v>
      </c>
      <c r="D122" s="15">
        <v>1162</v>
      </c>
      <c r="E122" s="15">
        <v>657</v>
      </c>
      <c r="F122" s="15">
        <v>939</v>
      </c>
      <c r="G122" s="15">
        <v>504</v>
      </c>
      <c r="H122" s="15">
        <v>831</v>
      </c>
      <c r="I122" s="15">
        <v>462</v>
      </c>
      <c r="J122" s="13">
        <f t="shared" si="132"/>
        <v>4032</v>
      </c>
      <c r="K122" s="302">
        <f t="shared" si="133"/>
        <v>2180</v>
      </c>
      <c r="L122" s="10"/>
      <c r="M122" s="345" t="s">
        <v>170</v>
      </c>
      <c r="N122" s="15">
        <v>243</v>
      </c>
      <c r="O122" s="15">
        <v>129</v>
      </c>
      <c r="P122" s="15">
        <v>192</v>
      </c>
      <c r="Q122" s="15">
        <v>98</v>
      </c>
      <c r="R122" s="15">
        <v>158</v>
      </c>
      <c r="S122" s="15">
        <v>85</v>
      </c>
      <c r="T122" s="15">
        <v>156</v>
      </c>
      <c r="U122" s="15">
        <v>87</v>
      </c>
      <c r="V122" s="13">
        <f t="shared" si="141"/>
        <v>749</v>
      </c>
      <c r="W122" s="302">
        <f t="shared" si="142"/>
        <v>399</v>
      </c>
      <c r="X122" s="10"/>
      <c r="Y122" s="18" t="s">
        <v>170</v>
      </c>
      <c r="Z122" s="573">
        <v>17</v>
      </c>
      <c r="AA122" s="574">
        <v>14</v>
      </c>
      <c r="AB122" s="574">
        <v>12</v>
      </c>
      <c r="AC122" s="574">
        <v>12</v>
      </c>
      <c r="AD122" s="572">
        <f t="shared" si="136"/>
        <v>55</v>
      </c>
      <c r="AE122" s="573">
        <v>57</v>
      </c>
      <c r="AF122" s="574">
        <v>0</v>
      </c>
      <c r="AG122" s="572">
        <f t="shared" si="137"/>
        <v>57</v>
      </c>
      <c r="AH122" s="579">
        <v>3</v>
      </c>
      <c r="AI122" s="10"/>
      <c r="AJ122" s="897" t="s">
        <v>319</v>
      </c>
      <c r="AK122" s="904">
        <v>87</v>
      </c>
      <c r="AL122" s="905">
        <v>0</v>
      </c>
      <c r="AM122" s="905">
        <v>0</v>
      </c>
      <c r="AN122" s="906">
        <v>3</v>
      </c>
      <c r="AO122" s="906">
        <v>25</v>
      </c>
      <c r="AP122" s="905">
        <v>0</v>
      </c>
      <c r="AQ122" s="907">
        <f t="shared" si="138"/>
        <v>115</v>
      </c>
      <c r="AR122" s="908">
        <v>34</v>
      </c>
    </row>
    <row r="123" spans="1:44" ht="13.5" customHeight="1">
      <c r="A123" s="345" t="s">
        <v>27</v>
      </c>
      <c r="B123" s="15">
        <v>1157</v>
      </c>
      <c r="C123" s="15">
        <v>570</v>
      </c>
      <c r="D123" s="15">
        <v>888</v>
      </c>
      <c r="E123" s="15">
        <v>446</v>
      </c>
      <c r="F123" s="15">
        <v>645</v>
      </c>
      <c r="G123" s="15">
        <v>299</v>
      </c>
      <c r="H123" s="15">
        <v>573</v>
      </c>
      <c r="I123" s="15">
        <v>244</v>
      </c>
      <c r="J123" s="13">
        <f t="shared" si="132"/>
        <v>3263</v>
      </c>
      <c r="K123" s="302">
        <f t="shared" si="133"/>
        <v>1559</v>
      </c>
      <c r="L123" s="10"/>
      <c r="M123" s="345" t="s">
        <v>27</v>
      </c>
      <c r="N123" s="15">
        <v>240</v>
      </c>
      <c r="O123" s="15">
        <v>129</v>
      </c>
      <c r="P123" s="15">
        <v>103</v>
      </c>
      <c r="Q123" s="15">
        <v>53</v>
      </c>
      <c r="R123" s="15">
        <v>53</v>
      </c>
      <c r="S123" s="15">
        <v>25</v>
      </c>
      <c r="T123" s="15">
        <v>85</v>
      </c>
      <c r="U123" s="15">
        <v>26</v>
      </c>
      <c r="V123" s="13">
        <f t="shared" si="141"/>
        <v>481</v>
      </c>
      <c r="W123" s="302">
        <f t="shared" si="142"/>
        <v>233</v>
      </c>
      <c r="X123" s="10"/>
      <c r="Y123" s="18" t="s">
        <v>27</v>
      </c>
      <c r="Z123" s="573">
        <v>21</v>
      </c>
      <c r="AA123" s="574">
        <v>18</v>
      </c>
      <c r="AB123" s="574">
        <v>15</v>
      </c>
      <c r="AC123" s="574">
        <v>13</v>
      </c>
      <c r="AD123" s="572">
        <f t="shared" si="136"/>
        <v>67</v>
      </c>
      <c r="AE123" s="573">
        <v>43</v>
      </c>
      <c r="AF123" s="574">
        <v>22</v>
      </c>
      <c r="AG123" s="572">
        <f t="shared" si="137"/>
        <v>65</v>
      </c>
      <c r="AH123" s="579">
        <v>14</v>
      </c>
      <c r="AI123" s="10"/>
      <c r="AJ123" s="897" t="s">
        <v>27</v>
      </c>
      <c r="AK123" s="904">
        <v>24</v>
      </c>
      <c r="AL123" s="905">
        <v>34</v>
      </c>
      <c r="AM123" s="905">
        <v>9</v>
      </c>
      <c r="AN123" s="906">
        <v>10</v>
      </c>
      <c r="AO123" s="906">
        <v>26</v>
      </c>
      <c r="AP123" s="905">
        <v>1</v>
      </c>
      <c r="AQ123" s="907">
        <f t="shared" si="138"/>
        <v>104</v>
      </c>
      <c r="AR123" s="908">
        <v>8</v>
      </c>
    </row>
    <row r="124" spans="1:44" ht="13.5" customHeight="1">
      <c r="A124" s="345" t="s">
        <v>33</v>
      </c>
      <c r="B124" s="15">
        <v>0</v>
      </c>
      <c r="C124" s="15">
        <v>0</v>
      </c>
      <c r="D124" s="15">
        <v>0</v>
      </c>
      <c r="E124" s="15">
        <v>0</v>
      </c>
      <c r="F124" s="15">
        <v>582</v>
      </c>
      <c r="G124" s="15">
        <v>316</v>
      </c>
      <c r="H124" s="15">
        <v>544</v>
      </c>
      <c r="I124" s="15">
        <v>271</v>
      </c>
      <c r="J124" s="13">
        <f t="shared" si="132"/>
        <v>1126</v>
      </c>
      <c r="K124" s="302">
        <f t="shared" si="133"/>
        <v>587</v>
      </c>
      <c r="L124" s="10"/>
      <c r="M124" s="345" t="s">
        <v>33</v>
      </c>
      <c r="N124" s="15">
        <v>0</v>
      </c>
      <c r="O124" s="15">
        <v>0</v>
      </c>
      <c r="P124" s="15">
        <v>0</v>
      </c>
      <c r="Q124" s="15">
        <v>0</v>
      </c>
      <c r="R124" s="15">
        <v>221</v>
      </c>
      <c r="S124" s="15">
        <v>87</v>
      </c>
      <c r="T124" s="15">
        <v>154</v>
      </c>
      <c r="U124" s="15">
        <v>72</v>
      </c>
      <c r="V124" s="13">
        <f t="shared" si="141"/>
        <v>375</v>
      </c>
      <c r="W124" s="302">
        <f t="shared" si="142"/>
        <v>159</v>
      </c>
      <c r="X124" s="10"/>
      <c r="Y124" s="18" t="s">
        <v>33</v>
      </c>
      <c r="Z124" s="573">
        <v>0</v>
      </c>
      <c r="AA124" s="574">
        <v>0</v>
      </c>
      <c r="AB124" s="574">
        <v>11</v>
      </c>
      <c r="AC124" s="574">
        <v>8</v>
      </c>
      <c r="AD124" s="572">
        <f t="shared" si="136"/>
        <v>19</v>
      </c>
      <c r="AE124" s="573">
        <v>16</v>
      </c>
      <c r="AF124" s="574">
        <v>5</v>
      </c>
      <c r="AG124" s="572">
        <f t="shared" si="137"/>
        <v>21</v>
      </c>
      <c r="AH124" s="579">
        <v>3</v>
      </c>
      <c r="AI124" s="10"/>
      <c r="AJ124" s="897" t="s">
        <v>33</v>
      </c>
      <c r="AK124" s="904">
        <v>19</v>
      </c>
      <c r="AL124" s="905">
        <v>0</v>
      </c>
      <c r="AM124" s="905">
        <v>0</v>
      </c>
      <c r="AN124" s="906">
        <v>1</v>
      </c>
      <c r="AO124" s="906">
        <v>7</v>
      </c>
      <c r="AP124" s="905">
        <v>3</v>
      </c>
      <c r="AQ124" s="907">
        <f t="shared" si="138"/>
        <v>30</v>
      </c>
      <c r="AR124" s="908">
        <v>6</v>
      </c>
    </row>
    <row r="125" spans="1:44" ht="13.5" customHeight="1">
      <c r="A125" s="341" t="s">
        <v>36</v>
      </c>
      <c r="B125" s="7"/>
      <c r="C125" s="7"/>
      <c r="D125" s="7"/>
      <c r="E125" s="7"/>
      <c r="F125" s="7"/>
      <c r="G125" s="7"/>
      <c r="H125" s="7"/>
      <c r="I125" s="7"/>
      <c r="J125" s="13"/>
      <c r="K125" s="302"/>
      <c r="L125" s="31"/>
      <c r="M125" s="347" t="s">
        <v>36</v>
      </c>
      <c r="N125" s="7"/>
      <c r="O125" s="7"/>
      <c r="P125" s="7"/>
      <c r="Q125" s="7"/>
      <c r="R125" s="7"/>
      <c r="S125" s="7"/>
      <c r="T125" s="7"/>
      <c r="U125" s="7"/>
      <c r="V125" s="13"/>
      <c r="W125" s="302"/>
      <c r="X125" s="31"/>
      <c r="Y125" s="569" t="s">
        <v>36</v>
      </c>
      <c r="Z125" s="506"/>
      <c r="AA125" s="179"/>
      <c r="AB125" s="179"/>
      <c r="AC125" s="179"/>
      <c r="AD125" s="572"/>
      <c r="AE125" s="506"/>
      <c r="AF125" s="179"/>
      <c r="AG125" s="572"/>
      <c r="AH125" s="509"/>
      <c r="AI125" s="31"/>
      <c r="AJ125" s="896" t="s">
        <v>36</v>
      </c>
      <c r="AK125" s="904"/>
      <c r="AL125" s="905"/>
      <c r="AM125" s="905"/>
      <c r="AN125" s="909"/>
      <c r="AO125" s="909"/>
      <c r="AP125" s="905"/>
      <c r="AQ125" s="907"/>
      <c r="AR125" s="908"/>
    </row>
    <row r="126" spans="1:44" ht="13.5" customHeight="1">
      <c r="A126" s="345" t="s">
        <v>9</v>
      </c>
      <c r="B126" s="40">
        <v>19</v>
      </c>
      <c r="C126" s="40">
        <v>11</v>
      </c>
      <c r="D126" s="40">
        <v>16</v>
      </c>
      <c r="E126" s="40">
        <v>10</v>
      </c>
      <c r="F126" s="40">
        <v>3057</v>
      </c>
      <c r="G126" s="40">
        <v>1744</v>
      </c>
      <c r="H126" s="40">
        <v>2315</v>
      </c>
      <c r="I126" s="40">
        <v>1224</v>
      </c>
      <c r="J126" s="13">
        <f t="shared" si="132"/>
        <v>5407</v>
      </c>
      <c r="K126" s="302">
        <f t="shared" si="133"/>
        <v>2989</v>
      </c>
      <c r="L126" s="10"/>
      <c r="M126" s="345" t="s">
        <v>9</v>
      </c>
      <c r="N126" s="40">
        <v>0</v>
      </c>
      <c r="O126" s="40">
        <v>0</v>
      </c>
      <c r="P126" s="40">
        <v>0</v>
      </c>
      <c r="Q126" s="40">
        <v>0</v>
      </c>
      <c r="R126" s="40">
        <v>576</v>
      </c>
      <c r="S126" s="40">
        <v>341</v>
      </c>
      <c r="T126" s="40">
        <v>636</v>
      </c>
      <c r="U126" s="40">
        <v>345</v>
      </c>
      <c r="V126" s="13">
        <f t="shared" ref="V126:V132" si="143">+N126+P126+R126+T126</f>
        <v>1212</v>
      </c>
      <c r="W126" s="302">
        <f t="shared" ref="W126:W132" si="144">+O126+Q126+S126+U126</f>
        <v>686</v>
      </c>
      <c r="X126" s="10"/>
      <c r="Y126" s="18" t="s">
        <v>9</v>
      </c>
      <c r="Z126" s="588">
        <v>1</v>
      </c>
      <c r="AA126" s="474">
        <v>1</v>
      </c>
      <c r="AB126" s="474">
        <v>72</v>
      </c>
      <c r="AC126" s="474">
        <v>60</v>
      </c>
      <c r="AD126" s="572">
        <f t="shared" si="136"/>
        <v>134</v>
      </c>
      <c r="AE126" s="588">
        <v>139</v>
      </c>
      <c r="AF126" s="474">
        <v>9</v>
      </c>
      <c r="AG126" s="572">
        <f t="shared" si="137"/>
        <v>148</v>
      </c>
      <c r="AH126" s="592">
        <v>33</v>
      </c>
      <c r="AI126" s="10"/>
      <c r="AJ126" s="897" t="s">
        <v>9</v>
      </c>
      <c r="AK126" s="904">
        <v>53</v>
      </c>
      <c r="AL126" s="905">
        <v>46</v>
      </c>
      <c r="AM126" s="905">
        <v>10</v>
      </c>
      <c r="AN126" s="906">
        <v>3</v>
      </c>
      <c r="AO126" s="906">
        <v>138</v>
      </c>
      <c r="AP126" s="905">
        <v>1</v>
      </c>
      <c r="AQ126" s="907">
        <f t="shared" si="138"/>
        <v>251</v>
      </c>
      <c r="AR126" s="908">
        <v>39</v>
      </c>
    </row>
    <row r="127" spans="1:44" ht="13.5" customHeight="1">
      <c r="A127" s="345" t="s">
        <v>41</v>
      </c>
      <c r="B127" s="32">
        <v>3605</v>
      </c>
      <c r="C127" s="32">
        <v>1944</v>
      </c>
      <c r="D127" s="32">
        <v>2786</v>
      </c>
      <c r="E127" s="32">
        <v>1530</v>
      </c>
      <c r="F127" s="32">
        <v>1978</v>
      </c>
      <c r="G127" s="32">
        <v>1089</v>
      </c>
      <c r="H127" s="32">
        <v>1972</v>
      </c>
      <c r="I127" s="32">
        <v>1020</v>
      </c>
      <c r="J127" s="13">
        <f t="shared" si="132"/>
        <v>10341</v>
      </c>
      <c r="K127" s="302">
        <f t="shared" si="133"/>
        <v>5583</v>
      </c>
      <c r="L127" s="10"/>
      <c r="M127" s="345" t="s">
        <v>41</v>
      </c>
      <c r="N127" s="32">
        <v>723</v>
      </c>
      <c r="O127" s="32">
        <v>421</v>
      </c>
      <c r="P127" s="32">
        <v>475</v>
      </c>
      <c r="Q127" s="32">
        <v>259</v>
      </c>
      <c r="R127" s="32">
        <v>321</v>
      </c>
      <c r="S127" s="32">
        <v>178</v>
      </c>
      <c r="T127" s="32">
        <v>525</v>
      </c>
      <c r="U127" s="32">
        <v>287</v>
      </c>
      <c r="V127" s="13">
        <f t="shared" si="143"/>
        <v>2044</v>
      </c>
      <c r="W127" s="302">
        <f t="shared" si="144"/>
        <v>1145</v>
      </c>
      <c r="X127" s="10"/>
      <c r="Y127" s="18" t="s">
        <v>41</v>
      </c>
      <c r="Z127" s="588">
        <v>74</v>
      </c>
      <c r="AA127" s="474">
        <v>55</v>
      </c>
      <c r="AB127" s="474">
        <v>41</v>
      </c>
      <c r="AC127" s="474">
        <v>35</v>
      </c>
      <c r="AD127" s="572">
        <f t="shared" si="136"/>
        <v>205</v>
      </c>
      <c r="AE127" s="588">
        <v>134</v>
      </c>
      <c r="AF127" s="474">
        <v>41</v>
      </c>
      <c r="AG127" s="572">
        <f t="shared" si="137"/>
        <v>175</v>
      </c>
      <c r="AH127" s="593">
        <v>21</v>
      </c>
      <c r="AI127" s="10"/>
      <c r="AJ127" s="897" t="s">
        <v>41</v>
      </c>
      <c r="AK127" s="904">
        <v>36</v>
      </c>
      <c r="AL127" s="905">
        <v>70</v>
      </c>
      <c r="AM127" s="905">
        <v>32</v>
      </c>
      <c r="AN127" s="906">
        <v>53</v>
      </c>
      <c r="AO127" s="906">
        <v>114</v>
      </c>
      <c r="AP127" s="905">
        <v>0</v>
      </c>
      <c r="AQ127" s="907">
        <f t="shared" si="138"/>
        <v>305</v>
      </c>
      <c r="AR127" s="908">
        <v>50</v>
      </c>
    </row>
    <row r="128" spans="1:44" ht="13.5" customHeight="1">
      <c r="A128" s="345" t="s">
        <v>37</v>
      </c>
      <c r="B128" s="32">
        <v>1983</v>
      </c>
      <c r="C128" s="32">
        <v>1034</v>
      </c>
      <c r="D128" s="32">
        <v>1999</v>
      </c>
      <c r="E128" s="32">
        <v>1036</v>
      </c>
      <c r="F128" s="32">
        <v>1911</v>
      </c>
      <c r="G128" s="32">
        <v>1007</v>
      </c>
      <c r="H128" s="32">
        <v>1746</v>
      </c>
      <c r="I128" s="32">
        <v>960</v>
      </c>
      <c r="J128" s="13">
        <f t="shared" si="132"/>
        <v>7639</v>
      </c>
      <c r="K128" s="302">
        <f t="shared" si="133"/>
        <v>4037</v>
      </c>
      <c r="L128" s="10"/>
      <c r="M128" s="345" t="s">
        <v>37</v>
      </c>
      <c r="N128" s="32">
        <v>440</v>
      </c>
      <c r="O128" s="32">
        <v>216</v>
      </c>
      <c r="P128" s="32">
        <v>305</v>
      </c>
      <c r="Q128" s="32">
        <v>170</v>
      </c>
      <c r="R128" s="32">
        <v>377</v>
      </c>
      <c r="S128" s="32">
        <v>199</v>
      </c>
      <c r="T128" s="32">
        <v>610</v>
      </c>
      <c r="U128" s="32">
        <v>331</v>
      </c>
      <c r="V128" s="13">
        <f t="shared" si="143"/>
        <v>1732</v>
      </c>
      <c r="W128" s="302">
        <f t="shared" si="144"/>
        <v>916</v>
      </c>
      <c r="X128" s="10"/>
      <c r="Y128" s="18" t="s">
        <v>37</v>
      </c>
      <c r="Z128" s="588">
        <v>32</v>
      </c>
      <c r="AA128" s="474">
        <v>32</v>
      </c>
      <c r="AB128" s="474">
        <v>28</v>
      </c>
      <c r="AC128" s="474">
        <v>27</v>
      </c>
      <c r="AD128" s="572">
        <f t="shared" si="136"/>
        <v>119</v>
      </c>
      <c r="AE128" s="588">
        <v>88</v>
      </c>
      <c r="AF128" s="474">
        <v>9</v>
      </c>
      <c r="AG128" s="572">
        <f t="shared" si="137"/>
        <v>97</v>
      </c>
      <c r="AH128" s="593">
        <v>6</v>
      </c>
      <c r="AI128" s="10"/>
      <c r="AJ128" s="897" t="s">
        <v>37</v>
      </c>
      <c r="AK128" s="904">
        <v>120</v>
      </c>
      <c r="AL128" s="905">
        <v>34</v>
      </c>
      <c r="AM128" s="905">
        <v>4</v>
      </c>
      <c r="AN128" s="906">
        <v>4</v>
      </c>
      <c r="AO128" s="906">
        <v>27</v>
      </c>
      <c r="AP128" s="905">
        <v>1</v>
      </c>
      <c r="AQ128" s="907">
        <f t="shared" si="138"/>
        <v>190</v>
      </c>
      <c r="AR128" s="908">
        <v>105</v>
      </c>
    </row>
    <row r="129" spans="1:44" ht="13.5" customHeight="1">
      <c r="A129" s="345" t="s">
        <v>48</v>
      </c>
      <c r="B129" s="32">
        <v>964</v>
      </c>
      <c r="C129" s="32">
        <v>522</v>
      </c>
      <c r="D129" s="32">
        <v>598</v>
      </c>
      <c r="E129" s="32">
        <v>303</v>
      </c>
      <c r="F129" s="32">
        <v>289</v>
      </c>
      <c r="G129" s="32">
        <v>142</v>
      </c>
      <c r="H129" s="32">
        <v>328</v>
      </c>
      <c r="I129" s="32">
        <v>180</v>
      </c>
      <c r="J129" s="13">
        <f t="shared" si="132"/>
        <v>2179</v>
      </c>
      <c r="K129" s="302">
        <f t="shared" si="133"/>
        <v>1147</v>
      </c>
      <c r="L129" s="10"/>
      <c r="M129" s="345" t="s">
        <v>48</v>
      </c>
      <c r="N129" s="32">
        <v>234</v>
      </c>
      <c r="O129" s="32">
        <v>128</v>
      </c>
      <c r="P129" s="32">
        <v>146</v>
      </c>
      <c r="Q129" s="32">
        <v>72</v>
      </c>
      <c r="R129" s="32">
        <v>50</v>
      </c>
      <c r="S129" s="32">
        <v>26</v>
      </c>
      <c r="T129" s="32">
        <v>68</v>
      </c>
      <c r="U129" s="32">
        <v>45</v>
      </c>
      <c r="V129" s="13">
        <f t="shared" si="143"/>
        <v>498</v>
      </c>
      <c r="W129" s="302">
        <f t="shared" si="144"/>
        <v>271</v>
      </c>
      <c r="X129" s="10"/>
      <c r="Y129" s="18" t="s">
        <v>48</v>
      </c>
      <c r="Z129" s="588">
        <v>18</v>
      </c>
      <c r="AA129" s="474">
        <v>10</v>
      </c>
      <c r="AB129" s="474">
        <v>7</v>
      </c>
      <c r="AC129" s="474">
        <v>8</v>
      </c>
      <c r="AD129" s="572">
        <f t="shared" si="136"/>
        <v>43</v>
      </c>
      <c r="AE129" s="588">
        <v>28</v>
      </c>
      <c r="AF129" s="474">
        <v>13</v>
      </c>
      <c r="AG129" s="572">
        <f t="shared" si="137"/>
        <v>41</v>
      </c>
      <c r="AH129" s="593">
        <v>8</v>
      </c>
      <c r="AI129" s="10"/>
      <c r="AJ129" s="897" t="s">
        <v>48</v>
      </c>
      <c r="AK129" s="904">
        <v>21</v>
      </c>
      <c r="AL129" s="905">
        <v>26</v>
      </c>
      <c r="AM129" s="905">
        <v>0</v>
      </c>
      <c r="AN129" s="906">
        <v>16</v>
      </c>
      <c r="AO129" s="906">
        <v>19</v>
      </c>
      <c r="AP129" s="905">
        <v>0</v>
      </c>
      <c r="AQ129" s="907">
        <f t="shared" si="138"/>
        <v>82</v>
      </c>
      <c r="AR129" s="908">
        <v>9</v>
      </c>
    </row>
    <row r="130" spans="1:44" ht="13.5" customHeight="1">
      <c r="A130" s="345" t="s">
        <v>54</v>
      </c>
      <c r="B130" s="32">
        <v>1779</v>
      </c>
      <c r="C130" s="32">
        <v>950</v>
      </c>
      <c r="D130" s="32">
        <v>1678</v>
      </c>
      <c r="E130" s="32">
        <v>973</v>
      </c>
      <c r="F130" s="32">
        <v>1282</v>
      </c>
      <c r="G130" s="32">
        <v>734</v>
      </c>
      <c r="H130" s="32">
        <v>1272</v>
      </c>
      <c r="I130" s="32">
        <v>666</v>
      </c>
      <c r="J130" s="13">
        <f t="shared" si="132"/>
        <v>6011</v>
      </c>
      <c r="K130" s="302">
        <f t="shared" si="133"/>
        <v>3323</v>
      </c>
      <c r="L130" s="10"/>
      <c r="M130" s="345" t="s">
        <v>54</v>
      </c>
      <c r="N130" s="32">
        <v>156</v>
      </c>
      <c r="O130" s="32">
        <v>64</v>
      </c>
      <c r="P130" s="32">
        <v>147</v>
      </c>
      <c r="Q130" s="32">
        <v>83</v>
      </c>
      <c r="R130" s="32">
        <v>120</v>
      </c>
      <c r="S130" s="32">
        <v>57</v>
      </c>
      <c r="T130" s="32">
        <v>379</v>
      </c>
      <c r="U130" s="32">
        <v>207</v>
      </c>
      <c r="V130" s="13">
        <f t="shared" si="143"/>
        <v>802</v>
      </c>
      <c r="W130" s="302">
        <f t="shared" si="144"/>
        <v>411</v>
      </c>
      <c r="X130" s="10"/>
      <c r="Y130" s="18" t="s">
        <v>54</v>
      </c>
      <c r="Z130" s="588">
        <v>33</v>
      </c>
      <c r="AA130" s="474">
        <v>32</v>
      </c>
      <c r="AB130" s="474">
        <v>27</v>
      </c>
      <c r="AC130" s="474">
        <v>25</v>
      </c>
      <c r="AD130" s="572">
        <f t="shared" si="136"/>
        <v>117</v>
      </c>
      <c r="AE130" s="588">
        <v>95</v>
      </c>
      <c r="AF130" s="474">
        <v>20</v>
      </c>
      <c r="AG130" s="572">
        <f t="shared" si="137"/>
        <v>115</v>
      </c>
      <c r="AH130" s="593">
        <v>14</v>
      </c>
      <c r="AI130" s="10"/>
      <c r="AJ130" s="897" t="s">
        <v>54</v>
      </c>
      <c r="AK130" s="904">
        <v>19</v>
      </c>
      <c r="AL130" s="905">
        <v>24</v>
      </c>
      <c r="AM130" s="905">
        <v>33</v>
      </c>
      <c r="AN130" s="906">
        <v>33</v>
      </c>
      <c r="AO130" s="906">
        <v>74</v>
      </c>
      <c r="AP130" s="905">
        <v>0</v>
      </c>
      <c r="AQ130" s="907">
        <f t="shared" si="138"/>
        <v>183</v>
      </c>
      <c r="AR130" s="908">
        <v>29</v>
      </c>
    </row>
    <row r="131" spans="1:44" ht="13.5" customHeight="1">
      <c r="A131" s="345" t="s">
        <v>171</v>
      </c>
      <c r="B131" s="32">
        <v>2485</v>
      </c>
      <c r="C131" s="32">
        <v>1331</v>
      </c>
      <c r="D131" s="32">
        <v>1968</v>
      </c>
      <c r="E131" s="32">
        <v>1104</v>
      </c>
      <c r="F131" s="32">
        <v>1569</v>
      </c>
      <c r="G131" s="32">
        <v>891</v>
      </c>
      <c r="H131" s="32">
        <v>1298</v>
      </c>
      <c r="I131" s="32">
        <v>709</v>
      </c>
      <c r="J131" s="13">
        <f t="shared" si="132"/>
        <v>7320</v>
      </c>
      <c r="K131" s="302">
        <f t="shared" si="133"/>
        <v>4035</v>
      </c>
      <c r="L131" s="10"/>
      <c r="M131" s="345" t="s">
        <v>171</v>
      </c>
      <c r="N131" s="32">
        <v>526</v>
      </c>
      <c r="O131" s="32">
        <v>279</v>
      </c>
      <c r="P131" s="32">
        <v>324</v>
      </c>
      <c r="Q131" s="32">
        <v>185</v>
      </c>
      <c r="R131" s="32">
        <v>242</v>
      </c>
      <c r="S131" s="32">
        <v>128</v>
      </c>
      <c r="T131" s="32">
        <v>462</v>
      </c>
      <c r="U131" s="32">
        <v>263</v>
      </c>
      <c r="V131" s="13">
        <f t="shared" si="143"/>
        <v>1554</v>
      </c>
      <c r="W131" s="302">
        <f t="shared" si="144"/>
        <v>855</v>
      </c>
      <c r="X131" s="10"/>
      <c r="Y131" s="18" t="s">
        <v>171</v>
      </c>
      <c r="Z131" s="588">
        <v>45</v>
      </c>
      <c r="AA131" s="474">
        <v>35</v>
      </c>
      <c r="AB131" s="474">
        <v>33</v>
      </c>
      <c r="AC131" s="474">
        <v>28</v>
      </c>
      <c r="AD131" s="572">
        <f t="shared" si="136"/>
        <v>141</v>
      </c>
      <c r="AE131" s="588">
        <v>101</v>
      </c>
      <c r="AF131" s="474">
        <v>36</v>
      </c>
      <c r="AG131" s="572">
        <f t="shared" si="137"/>
        <v>137</v>
      </c>
      <c r="AH131" s="593">
        <v>17</v>
      </c>
      <c r="AI131" s="10"/>
      <c r="AJ131" s="897" t="s">
        <v>320</v>
      </c>
      <c r="AK131" s="904">
        <v>114</v>
      </c>
      <c r="AL131" s="905">
        <v>0</v>
      </c>
      <c r="AM131" s="905">
        <v>0</v>
      </c>
      <c r="AN131" s="906">
        <v>38</v>
      </c>
      <c r="AO131" s="906">
        <v>76</v>
      </c>
      <c r="AP131" s="905">
        <v>7</v>
      </c>
      <c r="AQ131" s="907">
        <f t="shared" si="138"/>
        <v>235</v>
      </c>
      <c r="AR131" s="908">
        <v>49</v>
      </c>
    </row>
    <row r="132" spans="1:44" ht="13.5" customHeight="1">
      <c r="A132" s="345" t="s">
        <v>55</v>
      </c>
      <c r="B132" s="32">
        <v>3335</v>
      </c>
      <c r="C132" s="32">
        <v>1853</v>
      </c>
      <c r="D132" s="32">
        <v>2918</v>
      </c>
      <c r="E132" s="32">
        <v>1629</v>
      </c>
      <c r="F132" s="32">
        <v>2055</v>
      </c>
      <c r="G132" s="32">
        <v>1171</v>
      </c>
      <c r="H132" s="32">
        <v>1831</v>
      </c>
      <c r="I132" s="32">
        <v>1004</v>
      </c>
      <c r="J132" s="13">
        <f t="shared" si="132"/>
        <v>10139</v>
      </c>
      <c r="K132" s="302">
        <f t="shared" si="133"/>
        <v>5657</v>
      </c>
      <c r="L132" s="10"/>
      <c r="M132" s="345" t="s">
        <v>55</v>
      </c>
      <c r="N132" s="32">
        <v>627</v>
      </c>
      <c r="O132" s="32">
        <v>342</v>
      </c>
      <c r="P132" s="32">
        <v>403</v>
      </c>
      <c r="Q132" s="32">
        <v>233</v>
      </c>
      <c r="R132" s="32">
        <v>295</v>
      </c>
      <c r="S132" s="32">
        <v>165</v>
      </c>
      <c r="T132" s="32">
        <v>556</v>
      </c>
      <c r="U132" s="32">
        <v>252</v>
      </c>
      <c r="V132" s="13">
        <f t="shared" si="143"/>
        <v>1881</v>
      </c>
      <c r="W132" s="302">
        <f t="shared" si="144"/>
        <v>992</v>
      </c>
      <c r="X132" s="10"/>
      <c r="Y132" s="18" t="s">
        <v>55</v>
      </c>
      <c r="Z132" s="588">
        <v>69</v>
      </c>
      <c r="AA132" s="474">
        <v>60</v>
      </c>
      <c r="AB132" s="474">
        <v>41</v>
      </c>
      <c r="AC132" s="474">
        <v>37</v>
      </c>
      <c r="AD132" s="572">
        <f t="shared" si="136"/>
        <v>207</v>
      </c>
      <c r="AE132" s="588">
        <v>144</v>
      </c>
      <c r="AF132" s="474">
        <v>53</v>
      </c>
      <c r="AG132" s="572">
        <f t="shared" si="137"/>
        <v>197</v>
      </c>
      <c r="AH132" s="593">
        <v>31</v>
      </c>
      <c r="AI132" s="10"/>
      <c r="AJ132" s="897" t="s">
        <v>55</v>
      </c>
      <c r="AK132" s="904">
        <v>36</v>
      </c>
      <c r="AL132" s="905">
        <v>71</v>
      </c>
      <c r="AM132" s="905">
        <v>12</v>
      </c>
      <c r="AN132" s="906">
        <v>35</v>
      </c>
      <c r="AO132" s="906">
        <v>153</v>
      </c>
      <c r="AP132" s="905">
        <v>1</v>
      </c>
      <c r="AQ132" s="907">
        <f t="shared" si="138"/>
        <v>308</v>
      </c>
      <c r="AR132" s="908">
        <v>64</v>
      </c>
    </row>
    <row r="133" spans="1:44" ht="13.5" customHeight="1">
      <c r="A133" s="347" t="s">
        <v>43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302"/>
      <c r="L133" s="10"/>
      <c r="M133" s="347" t="s">
        <v>43</v>
      </c>
      <c r="N133" s="13"/>
      <c r="O133" s="13"/>
      <c r="P133" s="13"/>
      <c r="Q133" s="13"/>
      <c r="R133" s="13"/>
      <c r="S133" s="13"/>
      <c r="T133" s="13"/>
      <c r="U133" s="13"/>
      <c r="V133" s="13"/>
      <c r="W133" s="302"/>
      <c r="X133" s="10"/>
      <c r="Y133" s="569" t="s">
        <v>43</v>
      </c>
      <c r="Z133" s="570"/>
      <c r="AA133" s="571"/>
      <c r="AB133" s="571"/>
      <c r="AC133" s="571"/>
      <c r="AD133" s="572"/>
      <c r="AE133" s="570"/>
      <c r="AF133" s="571"/>
      <c r="AG133" s="572"/>
      <c r="AH133" s="578"/>
      <c r="AI133" s="10"/>
      <c r="AJ133" s="896" t="s">
        <v>43</v>
      </c>
      <c r="AK133" s="904"/>
      <c r="AL133" s="905"/>
      <c r="AM133" s="905"/>
      <c r="AN133" s="909"/>
      <c r="AO133" s="909"/>
      <c r="AP133" s="905"/>
      <c r="AQ133" s="907"/>
      <c r="AR133" s="908"/>
    </row>
    <row r="134" spans="1:44" ht="13.5" customHeight="1">
      <c r="A134" s="345" t="s">
        <v>45</v>
      </c>
      <c r="B134" s="15">
        <v>341</v>
      </c>
      <c r="C134" s="15">
        <v>135</v>
      </c>
      <c r="D134" s="15">
        <v>202</v>
      </c>
      <c r="E134" s="15">
        <v>68</v>
      </c>
      <c r="F134" s="15">
        <v>176</v>
      </c>
      <c r="G134" s="15">
        <v>61</v>
      </c>
      <c r="H134" s="15">
        <v>112</v>
      </c>
      <c r="I134" s="15">
        <v>38</v>
      </c>
      <c r="J134" s="13">
        <f t="shared" si="132"/>
        <v>831</v>
      </c>
      <c r="K134" s="302">
        <f t="shared" si="133"/>
        <v>302</v>
      </c>
      <c r="L134" s="10"/>
      <c r="M134" s="345" t="s">
        <v>45</v>
      </c>
      <c r="N134" s="15">
        <v>77</v>
      </c>
      <c r="O134" s="15">
        <v>25</v>
      </c>
      <c r="P134" s="15">
        <v>33</v>
      </c>
      <c r="Q134" s="15">
        <v>13</v>
      </c>
      <c r="R134" s="15">
        <v>37</v>
      </c>
      <c r="S134" s="15">
        <v>10</v>
      </c>
      <c r="T134" s="15">
        <v>24</v>
      </c>
      <c r="U134" s="15">
        <v>11</v>
      </c>
      <c r="V134" s="13">
        <f t="shared" ref="V134:V136" si="145">+N134+P134+R134+T134</f>
        <v>171</v>
      </c>
      <c r="W134" s="302">
        <f t="shared" ref="W134:W136" si="146">+O134+Q134+S134+U134</f>
        <v>59</v>
      </c>
      <c r="X134" s="10"/>
      <c r="Y134" s="18" t="s">
        <v>45</v>
      </c>
      <c r="Z134" s="573">
        <v>7</v>
      </c>
      <c r="AA134" s="574">
        <v>4</v>
      </c>
      <c r="AB134" s="574">
        <v>4</v>
      </c>
      <c r="AC134" s="574">
        <v>2</v>
      </c>
      <c r="AD134" s="572">
        <f t="shared" si="136"/>
        <v>17</v>
      </c>
      <c r="AE134" s="573">
        <v>13</v>
      </c>
      <c r="AF134" s="574">
        <v>3</v>
      </c>
      <c r="AG134" s="572">
        <f t="shared" si="137"/>
        <v>16</v>
      </c>
      <c r="AH134" s="579">
        <v>3</v>
      </c>
      <c r="AI134" s="10"/>
      <c r="AJ134" s="897" t="s">
        <v>45</v>
      </c>
      <c r="AK134" s="904">
        <v>8</v>
      </c>
      <c r="AL134" s="905">
        <v>7</v>
      </c>
      <c r="AM134" s="905">
        <v>10</v>
      </c>
      <c r="AN134" s="906">
        <v>2</v>
      </c>
      <c r="AO134" s="906">
        <v>3</v>
      </c>
      <c r="AP134" s="905">
        <v>0</v>
      </c>
      <c r="AQ134" s="907">
        <f t="shared" si="138"/>
        <v>30</v>
      </c>
      <c r="AR134" s="908">
        <v>6</v>
      </c>
    </row>
    <row r="135" spans="1:44" ht="13.5" customHeight="1">
      <c r="A135" s="345" t="s">
        <v>47</v>
      </c>
      <c r="B135" s="15">
        <v>1159</v>
      </c>
      <c r="C135" s="15">
        <v>548</v>
      </c>
      <c r="D135" s="15">
        <v>1129</v>
      </c>
      <c r="E135" s="15">
        <v>551</v>
      </c>
      <c r="F135" s="15">
        <v>794</v>
      </c>
      <c r="G135" s="15">
        <v>400</v>
      </c>
      <c r="H135" s="15">
        <v>704</v>
      </c>
      <c r="I135" s="15">
        <v>342</v>
      </c>
      <c r="J135" s="13">
        <f t="shared" si="132"/>
        <v>3786</v>
      </c>
      <c r="K135" s="302">
        <f t="shared" si="133"/>
        <v>1841</v>
      </c>
      <c r="L135" s="10"/>
      <c r="M135" s="345" t="s">
        <v>47</v>
      </c>
      <c r="N135" s="15">
        <v>135</v>
      </c>
      <c r="O135" s="15">
        <v>56</v>
      </c>
      <c r="P135" s="15">
        <v>83</v>
      </c>
      <c r="Q135" s="15">
        <v>38</v>
      </c>
      <c r="R135" s="15">
        <v>70</v>
      </c>
      <c r="S135" s="15">
        <v>35</v>
      </c>
      <c r="T135" s="15">
        <v>121</v>
      </c>
      <c r="U135" s="15">
        <v>66</v>
      </c>
      <c r="V135" s="13">
        <f t="shared" si="145"/>
        <v>409</v>
      </c>
      <c r="W135" s="302">
        <f t="shared" si="146"/>
        <v>195</v>
      </c>
      <c r="X135" s="10"/>
      <c r="Y135" s="18" t="s">
        <v>47</v>
      </c>
      <c r="Z135" s="573">
        <v>23</v>
      </c>
      <c r="AA135" s="574">
        <v>21</v>
      </c>
      <c r="AB135" s="574">
        <v>17</v>
      </c>
      <c r="AC135" s="574">
        <v>15</v>
      </c>
      <c r="AD135" s="572">
        <f t="shared" si="136"/>
        <v>76</v>
      </c>
      <c r="AE135" s="573">
        <v>48</v>
      </c>
      <c r="AF135" s="574">
        <v>15</v>
      </c>
      <c r="AG135" s="572">
        <f t="shared" si="137"/>
        <v>63</v>
      </c>
      <c r="AH135" s="579">
        <v>13</v>
      </c>
      <c r="AI135" s="10"/>
      <c r="AJ135" s="897" t="s">
        <v>47</v>
      </c>
      <c r="AK135" s="904">
        <v>32</v>
      </c>
      <c r="AL135" s="905">
        <v>28</v>
      </c>
      <c r="AM135" s="905">
        <v>7</v>
      </c>
      <c r="AN135" s="906">
        <v>18</v>
      </c>
      <c r="AO135" s="906">
        <v>45</v>
      </c>
      <c r="AP135" s="905">
        <v>1</v>
      </c>
      <c r="AQ135" s="907">
        <f t="shared" si="138"/>
        <v>131</v>
      </c>
      <c r="AR135" s="908">
        <v>17</v>
      </c>
    </row>
    <row r="136" spans="1:44" ht="13.5" customHeight="1">
      <c r="A136" s="345" t="s">
        <v>172</v>
      </c>
      <c r="B136" s="15">
        <v>431</v>
      </c>
      <c r="C136" s="15">
        <v>192</v>
      </c>
      <c r="D136" s="15">
        <v>272</v>
      </c>
      <c r="E136" s="15">
        <v>128</v>
      </c>
      <c r="F136" s="15">
        <v>211</v>
      </c>
      <c r="G136" s="15">
        <v>67</v>
      </c>
      <c r="H136" s="15">
        <v>212</v>
      </c>
      <c r="I136" s="15">
        <v>66</v>
      </c>
      <c r="J136" s="13">
        <f t="shared" si="132"/>
        <v>1126</v>
      </c>
      <c r="K136" s="302">
        <f t="shared" si="133"/>
        <v>453</v>
      </c>
      <c r="L136" s="10"/>
      <c r="M136" s="345" t="s">
        <v>172</v>
      </c>
      <c r="N136" s="15">
        <v>140</v>
      </c>
      <c r="O136" s="15">
        <v>64</v>
      </c>
      <c r="P136" s="15">
        <v>81</v>
      </c>
      <c r="Q136" s="15">
        <v>41</v>
      </c>
      <c r="R136" s="15">
        <v>75</v>
      </c>
      <c r="S136" s="15">
        <v>25</v>
      </c>
      <c r="T136" s="15">
        <v>45</v>
      </c>
      <c r="U136" s="15">
        <v>12</v>
      </c>
      <c r="V136" s="13">
        <f t="shared" si="145"/>
        <v>341</v>
      </c>
      <c r="W136" s="302">
        <f t="shared" si="146"/>
        <v>142</v>
      </c>
      <c r="X136" s="10"/>
      <c r="Y136" s="18" t="s">
        <v>172</v>
      </c>
      <c r="Z136" s="573">
        <v>10</v>
      </c>
      <c r="AA136" s="574">
        <v>6</v>
      </c>
      <c r="AB136" s="574">
        <v>6</v>
      </c>
      <c r="AC136" s="574">
        <v>6</v>
      </c>
      <c r="AD136" s="572">
        <f t="shared" si="136"/>
        <v>28</v>
      </c>
      <c r="AE136" s="573">
        <v>23</v>
      </c>
      <c r="AF136" s="574">
        <v>1</v>
      </c>
      <c r="AG136" s="572">
        <f t="shared" si="137"/>
        <v>24</v>
      </c>
      <c r="AH136" s="579">
        <v>4</v>
      </c>
      <c r="AI136" s="10"/>
      <c r="AJ136" s="897" t="s">
        <v>50</v>
      </c>
      <c r="AK136" s="904">
        <v>2</v>
      </c>
      <c r="AL136" s="905">
        <v>24</v>
      </c>
      <c r="AM136" s="905">
        <v>10</v>
      </c>
      <c r="AN136" s="906">
        <v>8</v>
      </c>
      <c r="AO136" s="906">
        <v>3</v>
      </c>
      <c r="AP136" s="905">
        <v>2</v>
      </c>
      <c r="AQ136" s="907">
        <f t="shared" si="138"/>
        <v>49</v>
      </c>
      <c r="AR136" s="908">
        <v>10</v>
      </c>
    </row>
    <row r="137" spans="1:44" ht="13.5" customHeight="1">
      <c r="A137" s="347" t="s">
        <v>16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302"/>
      <c r="L137" s="31"/>
      <c r="M137" s="347" t="s">
        <v>16</v>
      </c>
      <c r="N137" s="13"/>
      <c r="O137" s="13"/>
      <c r="P137" s="13"/>
      <c r="Q137" s="13"/>
      <c r="R137" s="13"/>
      <c r="S137" s="13"/>
      <c r="T137" s="13"/>
      <c r="U137" s="13"/>
      <c r="V137" s="13"/>
      <c r="W137" s="302"/>
      <c r="X137" s="31"/>
      <c r="Y137" s="569" t="s">
        <v>16</v>
      </c>
      <c r="Z137" s="570"/>
      <c r="AA137" s="571"/>
      <c r="AB137" s="571"/>
      <c r="AC137" s="571"/>
      <c r="AD137" s="572"/>
      <c r="AE137" s="570"/>
      <c r="AF137" s="571"/>
      <c r="AG137" s="572"/>
      <c r="AH137" s="578"/>
      <c r="AI137" s="31"/>
      <c r="AJ137" s="896" t="s">
        <v>16</v>
      </c>
      <c r="AK137" s="904"/>
      <c r="AL137" s="905"/>
      <c r="AM137" s="905"/>
      <c r="AN137" s="909"/>
      <c r="AO137" s="909"/>
      <c r="AP137" s="905"/>
      <c r="AQ137" s="907"/>
      <c r="AR137" s="908"/>
    </row>
    <row r="138" spans="1:44" ht="13.5" customHeight="1">
      <c r="A138" s="345" t="s">
        <v>173</v>
      </c>
      <c r="B138" s="15">
        <v>3261</v>
      </c>
      <c r="C138" s="15">
        <v>1649</v>
      </c>
      <c r="D138" s="15">
        <v>2518</v>
      </c>
      <c r="E138" s="15">
        <v>1356</v>
      </c>
      <c r="F138" s="15">
        <v>2127</v>
      </c>
      <c r="G138" s="15">
        <v>1176</v>
      </c>
      <c r="H138" s="15">
        <v>1708</v>
      </c>
      <c r="I138" s="15">
        <v>935</v>
      </c>
      <c r="J138" s="13">
        <f t="shared" si="132"/>
        <v>9614</v>
      </c>
      <c r="K138" s="302">
        <f t="shared" si="133"/>
        <v>5116</v>
      </c>
      <c r="L138" s="10"/>
      <c r="M138" s="345" t="s">
        <v>173</v>
      </c>
      <c r="N138" s="15">
        <v>614</v>
      </c>
      <c r="O138" s="15">
        <v>317</v>
      </c>
      <c r="P138" s="15">
        <v>395</v>
      </c>
      <c r="Q138" s="15">
        <v>192</v>
      </c>
      <c r="R138" s="15">
        <v>212</v>
      </c>
      <c r="S138" s="15">
        <v>115</v>
      </c>
      <c r="T138" s="15">
        <v>390</v>
      </c>
      <c r="U138" s="15">
        <v>234</v>
      </c>
      <c r="V138" s="13">
        <f t="shared" ref="V138:V140" si="147">+N138+P138+R138+T138</f>
        <v>1611</v>
      </c>
      <c r="W138" s="302">
        <f t="shared" ref="W138:W140" si="148">+O138+Q138+S138+U138</f>
        <v>858</v>
      </c>
      <c r="X138" s="10"/>
      <c r="Y138" s="18" t="s">
        <v>173</v>
      </c>
      <c r="Z138" s="573">
        <v>59</v>
      </c>
      <c r="AA138" s="574">
        <v>44</v>
      </c>
      <c r="AB138" s="574">
        <v>37</v>
      </c>
      <c r="AC138" s="574">
        <v>32</v>
      </c>
      <c r="AD138" s="572">
        <f t="shared" si="136"/>
        <v>172</v>
      </c>
      <c r="AE138" s="573">
        <v>157</v>
      </c>
      <c r="AF138" s="574">
        <v>36</v>
      </c>
      <c r="AG138" s="572">
        <f t="shared" si="137"/>
        <v>193</v>
      </c>
      <c r="AH138" s="579">
        <v>25</v>
      </c>
      <c r="AI138" s="10"/>
      <c r="AJ138" s="897" t="s">
        <v>321</v>
      </c>
      <c r="AK138" s="904">
        <v>91</v>
      </c>
      <c r="AL138" s="905">
        <v>35</v>
      </c>
      <c r="AM138" s="905">
        <v>71</v>
      </c>
      <c r="AN138" s="906">
        <v>36</v>
      </c>
      <c r="AO138" s="906">
        <v>86</v>
      </c>
      <c r="AP138" s="905">
        <v>1</v>
      </c>
      <c r="AQ138" s="907">
        <f t="shared" si="138"/>
        <v>320</v>
      </c>
      <c r="AR138" s="908">
        <v>59</v>
      </c>
    </row>
    <row r="139" spans="1:44" ht="13.5" customHeight="1">
      <c r="A139" s="345" t="s">
        <v>23</v>
      </c>
      <c r="B139" s="15">
        <v>2310</v>
      </c>
      <c r="C139" s="15">
        <v>1170</v>
      </c>
      <c r="D139" s="15">
        <v>1809</v>
      </c>
      <c r="E139" s="15">
        <v>915</v>
      </c>
      <c r="F139" s="15">
        <v>1583</v>
      </c>
      <c r="G139" s="15">
        <v>793</v>
      </c>
      <c r="H139" s="15">
        <v>1223</v>
      </c>
      <c r="I139" s="15">
        <v>647</v>
      </c>
      <c r="J139" s="13">
        <f t="shared" si="132"/>
        <v>6925</v>
      </c>
      <c r="K139" s="302">
        <f t="shared" si="133"/>
        <v>3525</v>
      </c>
      <c r="L139" s="10"/>
      <c r="M139" s="345" t="s">
        <v>23</v>
      </c>
      <c r="N139" s="15">
        <v>345</v>
      </c>
      <c r="O139" s="15">
        <v>166</v>
      </c>
      <c r="P139" s="15">
        <v>162</v>
      </c>
      <c r="Q139" s="15">
        <v>82</v>
      </c>
      <c r="R139" s="15">
        <v>155</v>
      </c>
      <c r="S139" s="15">
        <v>70</v>
      </c>
      <c r="T139" s="15">
        <v>214</v>
      </c>
      <c r="U139" s="15">
        <v>118</v>
      </c>
      <c r="V139" s="13">
        <f t="shared" si="147"/>
        <v>876</v>
      </c>
      <c r="W139" s="302">
        <f t="shared" si="148"/>
        <v>436</v>
      </c>
      <c r="X139" s="10"/>
      <c r="Y139" s="18" t="s">
        <v>23</v>
      </c>
      <c r="Z139" s="573">
        <v>47</v>
      </c>
      <c r="AA139" s="574">
        <v>37</v>
      </c>
      <c r="AB139" s="574">
        <v>35</v>
      </c>
      <c r="AC139" s="574">
        <v>29</v>
      </c>
      <c r="AD139" s="572">
        <f t="shared" si="136"/>
        <v>148</v>
      </c>
      <c r="AE139" s="573">
        <v>122</v>
      </c>
      <c r="AF139" s="574">
        <v>26</v>
      </c>
      <c r="AG139" s="572">
        <f t="shared" si="137"/>
        <v>148</v>
      </c>
      <c r="AH139" s="579">
        <v>20</v>
      </c>
      <c r="AI139" s="10"/>
      <c r="AJ139" s="897" t="s">
        <v>23</v>
      </c>
      <c r="AK139" s="904">
        <v>46</v>
      </c>
      <c r="AL139" s="905">
        <v>44</v>
      </c>
      <c r="AM139" s="905">
        <v>54</v>
      </c>
      <c r="AN139" s="906">
        <v>34</v>
      </c>
      <c r="AO139" s="906">
        <v>57</v>
      </c>
      <c r="AP139" s="905">
        <v>9</v>
      </c>
      <c r="AQ139" s="907">
        <f t="shared" si="138"/>
        <v>244</v>
      </c>
      <c r="AR139" s="908">
        <v>25</v>
      </c>
    </row>
    <row r="140" spans="1:44" ht="13.5" customHeight="1">
      <c r="A140" s="345" t="s">
        <v>12</v>
      </c>
      <c r="B140" s="15">
        <v>2620</v>
      </c>
      <c r="C140" s="15">
        <v>1350</v>
      </c>
      <c r="D140" s="15">
        <v>2037</v>
      </c>
      <c r="E140" s="15">
        <v>1098</v>
      </c>
      <c r="F140" s="15">
        <v>1755</v>
      </c>
      <c r="G140" s="15">
        <v>928</v>
      </c>
      <c r="H140" s="15">
        <v>1391</v>
      </c>
      <c r="I140" s="15">
        <v>726</v>
      </c>
      <c r="J140" s="13">
        <f t="shared" si="132"/>
        <v>7803</v>
      </c>
      <c r="K140" s="302">
        <f t="shared" si="133"/>
        <v>4102</v>
      </c>
      <c r="L140" s="10"/>
      <c r="M140" s="345" t="s">
        <v>12</v>
      </c>
      <c r="N140" s="15">
        <v>377</v>
      </c>
      <c r="O140" s="15">
        <v>185</v>
      </c>
      <c r="P140" s="15">
        <v>275</v>
      </c>
      <c r="Q140" s="15">
        <v>144</v>
      </c>
      <c r="R140" s="15">
        <v>175</v>
      </c>
      <c r="S140" s="15">
        <v>89</v>
      </c>
      <c r="T140" s="15">
        <v>283</v>
      </c>
      <c r="U140" s="15">
        <v>169</v>
      </c>
      <c r="V140" s="13">
        <f t="shared" si="147"/>
        <v>1110</v>
      </c>
      <c r="W140" s="302">
        <f t="shared" si="148"/>
        <v>587</v>
      </c>
      <c r="X140" s="10"/>
      <c r="Y140" s="18" t="s">
        <v>12</v>
      </c>
      <c r="Z140" s="573">
        <v>58</v>
      </c>
      <c r="AA140" s="574">
        <v>48</v>
      </c>
      <c r="AB140" s="574">
        <v>43</v>
      </c>
      <c r="AC140" s="574">
        <v>37</v>
      </c>
      <c r="AD140" s="572">
        <f t="shared" si="136"/>
        <v>186</v>
      </c>
      <c r="AE140" s="573">
        <v>105</v>
      </c>
      <c r="AF140" s="574">
        <v>61</v>
      </c>
      <c r="AG140" s="572">
        <f t="shared" si="137"/>
        <v>166</v>
      </c>
      <c r="AH140" s="579">
        <v>22</v>
      </c>
      <c r="AI140" s="10"/>
      <c r="AJ140" s="897" t="s">
        <v>12</v>
      </c>
      <c r="AK140" s="904">
        <v>19</v>
      </c>
      <c r="AL140" s="905">
        <v>57</v>
      </c>
      <c r="AM140" s="905">
        <v>147</v>
      </c>
      <c r="AN140" s="906">
        <v>28</v>
      </c>
      <c r="AO140" s="906">
        <v>57</v>
      </c>
      <c r="AP140" s="905">
        <v>0</v>
      </c>
      <c r="AQ140" s="907">
        <f t="shared" si="138"/>
        <v>308</v>
      </c>
      <c r="AR140" s="908">
        <v>17</v>
      </c>
    </row>
    <row r="141" spans="1:44" ht="13.5" customHeight="1">
      <c r="A141" s="341" t="s">
        <v>60</v>
      </c>
      <c r="B141" s="332"/>
      <c r="C141" s="332"/>
      <c r="D141" s="332"/>
      <c r="E141" s="332"/>
      <c r="F141" s="332"/>
      <c r="G141" s="332"/>
      <c r="H141" s="332"/>
      <c r="I141" s="332"/>
      <c r="J141" s="13"/>
      <c r="K141" s="302"/>
      <c r="L141" s="31"/>
      <c r="M141" s="347" t="s">
        <v>60</v>
      </c>
      <c r="N141" s="332"/>
      <c r="O141" s="332"/>
      <c r="P141" s="332"/>
      <c r="Q141" s="332"/>
      <c r="R141" s="332"/>
      <c r="S141" s="332"/>
      <c r="T141" s="332"/>
      <c r="U141" s="332"/>
      <c r="V141" s="13"/>
      <c r="W141" s="302"/>
      <c r="X141" s="31"/>
      <c r="Y141" s="569" t="s">
        <v>60</v>
      </c>
      <c r="Z141" s="589"/>
      <c r="AA141" s="590"/>
      <c r="AB141" s="590"/>
      <c r="AC141" s="590"/>
      <c r="AD141" s="572"/>
      <c r="AE141" s="589"/>
      <c r="AF141" s="590"/>
      <c r="AG141" s="572"/>
      <c r="AH141" s="594"/>
      <c r="AI141" s="31"/>
      <c r="AJ141" s="896" t="s">
        <v>60</v>
      </c>
      <c r="AK141" s="904"/>
      <c r="AL141" s="905"/>
      <c r="AM141" s="905"/>
      <c r="AN141" s="909"/>
      <c r="AO141" s="909"/>
      <c r="AP141" s="905"/>
      <c r="AQ141" s="907"/>
      <c r="AR141" s="908"/>
    </row>
    <row r="142" spans="1:44" ht="13.5" customHeight="1">
      <c r="A142" s="394" t="s">
        <v>49</v>
      </c>
      <c r="B142" s="15">
        <v>136</v>
      </c>
      <c r="C142" s="15">
        <v>59</v>
      </c>
      <c r="D142" s="15">
        <v>79</v>
      </c>
      <c r="E142" s="15">
        <v>27</v>
      </c>
      <c r="F142" s="15">
        <v>81</v>
      </c>
      <c r="G142" s="15">
        <v>39</v>
      </c>
      <c r="H142" s="15">
        <v>88</v>
      </c>
      <c r="I142" s="15">
        <v>31</v>
      </c>
      <c r="J142" s="13">
        <f t="shared" si="132"/>
        <v>384</v>
      </c>
      <c r="K142" s="302">
        <f t="shared" si="133"/>
        <v>156</v>
      </c>
      <c r="L142" s="10"/>
      <c r="M142" s="394" t="s">
        <v>49</v>
      </c>
      <c r="N142" s="15">
        <v>14</v>
      </c>
      <c r="O142" s="15">
        <v>10</v>
      </c>
      <c r="P142" s="15">
        <v>2</v>
      </c>
      <c r="Q142" s="15">
        <v>0</v>
      </c>
      <c r="R142" s="15">
        <v>0</v>
      </c>
      <c r="S142" s="15">
        <v>0</v>
      </c>
      <c r="T142" s="15">
        <v>3</v>
      </c>
      <c r="U142" s="15">
        <v>1</v>
      </c>
      <c r="V142" s="13">
        <f t="shared" ref="V142:V146" si="149">+N142+P142+R142+T142</f>
        <v>19</v>
      </c>
      <c r="W142" s="302">
        <f t="shared" ref="W142:W146" si="150">+O142+Q142+S142+U142</f>
        <v>11</v>
      </c>
      <c r="X142" s="10"/>
      <c r="Y142" s="586" t="s">
        <v>49</v>
      </c>
      <c r="Z142" s="573">
        <v>2</v>
      </c>
      <c r="AA142" s="574">
        <v>2</v>
      </c>
      <c r="AB142" s="574">
        <v>2</v>
      </c>
      <c r="AC142" s="574">
        <v>2</v>
      </c>
      <c r="AD142" s="572">
        <f t="shared" si="136"/>
        <v>8</v>
      </c>
      <c r="AE142" s="573">
        <v>8</v>
      </c>
      <c r="AF142" s="574">
        <v>0</v>
      </c>
      <c r="AG142" s="572">
        <f t="shared" si="137"/>
        <v>8</v>
      </c>
      <c r="AH142" s="579">
        <v>1</v>
      </c>
      <c r="AI142" s="10"/>
      <c r="AJ142" s="897" t="s">
        <v>49</v>
      </c>
      <c r="AK142" s="904">
        <v>4</v>
      </c>
      <c r="AL142" s="905">
        <v>5</v>
      </c>
      <c r="AM142" s="905">
        <v>0</v>
      </c>
      <c r="AN142" s="906">
        <v>0</v>
      </c>
      <c r="AO142" s="906">
        <v>6</v>
      </c>
      <c r="AP142" s="905">
        <v>0</v>
      </c>
      <c r="AQ142" s="907">
        <f t="shared" si="138"/>
        <v>15</v>
      </c>
      <c r="AR142" s="908">
        <v>2</v>
      </c>
    </row>
    <row r="143" spans="1:44" ht="13.5" customHeight="1">
      <c r="A143" s="394" t="s">
        <v>63</v>
      </c>
      <c r="B143" s="15">
        <v>306</v>
      </c>
      <c r="C143" s="15">
        <v>140</v>
      </c>
      <c r="D143" s="15">
        <v>204</v>
      </c>
      <c r="E143" s="15">
        <v>75</v>
      </c>
      <c r="F143" s="15">
        <v>130</v>
      </c>
      <c r="G143" s="15">
        <v>41</v>
      </c>
      <c r="H143" s="15">
        <v>137</v>
      </c>
      <c r="I143" s="15">
        <v>45</v>
      </c>
      <c r="J143" s="13">
        <f t="shared" si="132"/>
        <v>777</v>
      </c>
      <c r="K143" s="302">
        <f t="shared" si="133"/>
        <v>301</v>
      </c>
      <c r="L143" s="10"/>
      <c r="M143" s="394" t="s">
        <v>63</v>
      </c>
      <c r="N143" s="15">
        <v>65</v>
      </c>
      <c r="O143" s="15">
        <v>35</v>
      </c>
      <c r="P143" s="15">
        <v>35</v>
      </c>
      <c r="Q143" s="15">
        <v>18</v>
      </c>
      <c r="R143" s="15">
        <v>25</v>
      </c>
      <c r="S143" s="15">
        <v>8</v>
      </c>
      <c r="T143" s="15">
        <v>66</v>
      </c>
      <c r="U143" s="15">
        <v>24</v>
      </c>
      <c r="V143" s="13">
        <f t="shared" si="149"/>
        <v>191</v>
      </c>
      <c r="W143" s="302">
        <f t="shared" si="150"/>
        <v>85</v>
      </c>
      <c r="X143" s="10"/>
      <c r="Y143" s="586" t="s">
        <v>63</v>
      </c>
      <c r="Z143" s="573">
        <v>6</v>
      </c>
      <c r="AA143" s="574">
        <v>4</v>
      </c>
      <c r="AB143" s="574">
        <v>3</v>
      </c>
      <c r="AC143" s="574">
        <v>3</v>
      </c>
      <c r="AD143" s="572">
        <f t="shared" si="136"/>
        <v>16</v>
      </c>
      <c r="AE143" s="573">
        <v>15</v>
      </c>
      <c r="AF143" s="574">
        <v>2</v>
      </c>
      <c r="AG143" s="572">
        <f t="shared" si="137"/>
        <v>17</v>
      </c>
      <c r="AH143" s="579">
        <v>3</v>
      </c>
      <c r="AI143" s="10"/>
      <c r="AJ143" s="897" t="s">
        <v>63</v>
      </c>
      <c r="AK143" s="904">
        <v>9</v>
      </c>
      <c r="AL143" s="905">
        <v>9</v>
      </c>
      <c r="AM143" s="905">
        <v>0</v>
      </c>
      <c r="AN143" s="906">
        <v>1</v>
      </c>
      <c r="AO143" s="906">
        <v>2</v>
      </c>
      <c r="AP143" s="905">
        <v>0</v>
      </c>
      <c r="AQ143" s="907">
        <f t="shared" si="138"/>
        <v>21</v>
      </c>
      <c r="AR143" s="908">
        <v>4</v>
      </c>
    </row>
    <row r="144" spans="1:44" ht="13.5" customHeight="1">
      <c r="A144" s="394" t="s">
        <v>65</v>
      </c>
      <c r="B144" s="15">
        <v>286</v>
      </c>
      <c r="C144" s="15">
        <v>129</v>
      </c>
      <c r="D144" s="15">
        <v>183</v>
      </c>
      <c r="E144" s="15">
        <v>84</v>
      </c>
      <c r="F144" s="15">
        <v>128</v>
      </c>
      <c r="G144" s="15">
        <v>64</v>
      </c>
      <c r="H144" s="15">
        <v>125</v>
      </c>
      <c r="I144" s="15">
        <v>52</v>
      </c>
      <c r="J144" s="13">
        <f t="shared" si="132"/>
        <v>722</v>
      </c>
      <c r="K144" s="302">
        <f t="shared" si="133"/>
        <v>329</v>
      </c>
      <c r="L144" s="10"/>
      <c r="M144" s="394" t="s">
        <v>65</v>
      </c>
      <c r="N144" s="15">
        <v>11</v>
      </c>
      <c r="O144" s="15">
        <v>4</v>
      </c>
      <c r="P144" s="15">
        <v>0</v>
      </c>
      <c r="Q144" s="15">
        <v>0</v>
      </c>
      <c r="R144" s="15">
        <v>5</v>
      </c>
      <c r="S144" s="15">
        <v>4</v>
      </c>
      <c r="T144" s="15">
        <v>26</v>
      </c>
      <c r="U144" s="15">
        <v>11</v>
      </c>
      <c r="V144" s="13">
        <f t="shared" si="149"/>
        <v>42</v>
      </c>
      <c r="W144" s="302">
        <f t="shared" si="150"/>
        <v>19</v>
      </c>
      <c r="X144" s="10"/>
      <c r="Y144" s="586" t="s">
        <v>65</v>
      </c>
      <c r="Z144" s="573">
        <v>5</v>
      </c>
      <c r="AA144" s="574">
        <v>3</v>
      </c>
      <c r="AB144" s="574">
        <v>2</v>
      </c>
      <c r="AC144" s="574">
        <v>2</v>
      </c>
      <c r="AD144" s="572">
        <f t="shared" si="136"/>
        <v>12</v>
      </c>
      <c r="AE144" s="573">
        <v>10</v>
      </c>
      <c r="AF144" s="574">
        <v>2</v>
      </c>
      <c r="AG144" s="572">
        <f t="shared" si="137"/>
        <v>12</v>
      </c>
      <c r="AH144" s="579">
        <v>2</v>
      </c>
      <c r="AI144" s="10"/>
      <c r="AJ144" s="897" t="s">
        <v>65</v>
      </c>
      <c r="AK144" s="904">
        <v>7</v>
      </c>
      <c r="AL144" s="905">
        <v>11</v>
      </c>
      <c r="AM144" s="905">
        <v>0</v>
      </c>
      <c r="AN144" s="906">
        <v>3</v>
      </c>
      <c r="AO144" s="906">
        <v>0</v>
      </c>
      <c r="AP144" s="905">
        <v>0</v>
      </c>
      <c r="AQ144" s="907">
        <f t="shared" si="138"/>
        <v>21</v>
      </c>
      <c r="AR144" s="908">
        <v>5</v>
      </c>
    </row>
    <row r="145" spans="1:44" ht="13.5" customHeight="1">
      <c r="A145" s="394" t="s">
        <v>174</v>
      </c>
      <c r="B145" s="15">
        <v>555</v>
      </c>
      <c r="C145" s="15">
        <v>269</v>
      </c>
      <c r="D145" s="15">
        <v>485</v>
      </c>
      <c r="E145" s="15">
        <v>252</v>
      </c>
      <c r="F145" s="15">
        <v>431</v>
      </c>
      <c r="G145" s="15">
        <v>210</v>
      </c>
      <c r="H145" s="15">
        <v>376</v>
      </c>
      <c r="I145" s="15">
        <v>179</v>
      </c>
      <c r="J145" s="13">
        <f t="shared" si="132"/>
        <v>1847</v>
      </c>
      <c r="K145" s="302">
        <f t="shared" si="133"/>
        <v>910</v>
      </c>
      <c r="L145" s="10"/>
      <c r="M145" s="394" t="s">
        <v>174</v>
      </c>
      <c r="N145" s="15">
        <v>50</v>
      </c>
      <c r="O145" s="15">
        <v>27</v>
      </c>
      <c r="P145" s="15">
        <v>49</v>
      </c>
      <c r="Q145" s="15">
        <v>31</v>
      </c>
      <c r="R145" s="15">
        <v>17</v>
      </c>
      <c r="S145" s="15">
        <v>11</v>
      </c>
      <c r="T145" s="15">
        <v>120</v>
      </c>
      <c r="U145" s="15">
        <v>51</v>
      </c>
      <c r="V145" s="13">
        <f t="shared" si="149"/>
        <v>236</v>
      </c>
      <c r="W145" s="302">
        <f t="shared" si="150"/>
        <v>120</v>
      </c>
      <c r="X145" s="10"/>
      <c r="Y145" s="586" t="s">
        <v>174</v>
      </c>
      <c r="Z145" s="573">
        <v>12</v>
      </c>
      <c r="AA145" s="574">
        <v>12</v>
      </c>
      <c r="AB145" s="574">
        <v>9</v>
      </c>
      <c r="AC145" s="574">
        <v>9</v>
      </c>
      <c r="AD145" s="572">
        <f t="shared" si="136"/>
        <v>42</v>
      </c>
      <c r="AE145" s="573">
        <v>32</v>
      </c>
      <c r="AF145" s="574">
        <v>6</v>
      </c>
      <c r="AG145" s="572">
        <f t="shared" si="137"/>
        <v>38</v>
      </c>
      <c r="AH145" s="579">
        <v>4</v>
      </c>
      <c r="AI145" s="10"/>
      <c r="AJ145" s="897" t="s">
        <v>322</v>
      </c>
      <c r="AK145" s="904">
        <v>22</v>
      </c>
      <c r="AL145" s="905">
        <v>0</v>
      </c>
      <c r="AM145" s="905">
        <v>0</v>
      </c>
      <c r="AN145" s="906">
        <v>9</v>
      </c>
      <c r="AO145" s="906">
        <v>6</v>
      </c>
      <c r="AP145" s="905">
        <v>21</v>
      </c>
      <c r="AQ145" s="907">
        <f t="shared" si="138"/>
        <v>58</v>
      </c>
      <c r="AR145" s="908">
        <v>11</v>
      </c>
    </row>
    <row r="146" spans="1:44" s="334" customFormat="1" ht="13.5" customHeight="1" thickBot="1">
      <c r="A146" s="412" t="s">
        <v>175</v>
      </c>
      <c r="B146" s="407">
        <v>104</v>
      </c>
      <c r="C146" s="407">
        <v>39</v>
      </c>
      <c r="D146" s="407">
        <v>79</v>
      </c>
      <c r="E146" s="407">
        <v>29</v>
      </c>
      <c r="F146" s="407">
        <v>80</v>
      </c>
      <c r="G146" s="407">
        <v>40</v>
      </c>
      <c r="H146" s="407">
        <v>88</v>
      </c>
      <c r="I146" s="407">
        <v>36</v>
      </c>
      <c r="J146" s="803">
        <f t="shared" si="132"/>
        <v>351</v>
      </c>
      <c r="K146" s="804">
        <f t="shared" si="133"/>
        <v>144</v>
      </c>
      <c r="L146" s="10"/>
      <c r="M146" s="412" t="s">
        <v>175</v>
      </c>
      <c r="N146" s="407">
        <v>0</v>
      </c>
      <c r="O146" s="407">
        <v>0</v>
      </c>
      <c r="P146" s="407">
        <v>4</v>
      </c>
      <c r="Q146" s="407">
        <v>2</v>
      </c>
      <c r="R146" s="407">
        <v>4</v>
      </c>
      <c r="S146" s="407">
        <v>1</v>
      </c>
      <c r="T146" s="407">
        <v>3</v>
      </c>
      <c r="U146" s="407">
        <v>2</v>
      </c>
      <c r="V146" s="803">
        <f t="shared" si="149"/>
        <v>11</v>
      </c>
      <c r="W146" s="804">
        <f t="shared" si="150"/>
        <v>5</v>
      </c>
      <c r="X146" s="10"/>
      <c r="Y146" s="587" t="s">
        <v>175</v>
      </c>
      <c r="Z146" s="582">
        <v>2</v>
      </c>
      <c r="AA146" s="407">
        <v>2</v>
      </c>
      <c r="AB146" s="407">
        <v>2</v>
      </c>
      <c r="AC146" s="407">
        <v>2</v>
      </c>
      <c r="AD146" s="804">
        <f t="shared" si="136"/>
        <v>8</v>
      </c>
      <c r="AE146" s="582">
        <v>8</v>
      </c>
      <c r="AF146" s="407">
        <v>2</v>
      </c>
      <c r="AG146" s="804">
        <f t="shared" si="137"/>
        <v>10</v>
      </c>
      <c r="AH146" s="584">
        <v>2</v>
      </c>
      <c r="AI146" s="10"/>
      <c r="AJ146" s="898" t="s">
        <v>70</v>
      </c>
      <c r="AK146" s="910">
        <v>2</v>
      </c>
      <c r="AL146" s="911">
        <v>6</v>
      </c>
      <c r="AM146" s="911">
        <v>0</v>
      </c>
      <c r="AN146" s="912">
        <v>2</v>
      </c>
      <c r="AO146" s="912">
        <v>0</v>
      </c>
      <c r="AP146" s="911">
        <v>0</v>
      </c>
      <c r="AQ146" s="913">
        <f t="shared" si="138"/>
        <v>10</v>
      </c>
      <c r="AR146" s="914">
        <v>2</v>
      </c>
    </row>
    <row r="147" spans="1:44" s="334" customFormat="1">
      <c r="A147" s="1133" t="s">
        <v>0</v>
      </c>
      <c r="B147" s="1133"/>
      <c r="C147" s="1133"/>
      <c r="D147" s="1133"/>
      <c r="E147" s="1133"/>
      <c r="F147" s="1133"/>
      <c r="G147" s="1133"/>
      <c r="H147" s="1133"/>
      <c r="I147" s="1133"/>
      <c r="J147" s="1133"/>
      <c r="K147" s="1133"/>
      <c r="L147" s="265"/>
      <c r="M147" s="1130" t="s">
        <v>113</v>
      </c>
      <c r="N147" s="1130"/>
      <c r="O147" s="1130"/>
      <c r="P147" s="1130"/>
      <c r="Q147" s="1130"/>
      <c r="R147" s="1130"/>
      <c r="S147" s="1130"/>
      <c r="T147" s="1130"/>
      <c r="U147" s="1130"/>
      <c r="V147" s="1130"/>
      <c r="W147" s="1130"/>
      <c r="X147" s="265"/>
      <c r="Y147" s="1117" t="s">
        <v>528</v>
      </c>
      <c r="Z147" s="1117"/>
      <c r="AA147" s="1117"/>
      <c r="AB147" s="1117"/>
      <c r="AC147" s="1117"/>
      <c r="AD147" s="1117"/>
      <c r="AE147" s="1117"/>
      <c r="AF147" s="1117"/>
      <c r="AG147" s="1117"/>
      <c r="AH147" s="1117"/>
      <c r="AI147" s="265"/>
      <c r="AJ147" s="1129" t="s">
        <v>212</v>
      </c>
      <c r="AK147" s="1129"/>
      <c r="AL147" s="1129"/>
      <c r="AM147" s="1129"/>
      <c r="AN147" s="1129"/>
      <c r="AO147" s="1129"/>
      <c r="AP147" s="1129"/>
      <c r="AQ147" s="1129"/>
      <c r="AR147" s="1129"/>
    </row>
    <row r="148" spans="1:44">
      <c r="A148" s="1071" t="s">
        <v>187</v>
      </c>
      <c r="B148" s="1071"/>
      <c r="C148" s="1071"/>
      <c r="D148" s="1071"/>
      <c r="E148" s="1071"/>
      <c r="F148" s="1071"/>
      <c r="G148" s="1071"/>
      <c r="H148" s="1071"/>
      <c r="I148" s="1071"/>
      <c r="J148" s="1071"/>
      <c r="K148" s="1071"/>
      <c r="L148" s="265"/>
      <c r="M148" s="1071" t="s">
        <v>187</v>
      </c>
      <c r="N148" s="1071"/>
      <c r="O148" s="1071"/>
      <c r="P148" s="1071"/>
      <c r="Q148" s="1071"/>
      <c r="R148" s="1071"/>
      <c r="S148" s="1071"/>
      <c r="T148" s="1071"/>
      <c r="U148" s="1071"/>
      <c r="V148" s="1071"/>
      <c r="W148" s="1071"/>
      <c r="X148" s="265"/>
      <c r="Y148" s="1071" t="s">
        <v>187</v>
      </c>
      <c r="Z148" s="1071"/>
      <c r="AA148" s="1071"/>
      <c r="AB148" s="1071"/>
      <c r="AC148" s="1071"/>
      <c r="AD148" s="1071"/>
      <c r="AE148" s="1071"/>
      <c r="AF148" s="1071"/>
      <c r="AG148" s="1071"/>
      <c r="AH148" s="1071"/>
      <c r="AI148" s="265"/>
      <c r="AJ148" s="1071" t="s">
        <v>187</v>
      </c>
      <c r="AK148" s="1071"/>
      <c r="AL148" s="1071"/>
      <c r="AM148" s="1071"/>
      <c r="AN148" s="1071"/>
      <c r="AO148" s="1071"/>
      <c r="AP148" s="1071"/>
      <c r="AQ148" s="1071"/>
      <c r="AR148" s="1071"/>
    </row>
    <row r="149" spans="1:44" ht="15" thickBot="1">
      <c r="A149" s="316"/>
      <c r="B149" s="316"/>
      <c r="C149" s="316"/>
      <c r="D149" s="316"/>
      <c r="E149" s="316"/>
      <c r="F149" s="316"/>
      <c r="G149" s="316"/>
      <c r="H149" s="316"/>
      <c r="I149" s="316"/>
      <c r="J149" s="771"/>
      <c r="K149" s="771"/>
      <c r="L149" s="265"/>
      <c r="M149" s="308"/>
      <c r="N149" s="308"/>
      <c r="O149" s="308"/>
      <c r="P149" s="308"/>
      <c r="Q149" s="308"/>
      <c r="R149" s="308"/>
      <c r="S149" s="308"/>
      <c r="T149" s="308"/>
      <c r="U149" s="308"/>
      <c r="V149" s="768"/>
      <c r="W149" s="768"/>
      <c r="X149" s="265"/>
      <c r="Y149" s="308"/>
      <c r="Z149" s="308"/>
      <c r="AA149" s="308"/>
      <c r="AB149" s="308"/>
      <c r="AC149" s="308"/>
      <c r="AD149" s="768"/>
      <c r="AE149" s="308"/>
      <c r="AF149" s="308"/>
      <c r="AG149" s="768"/>
      <c r="AH149" s="308"/>
      <c r="AI149" s="265"/>
      <c r="AJ149" s="894"/>
      <c r="AK149" s="894"/>
      <c r="AL149" s="894"/>
      <c r="AM149" s="894"/>
      <c r="AN149" s="894"/>
      <c r="AO149" s="895"/>
      <c r="AP149" s="894"/>
      <c r="AQ149" s="894"/>
      <c r="AR149" s="894"/>
    </row>
    <row r="150" spans="1:44" ht="15.75" customHeight="1">
      <c r="A150" s="1099" t="s">
        <v>115</v>
      </c>
      <c r="B150" s="1101" t="s">
        <v>92</v>
      </c>
      <c r="C150" s="1063"/>
      <c r="D150" s="1101" t="s">
        <v>93</v>
      </c>
      <c r="E150" s="1063"/>
      <c r="F150" s="1101" t="s">
        <v>94</v>
      </c>
      <c r="G150" s="1063"/>
      <c r="H150" s="1101" t="s">
        <v>95</v>
      </c>
      <c r="I150" s="1063"/>
      <c r="J150" s="1131" t="s">
        <v>1</v>
      </c>
      <c r="K150" s="1132"/>
      <c r="L150" s="10"/>
      <c r="M150" s="1103" t="s">
        <v>7</v>
      </c>
      <c r="N150" s="1101" t="s">
        <v>92</v>
      </c>
      <c r="O150" s="1063"/>
      <c r="P150" s="1101" t="s">
        <v>93</v>
      </c>
      <c r="Q150" s="1063"/>
      <c r="R150" s="1101" t="s">
        <v>94</v>
      </c>
      <c r="S150" s="1063"/>
      <c r="T150" s="1101" t="s">
        <v>95</v>
      </c>
      <c r="U150" s="1063"/>
      <c r="V150" s="1105" t="s">
        <v>1</v>
      </c>
      <c r="W150" s="1106"/>
      <c r="X150" s="10"/>
      <c r="Y150" s="1107" t="s">
        <v>115</v>
      </c>
      <c r="Z150" s="1109" t="s">
        <v>96</v>
      </c>
      <c r="AA150" s="1110"/>
      <c r="AB150" s="1110"/>
      <c r="AC150" s="1110"/>
      <c r="AD150" s="1111"/>
      <c r="AE150" s="1109" t="s">
        <v>97</v>
      </c>
      <c r="AF150" s="1110"/>
      <c r="AG150" s="1111"/>
      <c r="AH150" s="1085" t="s">
        <v>98</v>
      </c>
      <c r="AI150" s="10"/>
      <c r="AJ150" s="1083" t="s">
        <v>7</v>
      </c>
      <c r="AK150" s="1091" t="s">
        <v>103</v>
      </c>
      <c r="AL150" s="1089" t="s">
        <v>544</v>
      </c>
      <c r="AM150" s="1091" t="s">
        <v>545</v>
      </c>
      <c r="AN150" s="1093" t="s">
        <v>546</v>
      </c>
      <c r="AO150" s="1093" t="s">
        <v>105</v>
      </c>
      <c r="AP150" s="1093" t="s">
        <v>106</v>
      </c>
      <c r="AQ150" s="1095" t="s">
        <v>547</v>
      </c>
      <c r="AR150" s="1087" t="s">
        <v>5</v>
      </c>
    </row>
    <row r="151" spans="1:44" ht="26">
      <c r="A151" s="1100"/>
      <c r="B151" s="153" t="s">
        <v>99</v>
      </c>
      <c r="C151" s="153" t="s">
        <v>100</v>
      </c>
      <c r="D151" s="153" t="s">
        <v>99</v>
      </c>
      <c r="E151" s="153" t="s">
        <v>100</v>
      </c>
      <c r="F151" s="153" t="s">
        <v>99</v>
      </c>
      <c r="G151" s="153" t="s">
        <v>100</v>
      </c>
      <c r="H151" s="153" t="s">
        <v>99</v>
      </c>
      <c r="I151" s="153" t="s">
        <v>100</v>
      </c>
      <c r="J151" s="153" t="s">
        <v>99</v>
      </c>
      <c r="K151" s="323" t="s">
        <v>100</v>
      </c>
      <c r="L151" s="10"/>
      <c r="M151" s="1104"/>
      <c r="N151" s="153" t="s">
        <v>99</v>
      </c>
      <c r="O151" s="153" t="s">
        <v>100</v>
      </c>
      <c r="P151" s="153" t="s">
        <v>99</v>
      </c>
      <c r="Q151" s="153" t="s">
        <v>100</v>
      </c>
      <c r="R151" s="153" t="s">
        <v>99</v>
      </c>
      <c r="S151" s="153" t="s">
        <v>100</v>
      </c>
      <c r="T151" s="153" t="s">
        <v>99</v>
      </c>
      <c r="U151" s="153" t="s">
        <v>100</v>
      </c>
      <c r="V151" s="153" t="s">
        <v>99</v>
      </c>
      <c r="W151" s="323" t="s">
        <v>100</v>
      </c>
      <c r="X151" s="10"/>
      <c r="Y151" s="1108"/>
      <c r="Z151" s="443" t="s">
        <v>92</v>
      </c>
      <c r="AA151" s="445" t="s">
        <v>93</v>
      </c>
      <c r="AB151" s="445" t="s">
        <v>94</v>
      </c>
      <c r="AC151" s="445" t="s">
        <v>95</v>
      </c>
      <c r="AD151" s="444" t="s">
        <v>1</v>
      </c>
      <c r="AE151" s="443" t="s">
        <v>116</v>
      </c>
      <c r="AF151" s="445" t="s">
        <v>117</v>
      </c>
      <c r="AG151" s="444" t="s">
        <v>1</v>
      </c>
      <c r="AH151" s="1086"/>
      <c r="AI151" s="10"/>
      <c r="AJ151" s="1084"/>
      <c r="AK151" s="1092"/>
      <c r="AL151" s="1090"/>
      <c r="AM151" s="1092"/>
      <c r="AN151" s="1094"/>
      <c r="AO151" s="1094"/>
      <c r="AP151" s="1094"/>
      <c r="AQ151" s="1096"/>
      <c r="AR151" s="1088"/>
    </row>
    <row r="152" spans="1:44" ht="13.5" customHeight="1">
      <c r="A152" s="347" t="s">
        <v>77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302"/>
      <c r="L152" s="31"/>
      <c r="M152" s="347" t="s">
        <v>77</v>
      </c>
      <c r="N152" s="13"/>
      <c r="O152" s="13"/>
      <c r="P152" s="13"/>
      <c r="Q152" s="13"/>
      <c r="R152" s="13"/>
      <c r="S152" s="13"/>
      <c r="T152" s="13"/>
      <c r="U152" s="13"/>
      <c r="V152" s="13"/>
      <c r="W152" s="302"/>
      <c r="X152" s="31"/>
      <c r="Y152" s="569" t="s">
        <v>77</v>
      </c>
      <c r="Z152" s="570"/>
      <c r="AA152" s="571"/>
      <c r="AB152" s="571"/>
      <c r="AC152" s="571"/>
      <c r="AD152" s="572"/>
      <c r="AE152" s="570"/>
      <c r="AF152" s="571"/>
      <c r="AG152" s="572"/>
      <c r="AH152" s="578"/>
      <c r="AI152" s="31"/>
      <c r="AJ152" s="896" t="s">
        <v>77</v>
      </c>
      <c r="AK152" s="888"/>
      <c r="AL152" s="889"/>
      <c r="AM152" s="889"/>
      <c r="AN152" s="706"/>
      <c r="AO152" s="706"/>
      <c r="AP152" s="889"/>
      <c r="AQ152" s="891"/>
      <c r="AR152" s="893"/>
    </row>
    <row r="153" spans="1:44" ht="13.5" customHeight="1">
      <c r="A153" s="345" t="s">
        <v>176</v>
      </c>
      <c r="B153" s="15">
        <v>1142</v>
      </c>
      <c r="C153" s="15">
        <v>549</v>
      </c>
      <c r="D153" s="15">
        <v>866</v>
      </c>
      <c r="E153" s="15">
        <v>389</v>
      </c>
      <c r="F153" s="15">
        <v>691</v>
      </c>
      <c r="G153" s="15">
        <v>285</v>
      </c>
      <c r="H153" s="15">
        <v>512</v>
      </c>
      <c r="I153" s="15">
        <v>195</v>
      </c>
      <c r="J153" s="13">
        <f t="shared" ref="J153" si="151">+B153+D153+F153+H153</f>
        <v>3211</v>
      </c>
      <c r="K153" s="302">
        <f t="shared" ref="K153" si="152">+C153+E153+G153+I153</f>
        <v>1418</v>
      </c>
      <c r="L153" s="10"/>
      <c r="M153" s="345" t="s">
        <v>176</v>
      </c>
      <c r="N153" s="15">
        <v>164</v>
      </c>
      <c r="O153" s="15">
        <v>81</v>
      </c>
      <c r="P153" s="15">
        <v>78</v>
      </c>
      <c r="Q153" s="15">
        <v>36</v>
      </c>
      <c r="R153" s="15">
        <v>38</v>
      </c>
      <c r="S153" s="15">
        <v>18</v>
      </c>
      <c r="T153" s="15">
        <v>104</v>
      </c>
      <c r="U153" s="15">
        <v>40</v>
      </c>
      <c r="V153" s="13">
        <f t="shared" ref="V153:V157" si="153">+N153+P153+R153+T153</f>
        <v>384</v>
      </c>
      <c r="W153" s="302">
        <f t="shared" ref="W153:W157" si="154">+O153+Q153+S153+U153</f>
        <v>175</v>
      </c>
      <c r="X153" s="10"/>
      <c r="Y153" s="18" t="s">
        <v>176</v>
      </c>
      <c r="Z153" s="573">
        <v>23</v>
      </c>
      <c r="AA153" s="574">
        <v>20</v>
      </c>
      <c r="AB153" s="574">
        <v>16</v>
      </c>
      <c r="AC153" s="574">
        <v>12</v>
      </c>
      <c r="AD153" s="572">
        <f t="shared" ref="AD153:AD185" si="155">SUM(Z153:AC153)</f>
        <v>71</v>
      </c>
      <c r="AE153" s="573">
        <v>28</v>
      </c>
      <c r="AF153" s="574">
        <v>5</v>
      </c>
      <c r="AG153" s="572">
        <f t="shared" ref="AG153:AG185" si="156">SUM(AE153:AF153)</f>
        <v>33</v>
      </c>
      <c r="AH153" s="579">
        <v>7</v>
      </c>
      <c r="AI153" s="10"/>
      <c r="AJ153" s="897" t="s">
        <v>541</v>
      </c>
      <c r="AK153" s="904">
        <v>64</v>
      </c>
      <c r="AL153" s="905">
        <v>0</v>
      </c>
      <c r="AM153" s="905">
        <v>0</v>
      </c>
      <c r="AN153" s="906">
        <v>13</v>
      </c>
      <c r="AO153" s="906">
        <v>32</v>
      </c>
      <c r="AP153" s="905">
        <v>0</v>
      </c>
      <c r="AQ153" s="907">
        <f t="shared" ref="AQ153:AQ185" si="157">AK153+AL153+AM153+AN153+AO153+AP153</f>
        <v>109</v>
      </c>
      <c r="AR153" s="908">
        <v>10</v>
      </c>
    </row>
    <row r="154" spans="1:44" ht="13.5" customHeight="1">
      <c r="A154" s="345" t="s">
        <v>177</v>
      </c>
      <c r="B154" s="15">
        <v>914</v>
      </c>
      <c r="C154" s="15">
        <v>463</v>
      </c>
      <c r="D154" s="15">
        <v>555</v>
      </c>
      <c r="E154" s="15">
        <v>225</v>
      </c>
      <c r="F154" s="15">
        <v>480</v>
      </c>
      <c r="G154" s="15">
        <v>222</v>
      </c>
      <c r="H154" s="15">
        <v>353</v>
      </c>
      <c r="I154" s="15">
        <v>137</v>
      </c>
      <c r="J154" s="13">
        <f t="shared" ref="J154:J185" si="158">+B154+D154+F154+H154</f>
        <v>2302</v>
      </c>
      <c r="K154" s="302">
        <f t="shared" ref="K154:K185" si="159">+C154+E154+G154+I154</f>
        <v>1047</v>
      </c>
      <c r="L154" s="10"/>
      <c r="M154" s="345" t="s">
        <v>177</v>
      </c>
      <c r="N154" s="15">
        <v>152</v>
      </c>
      <c r="O154" s="15">
        <v>77</v>
      </c>
      <c r="P154" s="15">
        <v>37</v>
      </c>
      <c r="Q154" s="15">
        <v>17</v>
      </c>
      <c r="R154" s="15">
        <v>19</v>
      </c>
      <c r="S154" s="15">
        <v>9</v>
      </c>
      <c r="T154" s="15">
        <v>76</v>
      </c>
      <c r="U154" s="15">
        <v>32</v>
      </c>
      <c r="V154" s="13">
        <f t="shared" si="153"/>
        <v>284</v>
      </c>
      <c r="W154" s="302">
        <f t="shared" si="154"/>
        <v>135</v>
      </c>
      <c r="X154" s="10"/>
      <c r="Y154" s="18" t="s">
        <v>177</v>
      </c>
      <c r="Z154" s="573">
        <v>18</v>
      </c>
      <c r="AA154" s="574">
        <v>12</v>
      </c>
      <c r="AB154" s="574">
        <v>10</v>
      </c>
      <c r="AC154" s="574">
        <v>9</v>
      </c>
      <c r="AD154" s="572">
        <f t="shared" si="155"/>
        <v>49</v>
      </c>
      <c r="AE154" s="573">
        <v>28</v>
      </c>
      <c r="AF154" s="574">
        <v>15</v>
      </c>
      <c r="AG154" s="572">
        <f t="shared" si="156"/>
        <v>43</v>
      </c>
      <c r="AH154" s="579">
        <v>6</v>
      </c>
      <c r="AI154" s="10"/>
      <c r="AJ154" s="897" t="s">
        <v>324</v>
      </c>
      <c r="AK154" s="904">
        <v>60</v>
      </c>
      <c r="AL154" s="905">
        <v>0</v>
      </c>
      <c r="AM154" s="905">
        <v>0</v>
      </c>
      <c r="AN154" s="906">
        <v>6</v>
      </c>
      <c r="AO154" s="906">
        <v>11</v>
      </c>
      <c r="AP154" s="905">
        <v>5</v>
      </c>
      <c r="AQ154" s="907">
        <f t="shared" si="157"/>
        <v>82</v>
      </c>
      <c r="AR154" s="908">
        <v>21</v>
      </c>
    </row>
    <row r="155" spans="1:44" ht="13.5" customHeight="1">
      <c r="A155" s="345" t="s">
        <v>79</v>
      </c>
      <c r="B155" s="15">
        <v>253</v>
      </c>
      <c r="C155" s="15">
        <v>123</v>
      </c>
      <c r="D155" s="15">
        <v>229</v>
      </c>
      <c r="E155" s="15">
        <v>115</v>
      </c>
      <c r="F155" s="15">
        <v>140</v>
      </c>
      <c r="G155" s="15">
        <v>58</v>
      </c>
      <c r="H155" s="15">
        <v>148</v>
      </c>
      <c r="I155" s="15">
        <v>68</v>
      </c>
      <c r="J155" s="13">
        <f t="shared" si="158"/>
        <v>770</v>
      </c>
      <c r="K155" s="302">
        <f t="shared" si="159"/>
        <v>364</v>
      </c>
      <c r="L155" s="10"/>
      <c r="M155" s="345" t="s">
        <v>79</v>
      </c>
      <c r="N155" s="15">
        <v>47</v>
      </c>
      <c r="O155" s="15">
        <v>22</v>
      </c>
      <c r="P155" s="15">
        <v>22</v>
      </c>
      <c r="Q155" s="15">
        <v>9</v>
      </c>
      <c r="R155" s="15">
        <v>1</v>
      </c>
      <c r="S155" s="15">
        <v>0</v>
      </c>
      <c r="T155" s="15">
        <v>12</v>
      </c>
      <c r="U155" s="15">
        <v>6</v>
      </c>
      <c r="V155" s="13">
        <f t="shared" si="153"/>
        <v>82</v>
      </c>
      <c r="W155" s="302">
        <f t="shared" si="154"/>
        <v>37</v>
      </c>
      <c r="X155" s="10"/>
      <c r="Y155" s="18" t="s">
        <v>79</v>
      </c>
      <c r="Z155" s="573">
        <v>6</v>
      </c>
      <c r="AA155" s="574">
        <v>6</v>
      </c>
      <c r="AB155" s="574">
        <v>5</v>
      </c>
      <c r="AC155" s="574">
        <v>4</v>
      </c>
      <c r="AD155" s="572">
        <f t="shared" si="155"/>
        <v>21</v>
      </c>
      <c r="AE155" s="573">
        <v>12</v>
      </c>
      <c r="AF155" s="574">
        <v>5</v>
      </c>
      <c r="AG155" s="572">
        <f t="shared" si="156"/>
        <v>17</v>
      </c>
      <c r="AH155" s="579">
        <v>4</v>
      </c>
      <c r="AI155" s="10"/>
      <c r="AJ155" s="897" t="s">
        <v>79</v>
      </c>
      <c r="AK155" s="904">
        <v>19</v>
      </c>
      <c r="AL155" s="905">
        <v>0</v>
      </c>
      <c r="AM155" s="905">
        <v>0</v>
      </c>
      <c r="AN155" s="906">
        <v>3</v>
      </c>
      <c r="AO155" s="906">
        <v>4</v>
      </c>
      <c r="AP155" s="905">
        <v>5</v>
      </c>
      <c r="AQ155" s="907">
        <f t="shared" si="157"/>
        <v>31</v>
      </c>
      <c r="AR155" s="908">
        <v>4</v>
      </c>
    </row>
    <row r="156" spans="1:44" ht="13.5" customHeight="1">
      <c r="A156" s="345" t="s">
        <v>178</v>
      </c>
      <c r="B156" s="15">
        <v>481</v>
      </c>
      <c r="C156" s="15">
        <v>244</v>
      </c>
      <c r="D156" s="15">
        <v>396</v>
      </c>
      <c r="E156" s="15">
        <v>149</v>
      </c>
      <c r="F156" s="15">
        <v>258</v>
      </c>
      <c r="G156" s="15">
        <v>109</v>
      </c>
      <c r="H156" s="15">
        <v>179</v>
      </c>
      <c r="I156" s="15">
        <v>71</v>
      </c>
      <c r="J156" s="13">
        <f t="shared" si="158"/>
        <v>1314</v>
      </c>
      <c r="K156" s="302">
        <f t="shared" si="159"/>
        <v>573</v>
      </c>
      <c r="L156" s="10"/>
      <c r="M156" s="345" t="s">
        <v>178</v>
      </c>
      <c r="N156" s="15">
        <v>50</v>
      </c>
      <c r="O156" s="15">
        <v>33</v>
      </c>
      <c r="P156" s="15">
        <v>108</v>
      </c>
      <c r="Q156" s="15">
        <v>49</v>
      </c>
      <c r="R156" s="15">
        <v>7</v>
      </c>
      <c r="S156" s="15">
        <v>6</v>
      </c>
      <c r="T156" s="15">
        <v>22</v>
      </c>
      <c r="U156" s="15">
        <v>13</v>
      </c>
      <c r="V156" s="13">
        <f t="shared" si="153"/>
        <v>187</v>
      </c>
      <c r="W156" s="302">
        <f t="shared" si="154"/>
        <v>101</v>
      </c>
      <c r="X156" s="10"/>
      <c r="Y156" s="18" t="s">
        <v>178</v>
      </c>
      <c r="Z156" s="573">
        <v>11</v>
      </c>
      <c r="AA156" s="574">
        <v>10</v>
      </c>
      <c r="AB156" s="574">
        <v>8</v>
      </c>
      <c r="AC156" s="574">
        <v>6</v>
      </c>
      <c r="AD156" s="572">
        <f t="shared" si="155"/>
        <v>35</v>
      </c>
      <c r="AE156" s="573">
        <v>24</v>
      </c>
      <c r="AF156" s="574">
        <v>9</v>
      </c>
      <c r="AG156" s="572">
        <f t="shared" si="156"/>
        <v>33</v>
      </c>
      <c r="AH156" s="579">
        <v>6</v>
      </c>
      <c r="AI156" s="10"/>
      <c r="AJ156" s="897" t="s">
        <v>80</v>
      </c>
      <c r="AK156" s="904">
        <v>31</v>
      </c>
      <c r="AL156" s="905">
        <v>0</v>
      </c>
      <c r="AM156" s="905">
        <v>0</v>
      </c>
      <c r="AN156" s="906">
        <v>8</v>
      </c>
      <c r="AO156" s="906">
        <v>18</v>
      </c>
      <c r="AP156" s="905">
        <v>0</v>
      </c>
      <c r="AQ156" s="907">
        <f t="shared" si="157"/>
        <v>57</v>
      </c>
      <c r="AR156" s="908">
        <v>13</v>
      </c>
    </row>
    <row r="157" spans="1:44" ht="13.5" customHeight="1">
      <c r="A157" s="345" t="s">
        <v>81</v>
      </c>
      <c r="B157" s="15">
        <v>1417</v>
      </c>
      <c r="C157" s="15">
        <v>744</v>
      </c>
      <c r="D157" s="15">
        <v>842</v>
      </c>
      <c r="E157" s="15">
        <v>445</v>
      </c>
      <c r="F157" s="15">
        <v>817</v>
      </c>
      <c r="G157" s="15">
        <v>422</v>
      </c>
      <c r="H157" s="15">
        <v>616</v>
      </c>
      <c r="I157" s="15">
        <v>295</v>
      </c>
      <c r="J157" s="13">
        <f t="shared" si="158"/>
        <v>3692</v>
      </c>
      <c r="K157" s="302">
        <f t="shared" si="159"/>
        <v>1906</v>
      </c>
      <c r="L157" s="10"/>
      <c r="M157" s="345" t="s">
        <v>81</v>
      </c>
      <c r="N157" s="15">
        <v>344</v>
      </c>
      <c r="O157" s="15">
        <v>181</v>
      </c>
      <c r="P157" s="15">
        <v>205</v>
      </c>
      <c r="Q157" s="15">
        <v>118</v>
      </c>
      <c r="R157" s="15">
        <v>190</v>
      </c>
      <c r="S157" s="15">
        <v>106</v>
      </c>
      <c r="T157" s="15">
        <v>179</v>
      </c>
      <c r="U157" s="15">
        <v>76</v>
      </c>
      <c r="V157" s="13">
        <f t="shared" si="153"/>
        <v>918</v>
      </c>
      <c r="W157" s="302">
        <f t="shared" si="154"/>
        <v>481</v>
      </c>
      <c r="X157" s="10"/>
      <c r="Y157" s="18" t="s">
        <v>81</v>
      </c>
      <c r="Z157" s="573">
        <v>29</v>
      </c>
      <c r="AA157" s="574">
        <v>21</v>
      </c>
      <c r="AB157" s="574">
        <v>20</v>
      </c>
      <c r="AC157" s="574">
        <v>13</v>
      </c>
      <c r="AD157" s="572">
        <f t="shared" si="155"/>
        <v>83</v>
      </c>
      <c r="AE157" s="573">
        <v>58</v>
      </c>
      <c r="AF157" s="574">
        <v>16</v>
      </c>
      <c r="AG157" s="572">
        <f t="shared" si="156"/>
        <v>74</v>
      </c>
      <c r="AH157" s="579">
        <v>9</v>
      </c>
      <c r="AI157" s="10"/>
      <c r="AJ157" s="897" t="s">
        <v>81</v>
      </c>
      <c r="AK157" s="904">
        <v>98</v>
      </c>
      <c r="AL157" s="905">
        <v>0</v>
      </c>
      <c r="AM157" s="905">
        <v>0</v>
      </c>
      <c r="AN157" s="906">
        <v>17</v>
      </c>
      <c r="AO157" s="906">
        <v>8</v>
      </c>
      <c r="AP157" s="905">
        <v>0</v>
      </c>
      <c r="AQ157" s="907">
        <f t="shared" si="157"/>
        <v>123</v>
      </c>
      <c r="AR157" s="908">
        <v>47</v>
      </c>
    </row>
    <row r="158" spans="1:44" ht="13.5" customHeight="1">
      <c r="A158" s="347" t="s">
        <v>30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302"/>
      <c r="L158" s="31"/>
      <c r="M158" s="347" t="s">
        <v>30</v>
      </c>
      <c r="N158" s="13"/>
      <c r="O158" s="13"/>
      <c r="P158" s="13"/>
      <c r="Q158" s="13"/>
      <c r="R158" s="13"/>
      <c r="S158" s="13"/>
      <c r="T158" s="13"/>
      <c r="U158" s="13"/>
      <c r="V158" s="13"/>
      <c r="W158" s="302"/>
      <c r="X158" s="31"/>
      <c r="Y158" s="569" t="s">
        <v>30</v>
      </c>
      <c r="Z158" s="570"/>
      <c r="AA158" s="571"/>
      <c r="AB158" s="571"/>
      <c r="AC158" s="571"/>
      <c r="AD158" s="572"/>
      <c r="AE158" s="570"/>
      <c r="AF158" s="571"/>
      <c r="AG158" s="572"/>
      <c r="AH158" s="578"/>
      <c r="AI158" s="31"/>
      <c r="AJ158" s="896" t="s">
        <v>30</v>
      </c>
      <c r="AK158" s="904"/>
      <c r="AL158" s="905"/>
      <c r="AM158" s="905"/>
      <c r="AN158" s="909"/>
      <c r="AO158" s="909"/>
      <c r="AP158" s="905"/>
      <c r="AQ158" s="907"/>
      <c r="AR158" s="908"/>
    </row>
    <row r="159" spans="1:44" ht="13.5" customHeight="1">
      <c r="A159" s="345" t="s">
        <v>31</v>
      </c>
      <c r="B159" s="15">
        <v>2554</v>
      </c>
      <c r="C159" s="15">
        <v>1237</v>
      </c>
      <c r="D159" s="15">
        <v>2264</v>
      </c>
      <c r="E159" s="15">
        <v>1050</v>
      </c>
      <c r="F159" s="15">
        <v>1664</v>
      </c>
      <c r="G159" s="15">
        <v>731</v>
      </c>
      <c r="H159" s="15">
        <v>1192</v>
      </c>
      <c r="I159" s="15">
        <v>467</v>
      </c>
      <c r="J159" s="13">
        <f t="shared" si="158"/>
        <v>7674</v>
      </c>
      <c r="K159" s="302">
        <f t="shared" si="159"/>
        <v>3485</v>
      </c>
      <c r="L159" s="10"/>
      <c r="M159" s="345" t="s">
        <v>31</v>
      </c>
      <c r="N159" s="15">
        <v>493</v>
      </c>
      <c r="O159" s="15">
        <v>228</v>
      </c>
      <c r="P159" s="15">
        <v>227</v>
      </c>
      <c r="Q159" s="15">
        <v>110</v>
      </c>
      <c r="R159" s="15">
        <v>221</v>
      </c>
      <c r="S159" s="15">
        <v>94</v>
      </c>
      <c r="T159" s="15">
        <v>308</v>
      </c>
      <c r="U159" s="15">
        <v>117</v>
      </c>
      <c r="V159" s="13">
        <f t="shared" ref="V159:V162" si="160">+N159+P159+R159+T159</f>
        <v>1249</v>
      </c>
      <c r="W159" s="302">
        <f t="shared" ref="W159:W162" si="161">+O159+Q159+S159+U159</f>
        <v>549</v>
      </c>
      <c r="X159" s="10"/>
      <c r="Y159" s="18" t="s">
        <v>31</v>
      </c>
      <c r="Z159" s="573">
        <v>38</v>
      </c>
      <c r="AA159" s="574">
        <v>62</v>
      </c>
      <c r="AB159" s="574">
        <v>28</v>
      </c>
      <c r="AC159" s="574">
        <v>21</v>
      </c>
      <c r="AD159" s="572">
        <f t="shared" si="155"/>
        <v>149</v>
      </c>
      <c r="AE159" s="573">
        <v>87</v>
      </c>
      <c r="AF159" s="574">
        <v>23</v>
      </c>
      <c r="AG159" s="572">
        <f t="shared" si="156"/>
        <v>110</v>
      </c>
      <c r="AH159" s="579">
        <v>14</v>
      </c>
      <c r="AI159" s="10"/>
      <c r="AJ159" s="897" t="s">
        <v>31</v>
      </c>
      <c r="AK159" s="904">
        <v>79</v>
      </c>
      <c r="AL159" s="905">
        <v>23</v>
      </c>
      <c r="AM159" s="905">
        <v>24</v>
      </c>
      <c r="AN159" s="906">
        <v>5</v>
      </c>
      <c r="AO159" s="906">
        <v>54</v>
      </c>
      <c r="AP159" s="905">
        <v>0</v>
      </c>
      <c r="AQ159" s="907">
        <f t="shared" si="157"/>
        <v>185</v>
      </c>
      <c r="AR159" s="908">
        <v>13</v>
      </c>
    </row>
    <row r="160" spans="1:44" ht="13.5" customHeight="1">
      <c r="A160" s="345" t="s">
        <v>32</v>
      </c>
      <c r="B160" s="15">
        <v>4307</v>
      </c>
      <c r="C160" s="15">
        <v>1920</v>
      </c>
      <c r="D160" s="15">
        <v>3898</v>
      </c>
      <c r="E160" s="15">
        <v>1698</v>
      </c>
      <c r="F160" s="15">
        <v>3050</v>
      </c>
      <c r="G160" s="15">
        <v>1207</v>
      </c>
      <c r="H160" s="15">
        <v>2350</v>
      </c>
      <c r="I160" s="15">
        <v>860</v>
      </c>
      <c r="J160" s="13">
        <f t="shared" si="158"/>
        <v>13605</v>
      </c>
      <c r="K160" s="302">
        <f t="shared" si="159"/>
        <v>5685</v>
      </c>
      <c r="L160" s="10"/>
      <c r="M160" s="345" t="s">
        <v>32</v>
      </c>
      <c r="N160" s="15">
        <v>1411</v>
      </c>
      <c r="O160" s="15">
        <v>615</v>
      </c>
      <c r="P160" s="15">
        <v>561</v>
      </c>
      <c r="Q160" s="15">
        <v>254</v>
      </c>
      <c r="R160" s="15">
        <v>635</v>
      </c>
      <c r="S160" s="15">
        <v>254</v>
      </c>
      <c r="T160" s="15">
        <v>603</v>
      </c>
      <c r="U160" s="15">
        <v>214</v>
      </c>
      <c r="V160" s="13">
        <f t="shared" si="160"/>
        <v>3210</v>
      </c>
      <c r="W160" s="302">
        <f t="shared" si="161"/>
        <v>1337</v>
      </c>
      <c r="X160" s="10"/>
      <c r="Y160" s="18" t="s">
        <v>32</v>
      </c>
      <c r="Z160" s="573">
        <v>76</v>
      </c>
      <c r="AA160" s="574">
        <v>67</v>
      </c>
      <c r="AB160" s="574">
        <v>56</v>
      </c>
      <c r="AC160" s="574">
        <v>40</v>
      </c>
      <c r="AD160" s="572">
        <f t="shared" si="155"/>
        <v>239</v>
      </c>
      <c r="AE160" s="573">
        <v>215</v>
      </c>
      <c r="AF160" s="574">
        <v>11</v>
      </c>
      <c r="AG160" s="572">
        <f t="shared" si="156"/>
        <v>226</v>
      </c>
      <c r="AH160" s="579">
        <v>19</v>
      </c>
      <c r="AI160" s="10"/>
      <c r="AJ160" s="897" t="s">
        <v>32</v>
      </c>
      <c r="AK160" s="904">
        <v>80</v>
      </c>
      <c r="AL160" s="905">
        <v>17</v>
      </c>
      <c r="AM160" s="905">
        <v>102</v>
      </c>
      <c r="AN160" s="906">
        <v>85</v>
      </c>
      <c r="AO160" s="906">
        <v>62</v>
      </c>
      <c r="AP160" s="905">
        <v>0</v>
      </c>
      <c r="AQ160" s="907">
        <f t="shared" si="157"/>
        <v>346</v>
      </c>
      <c r="AR160" s="908">
        <v>50</v>
      </c>
    </row>
    <row r="161" spans="1:44" ht="13.5" customHeight="1">
      <c r="A161" s="345" t="s">
        <v>34</v>
      </c>
      <c r="B161" s="15">
        <v>0</v>
      </c>
      <c r="C161" s="15">
        <v>0</v>
      </c>
      <c r="D161" s="15">
        <v>0</v>
      </c>
      <c r="E161" s="15">
        <v>0</v>
      </c>
      <c r="F161" s="15">
        <v>4419</v>
      </c>
      <c r="G161" s="15">
        <v>1976</v>
      </c>
      <c r="H161" s="15">
        <v>3726</v>
      </c>
      <c r="I161" s="15">
        <v>1575</v>
      </c>
      <c r="J161" s="13">
        <f t="shared" si="158"/>
        <v>8145</v>
      </c>
      <c r="K161" s="302">
        <f t="shared" si="159"/>
        <v>3551</v>
      </c>
      <c r="L161" s="10"/>
      <c r="M161" s="345" t="s">
        <v>34</v>
      </c>
      <c r="N161" s="15">
        <v>0</v>
      </c>
      <c r="O161" s="15">
        <v>0</v>
      </c>
      <c r="P161" s="15">
        <v>0</v>
      </c>
      <c r="Q161" s="15">
        <v>0</v>
      </c>
      <c r="R161" s="15">
        <v>567</v>
      </c>
      <c r="S161" s="15">
        <v>245</v>
      </c>
      <c r="T161" s="15">
        <v>772</v>
      </c>
      <c r="U161" s="15">
        <v>304</v>
      </c>
      <c r="V161" s="13">
        <f t="shared" si="160"/>
        <v>1339</v>
      </c>
      <c r="W161" s="302">
        <f t="shared" si="161"/>
        <v>549</v>
      </c>
      <c r="X161" s="10"/>
      <c r="Y161" s="18" t="s">
        <v>34</v>
      </c>
      <c r="Z161" s="573">
        <v>0</v>
      </c>
      <c r="AA161" s="574">
        <v>0</v>
      </c>
      <c r="AB161" s="574">
        <v>82</v>
      </c>
      <c r="AC161" s="574">
        <v>66</v>
      </c>
      <c r="AD161" s="572">
        <f t="shared" si="155"/>
        <v>148</v>
      </c>
      <c r="AE161" s="573">
        <v>141</v>
      </c>
      <c r="AF161" s="574">
        <v>29</v>
      </c>
      <c r="AG161" s="572">
        <f t="shared" si="156"/>
        <v>170</v>
      </c>
      <c r="AH161" s="579">
        <v>31</v>
      </c>
      <c r="AI161" s="10"/>
      <c r="AJ161" s="897" t="s">
        <v>34</v>
      </c>
      <c r="AK161" s="904">
        <v>115</v>
      </c>
      <c r="AL161" s="905">
        <v>40</v>
      </c>
      <c r="AM161" s="905">
        <v>1</v>
      </c>
      <c r="AN161" s="906">
        <v>47</v>
      </c>
      <c r="AO161" s="906">
        <v>48</v>
      </c>
      <c r="AP161" s="905">
        <v>1</v>
      </c>
      <c r="AQ161" s="907">
        <f t="shared" si="157"/>
        <v>252</v>
      </c>
      <c r="AR161" s="908">
        <v>31</v>
      </c>
    </row>
    <row r="162" spans="1:44" ht="13.5" customHeight="1">
      <c r="A162" s="345" t="s">
        <v>35</v>
      </c>
      <c r="B162" s="15">
        <v>3114</v>
      </c>
      <c r="C162" s="15">
        <v>1451</v>
      </c>
      <c r="D162" s="15">
        <v>2842</v>
      </c>
      <c r="E162" s="15">
        <v>1310</v>
      </c>
      <c r="F162" s="15">
        <v>1851</v>
      </c>
      <c r="G162" s="15">
        <v>799</v>
      </c>
      <c r="H162" s="15">
        <v>1687</v>
      </c>
      <c r="I162" s="15">
        <v>670</v>
      </c>
      <c r="J162" s="13">
        <f t="shared" si="158"/>
        <v>9494</v>
      </c>
      <c r="K162" s="302">
        <f t="shared" si="159"/>
        <v>4230</v>
      </c>
      <c r="L162" s="10"/>
      <c r="M162" s="345" t="s">
        <v>35</v>
      </c>
      <c r="N162" s="15">
        <v>832</v>
      </c>
      <c r="O162" s="15">
        <v>383</v>
      </c>
      <c r="P162" s="15">
        <v>288</v>
      </c>
      <c r="Q162" s="15">
        <v>134</v>
      </c>
      <c r="R162" s="15">
        <v>232</v>
      </c>
      <c r="S162" s="15">
        <v>97</v>
      </c>
      <c r="T162" s="15">
        <v>590</v>
      </c>
      <c r="U162" s="15">
        <v>242</v>
      </c>
      <c r="V162" s="13">
        <f t="shared" si="160"/>
        <v>1942</v>
      </c>
      <c r="W162" s="302">
        <f t="shared" si="161"/>
        <v>856</v>
      </c>
      <c r="X162" s="10"/>
      <c r="Y162" s="18" t="s">
        <v>35</v>
      </c>
      <c r="Z162" s="573">
        <v>54</v>
      </c>
      <c r="AA162" s="574">
        <v>47</v>
      </c>
      <c r="AB162" s="574">
        <v>35</v>
      </c>
      <c r="AC162" s="574">
        <v>32</v>
      </c>
      <c r="AD162" s="572">
        <f t="shared" si="155"/>
        <v>168</v>
      </c>
      <c r="AE162" s="573">
        <v>101</v>
      </c>
      <c r="AF162" s="574">
        <v>37</v>
      </c>
      <c r="AG162" s="572">
        <f t="shared" si="156"/>
        <v>138</v>
      </c>
      <c r="AH162" s="579">
        <v>19</v>
      </c>
      <c r="AI162" s="10"/>
      <c r="AJ162" s="897" t="s">
        <v>35</v>
      </c>
      <c r="AK162" s="904">
        <v>139</v>
      </c>
      <c r="AL162" s="905">
        <v>0</v>
      </c>
      <c r="AM162" s="905">
        <v>0</v>
      </c>
      <c r="AN162" s="906">
        <v>25</v>
      </c>
      <c r="AO162" s="906">
        <v>54</v>
      </c>
      <c r="AP162" s="905">
        <v>1</v>
      </c>
      <c r="AQ162" s="907">
        <f t="shared" si="157"/>
        <v>219</v>
      </c>
      <c r="AR162" s="908">
        <v>15</v>
      </c>
    </row>
    <row r="163" spans="1:44" ht="13.5" customHeight="1">
      <c r="A163" s="347" t="s">
        <v>61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302"/>
      <c r="L163" s="31"/>
      <c r="M163" s="347" t="s">
        <v>61</v>
      </c>
      <c r="N163" s="13"/>
      <c r="O163" s="13"/>
      <c r="P163" s="13"/>
      <c r="Q163" s="13"/>
      <c r="R163" s="13"/>
      <c r="S163" s="13"/>
      <c r="T163" s="13"/>
      <c r="U163" s="13"/>
      <c r="V163" s="13"/>
      <c r="W163" s="302"/>
      <c r="X163" s="31"/>
      <c r="Y163" s="569" t="s">
        <v>61</v>
      </c>
      <c r="Z163" s="570"/>
      <c r="AA163" s="571"/>
      <c r="AB163" s="571"/>
      <c r="AC163" s="571"/>
      <c r="AD163" s="572"/>
      <c r="AE163" s="570"/>
      <c r="AF163" s="571"/>
      <c r="AG163" s="572"/>
      <c r="AH163" s="578"/>
      <c r="AI163" s="31"/>
      <c r="AJ163" s="896" t="s">
        <v>61</v>
      </c>
      <c r="AK163" s="904"/>
      <c r="AL163" s="905"/>
      <c r="AM163" s="905"/>
      <c r="AN163" s="909"/>
      <c r="AO163" s="909"/>
      <c r="AP163" s="905"/>
      <c r="AQ163" s="907"/>
      <c r="AR163" s="908"/>
    </row>
    <row r="164" spans="1:44" ht="13.5" customHeight="1">
      <c r="A164" s="345" t="s">
        <v>62</v>
      </c>
      <c r="B164" s="15">
        <v>2316</v>
      </c>
      <c r="C164" s="15">
        <v>1097</v>
      </c>
      <c r="D164" s="15">
        <v>1182</v>
      </c>
      <c r="E164" s="15">
        <v>514</v>
      </c>
      <c r="F164" s="15">
        <v>1018</v>
      </c>
      <c r="G164" s="15">
        <v>382</v>
      </c>
      <c r="H164" s="15">
        <v>693</v>
      </c>
      <c r="I164" s="15">
        <v>255</v>
      </c>
      <c r="J164" s="13">
        <f t="shared" si="158"/>
        <v>5209</v>
      </c>
      <c r="K164" s="302">
        <f t="shared" si="159"/>
        <v>2248</v>
      </c>
      <c r="L164" s="10"/>
      <c r="M164" s="345" t="s">
        <v>62</v>
      </c>
      <c r="N164" s="15">
        <v>341</v>
      </c>
      <c r="O164" s="15">
        <v>141</v>
      </c>
      <c r="P164" s="15">
        <v>95</v>
      </c>
      <c r="Q164" s="15">
        <v>37</v>
      </c>
      <c r="R164" s="15">
        <v>58</v>
      </c>
      <c r="S164" s="15">
        <v>25</v>
      </c>
      <c r="T164" s="15">
        <v>184</v>
      </c>
      <c r="U164" s="15">
        <v>53</v>
      </c>
      <c r="V164" s="13">
        <f t="shared" ref="V164:V170" si="162">+N164+P164+R164+T164</f>
        <v>678</v>
      </c>
      <c r="W164" s="302">
        <f t="shared" ref="W164:W170" si="163">+O164+Q164+S164+U164</f>
        <v>256</v>
      </c>
      <c r="X164" s="10"/>
      <c r="Y164" s="18" t="s">
        <v>62</v>
      </c>
      <c r="Z164" s="573">
        <v>38</v>
      </c>
      <c r="AA164" s="574">
        <v>24</v>
      </c>
      <c r="AB164" s="574">
        <v>21</v>
      </c>
      <c r="AC164" s="574">
        <v>15</v>
      </c>
      <c r="AD164" s="572">
        <f t="shared" si="155"/>
        <v>98</v>
      </c>
      <c r="AE164" s="573">
        <v>71</v>
      </c>
      <c r="AF164" s="574">
        <v>13</v>
      </c>
      <c r="AG164" s="572">
        <f t="shared" si="156"/>
        <v>84</v>
      </c>
      <c r="AH164" s="579">
        <v>15</v>
      </c>
      <c r="AI164" s="10"/>
      <c r="AJ164" s="897" t="s">
        <v>62</v>
      </c>
      <c r="AK164" s="904">
        <v>21</v>
      </c>
      <c r="AL164" s="905">
        <v>44</v>
      </c>
      <c r="AM164" s="905">
        <v>6</v>
      </c>
      <c r="AN164" s="906">
        <v>23</v>
      </c>
      <c r="AO164" s="906">
        <v>38</v>
      </c>
      <c r="AP164" s="905">
        <v>1</v>
      </c>
      <c r="AQ164" s="907">
        <f t="shared" si="157"/>
        <v>133</v>
      </c>
      <c r="AR164" s="908">
        <v>25</v>
      </c>
    </row>
    <row r="165" spans="1:44" ht="13.5" customHeight="1">
      <c r="A165" s="345" t="s">
        <v>64</v>
      </c>
      <c r="B165" s="15">
        <v>390</v>
      </c>
      <c r="C165" s="15">
        <v>184</v>
      </c>
      <c r="D165" s="15">
        <v>329</v>
      </c>
      <c r="E165" s="15">
        <v>136</v>
      </c>
      <c r="F165" s="15">
        <v>1508</v>
      </c>
      <c r="G165" s="15">
        <v>607</v>
      </c>
      <c r="H165" s="15">
        <v>1687</v>
      </c>
      <c r="I165" s="15">
        <v>698</v>
      </c>
      <c r="J165" s="13">
        <f t="shared" si="158"/>
        <v>3914</v>
      </c>
      <c r="K165" s="302">
        <f t="shared" si="159"/>
        <v>1625</v>
      </c>
      <c r="L165" s="10"/>
      <c r="M165" s="345" t="s">
        <v>64</v>
      </c>
      <c r="N165" s="15">
        <v>96</v>
      </c>
      <c r="O165" s="15">
        <v>45</v>
      </c>
      <c r="P165" s="15">
        <v>58</v>
      </c>
      <c r="Q165" s="15">
        <v>26</v>
      </c>
      <c r="R165" s="15">
        <v>195</v>
      </c>
      <c r="S165" s="15">
        <v>88</v>
      </c>
      <c r="T165" s="15">
        <v>614</v>
      </c>
      <c r="U165" s="15">
        <v>259</v>
      </c>
      <c r="V165" s="13">
        <f t="shared" si="162"/>
        <v>963</v>
      </c>
      <c r="W165" s="302">
        <f t="shared" si="163"/>
        <v>418</v>
      </c>
      <c r="X165" s="10"/>
      <c r="Y165" s="18" t="s">
        <v>64</v>
      </c>
      <c r="Z165" s="573">
        <v>4</v>
      </c>
      <c r="AA165" s="574">
        <v>7</v>
      </c>
      <c r="AB165" s="574">
        <v>37</v>
      </c>
      <c r="AC165" s="574">
        <v>33</v>
      </c>
      <c r="AD165" s="572">
        <f t="shared" si="155"/>
        <v>81</v>
      </c>
      <c r="AE165" s="573">
        <v>162</v>
      </c>
      <c r="AF165" s="574">
        <v>4</v>
      </c>
      <c r="AG165" s="572">
        <f t="shared" si="156"/>
        <v>166</v>
      </c>
      <c r="AH165" s="579">
        <v>17</v>
      </c>
      <c r="AI165" s="10"/>
      <c r="AJ165" s="897" t="s">
        <v>64</v>
      </c>
      <c r="AK165" s="904">
        <v>39</v>
      </c>
      <c r="AL165" s="905">
        <v>47</v>
      </c>
      <c r="AM165" s="905">
        <v>23</v>
      </c>
      <c r="AN165" s="906">
        <v>7</v>
      </c>
      <c r="AO165" s="906">
        <v>4</v>
      </c>
      <c r="AP165" s="905">
        <v>1</v>
      </c>
      <c r="AQ165" s="907">
        <f t="shared" si="157"/>
        <v>121</v>
      </c>
      <c r="AR165" s="908">
        <v>18</v>
      </c>
    </row>
    <row r="166" spans="1:44" ht="13.5" customHeight="1">
      <c r="A166" s="345" t="s">
        <v>179</v>
      </c>
      <c r="B166" s="15">
        <v>2413</v>
      </c>
      <c r="C166" s="15">
        <v>1111</v>
      </c>
      <c r="D166" s="15">
        <v>1589</v>
      </c>
      <c r="E166" s="15">
        <v>742</v>
      </c>
      <c r="F166" s="15">
        <v>1498</v>
      </c>
      <c r="G166" s="15">
        <v>666</v>
      </c>
      <c r="H166" s="15">
        <v>1228</v>
      </c>
      <c r="I166" s="15">
        <v>538</v>
      </c>
      <c r="J166" s="13">
        <f t="shared" si="158"/>
        <v>6728</v>
      </c>
      <c r="K166" s="302">
        <f t="shared" si="159"/>
        <v>3057</v>
      </c>
      <c r="L166" s="10"/>
      <c r="M166" s="345" t="s">
        <v>179</v>
      </c>
      <c r="N166" s="15">
        <v>318</v>
      </c>
      <c r="O166" s="15">
        <v>148</v>
      </c>
      <c r="P166" s="15">
        <v>105</v>
      </c>
      <c r="Q166" s="15">
        <v>54</v>
      </c>
      <c r="R166" s="15">
        <v>85</v>
      </c>
      <c r="S166" s="15">
        <v>36</v>
      </c>
      <c r="T166" s="15">
        <v>318</v>
      </c>
      <c r="U166" s="15">
        <v>140</v>
      </c>
      <c r="V166" s="13">
        <f t="shared" si="162"/>
        <v>826</v>
      </c>
      <c r="W166" s="302">
        <f t="shared" si="163"/>
        <v>378</v>
      </c>
      <c r="X166" s="10"/>
      <c r="Y166" s="18" t="s">
        <v>179</v>
      </c>
      <c r="Z166" s="573">
        <v>44</v>
      </c>
      <c r="AA166" s="574">
        <v>30</v>
      </c>
      <c r="AB166" s="574">
        <v>29</v>
      </c>
      <c r="AC166" s="574">
        <v>23</v>
      </c>
      <c r="AD166" s="572">
        <f t="shared" si="155"/>
        <v>126</v>
      </c>
      <c r="AE166" s="573">
        <v>94</v>
      </c>
      <c r="AF166" s="574">
        <v>9</v>
      </c>
      <c r="AG166" s="572">
        <f t="shared" si="156"/>
        <v>103</v>
      </c>
      <c r="AH166" s="579">
        <v>16</v>
      </c>
      <c r="AI166" s="10"/>
      <c r="AJ166" s="897" t="s">
        <v>326</v>
      </c>
      <c r="AK166" s="904">
        <v>28</v>
      </c>
      <c r="AL166" s="905">
        <v>38</v>
      </c>
      <c r="AM166" s="905">
        <v>6</v>
      </c>
      <c r="AN166" s="906">
        <v>3</v>
      </c>
      <c r="AO166" s="906">
        <v>40</v>
      </c>
      <c r="AP166" s="905">
        <v>1</v>
      </c>
      <c r="AQ166" s="907">
        <f t="shared" si="157"/>
        <v>116</v>
      </c>
      <c r="AR166" s="908">
        <v>37</v>
      </c>
    </row>
    <row r="167" spans="1:44" ht="13.5" customHeight="1">
      <c r="A167" s="345" t="s">
        <v>180</v>
      </c>
      <c r="B167" s="15">
        <v>4456</v>
      </c>
      <c r="C167" s="15">
        <v>2007</v>
      </c>
      <c r="D167" s="15">
        <v>2817</v>
      </c>
      <c r="E167" s="15">
        <v>1242</v>
      </c>
      <c r="F167" s="15">
        <v>2260</v>
      </c>
      <c r="G167" s="15">
        <v>918</v>
      </c>
      <c r="H167" s="15">
        <v>1599</v>
      </c>
      <c r="I167" s="15">
        <v>614</v>
      </c>
      <c r="J167" s="13">
        <f t="shared" si="158"/>
        <v>11132</v>
      </c>
      <c r="K167" s="302">
        <f t="shared" si="159"/>
        <v>4781</v>
      </c>
      <c r="L167" s="10"/>
      <c r="M167" s="345" t="s">
        <v>180</v>
      </c>
      <c r="N167" s="15">
        <v>474</v>
      </c>
      <c r="O167" s="15">
        <v>203</v>
      </c>
      <c r="P167" s="15">
        <v>207</v>
      </c>
      <c r="Q167" s="15">
        <v>77</v>
      </c>
      <c r="R167" s="15">
        <v>130</v>
      </c>
      <c r="S167" s="15">
        <v>42</v>
      </c>
      <c r="T167" s="15">
        <v>360</v>
      </c>
      <c r="U167" s="15">
        <v>112</v>
      </c>
      <c r="V167" s="13">
        <f t="shared" si="162"/>
        <v>1171</v>
      </c>
      <c r="W167" s="302">
        <f t="shared" si="163"/>
        <v>434</v>
      </c>
      <c r="X167" s="10"/>
      <c r="Y167" s="18" t="s">
        <v>180</v>
      </c>
      <c r="Z167" s="573">
        <v>70</v>
      </c>
      <c r="AA167" s="574">
        <v>48</v>
      </c>
      <c r="AB167" s="574">
        <v>37</v>
      </c>
      <c r="AC167" s="574">
        <v>27</v>
      </c>
      <c r="AD167" s="572">
        <f t="shared" si="155"/>
        <v>182</v>
      </c>
      <c r="AE167" s="573">
        <v>200</v>
      </c>
      <c r="AF167" s="574">
        <v>17</v>
      </c>
      <c r="AG167" s="572">
        <f t="shared" si="156"/>
        <v>217</v>
      </c>
      <c r="AH167" s="579">
        <v>23</v>
      </c>
      <c r="AI167" s="10"/>
      <c r="AJ167" s="897" t="s">
        <v>345</v>
      </c>
      <c r="AK167" s="904">
        <v>72</v>
      </c>
      <c r="AL167" s="905">
        <v>48</v>
      </c>
      <c r="AM167" s="905">
        <v>1</v>
      </c>
      <c r="AN167" s="906">
        <v>42</v>
      </c>
      <c r="AO167" s="906">
        <v>68</v>
      </c>
      <c r="AP167" s="905">
        <v>0</v>
      </c>
      <c r="AQ167" s="907">
        <f t="shared" si="157"/>
        <v>231</v>
      </c>
      <c r="AR167" s="908">
        <v>26</v>
      </c>
    </row>
    <row r="168" spans="1:44" ht="13.5" customHeight="1">
      <c r="A168" s="345" t="s">
        <v>181</v>
      </c>
      <c r="B168" s="15">
        <v>2328</v>
      </c>
      <c r="C168" s="15">
        <v>998</v>
      </c>
      <c r="D168" s="15">
        <v>1583</v>
      </c>
      <c r="E168" s="15">
        <v>561</v>
      </c>
      <c r="F168" s="15">
        <v>1043</v>
      </c>
      <c r="G168" s="15">
        <v>354</v>
      </c>
      <c r="H168" s="15">
        <v>902</v>
      </c>
      <c r="I168" s="15">
        <v>294</v>
      </c>
      <c r="J168" s="13">
        <f t="shared" si="158"/>
        <v>5856</v>
      </c>
      <c r="K168" s="302">
        <f t="shared" si="159"/>
        <v>2207</v>
      </c>
      <c r="L168" s="10"/>
      <c r="M168" s="345" t="s">
        <v>181</v>
      </c>
      <c r="N168" s="15">
        <v>388</v>
      </c>
      <c r="O168" s="15">
        <v>149</v>
      </c>
      <c r="P168" s="15">
        <v>232</v>
      </c>
      <c r="Q168" s="15">
        <v>89</v>
      </c>
      <c r="R168" s="15">
        <v>131</v>
      </c>
      <c r="S168" s="15">
        <v>41</v>
      </c>
      <c r="T168" s="15">
        <v>412</v>
      </c>
      <c r="U168" s="15">
        <v>143</v>
      </c>
      <c r="V168" s="13">
        <f t="shared" si="162"/>
        <v>1163</v>
      </c>
      <c r="W168" s="302">
        <f t="shared" si="163"/>
        <v>422</v>
      </c>
      <c r="X168" s="10"/>
      <c r="Y168" s="18" t="s">
        <v>181</v>
      </c>
      <c r="Z168" s="573">
        <v>44</v>
      </c>
      <c r="AA168" s="574">
        <v>30</v>
      </c>
      <c r="AB168" s="574">
        <v>21</v>
      </c>
      <c r="AC168" s="574">
        <v>17</v>
      </c>
      <c r="AD168" s="572">
        <f t="shared" si="155"/>
        <v>112</v>
      </c>
      <c r="AE168" s="573">
        <v>52</v>
      </c>
      <c r="AF168" s="574">
        <v>29</v>
      </c>
      <c r="AG168" s="572">
        <f t="shared" si="156"/>
        <v>81</v>
      </c>
      <c r="AH168" s="579">
        <v>13</v>
      </c>
      <c r="AI168" s="10"/>
      <c r="AJ168" s="897" t="s">
        <v>328</v>
      </c>
      <c r="AK168" s="904">
        <v>36</v>
      </c>
      <c r="AL168" s="905">
        <v>25</v>
      </c>
      <c r="AM168" s="905">
        <v>47</v>
      </c>
      <c r="AN168" s="906">
        <v>10</v>
      </c>
      <c r="AO168" s="906">
        <v>14</v>
      </c>
      <c r="AP168" s="905">
        <v>0</v>
      </c>
      <c r="AQ168" s="907">
        <f t="shared" si="157"/>
        <v>132</v>
      </c>
      <c r="AR168" s="908">
        <v>17</v>
      </c>
    </row>
    <row r="169" spans="1:44" ht="13.5" customHeight="1">
      <c r="A169" s="345" t="s">
        <v>18</v>
      </c>
      <c r="B169" s="15">
        <v>6039</v>
      </c>
      <c r="C169" s="15">
        <v>2897</v>
      </c>
      <c r="D169" s="15">
        <v>3977</v>
      </c>
      <c r="E169" s="15">
        <v>1739</v>
      </c>
      <c r="F169" s="15">
        <v>3036</v>
      </c>
      <c r="G169" s="15">
        <v>1237</v>
      </c>
      <c r="H169" s="15">
        <v>2133</v>
      </c>
      <c r="I169" s="15">
        <v>806</v>
      </c>
      <c r="J169" s="13">
        <f t="shared" si="158"/>
        <v>15185</v>
      </c>
      <c r="K169" s="302">
        <f t="shared" si="159"/>
        <v>6679</v>
      </c>
      <c r="L169" s="10"/>
      <c r="M169" s="345" t="s">
        <v>18</v>
      </c>
      <c r="N169" s="15">
        <v>487</v>
      </c>
      <c r="O169" s="15">
        <v>234</v>
      </c>
      <c r="P169" s="15">
        <v>226</v>
      </c>
      <c r="Q169" s="15">
        <v>80</v>
      </c>
      <c r="R169" s="15">
        <v>104</v>
      </c>
      <c r="S169" s="15">
        <v>35</v>
      </c>
      <c r="T169" s="15">
        <v>294</v>
      </c>
      <c r="U169" s="15">
        <v>108</v>
      </c>
      <c r="V169" s="13">
        <f t="shared" si="162"/>
        <v>1111</v>
      </c>
      <c r="W169" s="302">
        <f t="shared" si="163"/>
        <v>457</v>
      </c>
      <c r="X169" s="10"/>
      <c r="Y169" s="18" t="s">
        <v>18</v>
      </c>
      <c r="Z169" s="573">
        <v>78</v>
      </c>
      <c r="AA169" s="574">
        <v>60</v>
      </c>
      <c r="AB169" s="574">
        <v>46</v>
      </c>
      <c r="AC169" s="574">
        <v>32</v>
      </c>
      <c r="AD169" s="572">
        <f t="shared" si="155"/>
        <v>216</v>
      </c>
      <c r="AE169" s="573">
        <v>172</v>
      </c>
      <c r="AF169" s="574">
        <v>26</v>
      </c>
      <c r="AG169" s="572">
        <f t="shared" si="156"/>
        <v>198</v>
      </c>
      <c r="AH169" s="579">
        <v>39</v>
      </c>
      <c r="AI169" s="10"/>
      <c r="AJ169" s="897" t="s">
        <v>18</v>
      </c>
      <c r="AK169" s="904">
        <v>79</v>
      </c>
      <c r="AL169" s="905">
        <v>52</v>
      </c>
      <c r="AM169" s="905">
        <v>18</v>
      </c>
      <c r="AN169" s="906">
        <v>29</v>
      </c>
      <c r="AO169" s="906">
        <v>139</v>
      </c>
      <c r="AP169" s="905">
        <v>1</v>
      </c>
      <c r="AQ169" s="907">
        <f t="shared" si="157"/>
        <v>318</v>
      </c>
      <c r="AR169" s="908">
        <v>107</v>
      </c>
    </row>
    <row r="170" spans="1:44" ht="13.5" customHeight="1">
      <c r="A170" s="345" t="s">
        <v>71</v>
      </c>
      <c r="B170" s="15">
        <v>2347</v>
      </c>
      <c r="C170" s="15">
        <v>1008</v>
      </c>
      <c r="D170" s="15">
        <v>1432</v>
      </c>
      <c r="E170" s="15">
        <v>567</v>
      </c>
      <c r="F170" s="15">
        <v>1358</v>
      </c>
      <c r="G170" s="15">
        <v>530</v>
      </c>
      <c r="H170" s="15">
        <v>866</v>
      </c>
      <c r="I170" s="15">
        <v>291</v>
      </c>
      <c r="J170" s="13">
        <f t="shared" si="158"/>
        <v>6003</v>
      </c>
      <c r="K170" s="302">
        <f t="shared" si="159"/>
        <v>2396</v>
      </c>
      <c r="L170" s="10"/>
      <c r="M170" s="345" t="s">
        <v>71</v>
      </c>
      <c r="N170" s="15">
        <v>346</v>
      </c>
      <c r="O170" s="15">
        <v>154</v>
      </c>
      <c r="P170" s="15">
        <v>200</v>
      </c>
      <c r="Q170" s="15">
        <v>72</v>
      </c>
      <c r="R170" s="15">
        <v>178</v>
      </c>
      <c r="S170" s="15">
        <v>76</v>
      </c>
      <c r="T170" s="15">
        <v>409</v>
      </c>
      <c r="U170" s="15">
        <v>137</v>
      </c>
      <c r="V170" s="13">
        <f t="shared" si="162"/>
        <v>1133</v>
      </c>
      <c r="W170" s="302">
        <f t="shared" si="163"/>
        <v>439</v>
      </c>
      <c r="X170" s="10"/>
      <c r="Y170" s="18" t="s">
        <v>71</v>
      </c>
      <c r="Z170" s="573">
        <v>43</v>
      </c>
      <c r="AA170" s="574">
        <v>28</v>
      </c>
      <c r="AB170" s="574">
        <v>25</v>
      </c>
      <c r="AC170" s="574">
        <v>18</v>
      </c>
      <c r="AD170" s="572">
        <f t="shared" si="155"/>
        <v>114</v>
      </c>
      <c r="AE170" s="573">
        <v>69</v>
      </c>
      <c r="AF170" s="574">
        <v>21</v>
      </c>
      <c r="AG170" s="572">
        <f t="shared" si="156"/>
        <v>90</v>
      </c>
      <c r="AH170" s="579">
        <v>15</v>
      </c>
      <c r="AI170" s="10"/>
      <c r="AJ170" s="897" t="s">
        <v>71</v>
      </c>
      <c r="AK170" s="904">
        <v>50</v>
      </c>
      <c r="AL170" s="905">
        <v>32</v>
      </c>
      <c r="AM170" s="905">
        <v>2</v>
      </c>
      <c r="AN170" s="906">
        <v>8</v>
      </c>
      <c r="AO170" s="906">
        <v>63</v>
      </c>
      <c r="AP170" s="905">
        <v>0</v>
      </c>
      <c r="AQ170" s="907">
        <f t="shared" si="157"/>
        <v>155</v>
      </c>
      <c r="AR170" s="908">
        <v>31</v>
      </c>
    </row>
    <row r="171" spans="1:44" ht="13.5" customHeight="1">
      <c r="A171" s="347" t="s">
        <v>110</v>
      </c>
      <c r="B171" s="7"/>
      <c r="C171" s="7"/>
      <c r="D171" s="7"/>
      <c r="E171" s="7"/>
      <c r="F171" s="7"/>
      <c r="G171" s="7"/>
      <c r="H171" s="7">
        <f>+H168-T168</f>
        <v>490</v>
      </c>
      <c r="I171" s="7">
        <f>+I168-U168</f>
        <v>151</v>
      </c>
      <c r="J171" s="13"/>
      <c r="K171" s="302"/>
      <c r="L171" s="31"/>
      <c r="M171" s="347" t="s">
        <v>110</v>
      </c>
      <c r="N171" s="7"/>
      <c r="O171" s="7"/>
      <c r="P171" s="7"/>
      <c r="Q171" s="7"/>
      <c r="R171" s="7"/>
      <c r="S171" s="7"/>
      <c r="T171" s="7"/>
      <c r="U171" s="7"/>
      <c r="V171" s="13"/>
      <c r="W171" s="302"/>
      <c r="X171" s="31"/>
      <c r="Y171" s="569" t="s">
        <v>110</v>
      </c>
      <c r="Z171" s="506"/>
      <c r="AA171" s="179"/>
      <c r="AB171" s="179"/>
      <c r="AC171" s="179"/>
      <c r="AD171" s="572"/>
      <c r="AE171" s="506"/>
      <c r="AF171" s="179"/>
      <c r="AG171" s="572"/>
      <c r="AH171" s="509"/>
      <c r="AI171" s="31"/>
      <c r="AJ171" s="896" t="s">
        <v>542</v>
      </c>
      <c r="AK171" s="904"/>
      <c r="AL171" s="905"/>
      <c r="AM171" s="905"/>
      <c r="AN171" s="909"/>
      <c r="AO171" s="909"/>
      <c r="AP171" s="905"/>
      <c r="AQ171" s="907"/>
      <c r="AR171" s="908"/>
    </row>
    <row r="172" spans="1:44" ht="13.5" customHeight="1">
      <c r="A172" s="345" t="s">
        <v>11</v>
      </c>
      <c r="B172" s="15">
        <v>2082</v>
      </c>
      <c r="C172" s="15">
        <v>1040</v>
      </c>
      <c r="D172" s="15">
        <v>1907</v>
      </c>
      <c r="E172" s="15">
        <v>968</v>
      </c>
      <c r="F172" s="15">
        <v>2325</v>
      </c>
      <c r="G172" s="15">
        <v>1247</v>
      </c>
      <c r="H172" s="15">
        <v>1915</v>
      </c>
      <c r="I172" s="15">
        <v>1036</v>
      </c>
      <c r="J172" s="13">
        <f t="shared" si="158"/>
        <v>8229</v>
      </c>
      <c r="K172" s="302">
        <f t="shared" si="159"/>
        <v>4291</v>
      </c>
      <c r="L172" s="10"/>
      <c r="M172" s="345" t="s">
        <v>11</v>
      </c>
      <c r="N172" s="15">
        <v>123</v>
      </c>
      <c r="O172" s="15">
        <v>63</v>
      </c>
      <c r="P172" s="15">
        <v>153</v>
      </c>
      <c r="Q172" s="15">
        <v>77</v>
      </c>
      <c r="R172" s="15">
        <v>301</v>
      </c>
      <c r="S172" s="15">
        <v>162</v>
      </c>
      <c r="T172" s="15">
        <v>474</v>
      </c>
      <c r="U172" s="15">
        <v>254</v>
      </c>
      <c r="V172" s="13">
        <f t="shared" ref="V172:V178" si="164">+N172+P172+R172+T172</f>
        <v>1051</v>
      </c>
      <c r="W172" s="302">
        <f t="shared" ref="W172:W178" si="165">+O172+Q172+S172+U172</f>
        <v>556</v>
      </c>
      <c r="X172" s="10"/>
      <c r="Y172" s="18" t="s">
        <v>11</v>
      </c>
      <c r="Z172" s="573">
        <v>40</v>
      </c>
      <c r="AA172" s="574">
        <v>39</v>
      </c>
      <c r="AB172" s="574">
        <v>48</v>
      </c>
      <c r="AC172" s="574">
        <v>43</v>
      </c>
      <c r="AD172" s="572">
        <f t="shared" si="155"/>
        <v>170</v>
      </c>
      <c r="AE172" s="573">
        <v>134</v>
      </c>
      <c r="AF172" s="574">
        <v>8</v>
      </c>
      <c r="AG172" s="572">
        <f t="shared" si="156"/>
        <v>142</v>
      </c>
      <c r="AH172" s="579">
        <v>18</v>
      </c>
      <c r="AI172" s="10"/>
      <c r="AJ172" s="897" t="s">
        <v>11</v>
      </c>
      <c r="AK172" s="904">
        <v>51</v>
      </c>
      <c r="AL172" s="905">
        <v>44</v>
      </c>
      <c r="AM172" s="905">
        <v>124</v>
      </c>
      <c r="AN172" s="906">
        <v>9</v>
      </c>
      <c r="AO172" s="906">
        <v>54</v>
      </c>
      <c r="AP172" s="905">
        <v>0</v>
      </c>
      <c r="AQ172" s="907">
        <f t="shared" si="157"/>
        <v>282</v>
      </c>
      <c r="AR172" s="908">
        <v>30</v>
      </c>
    </row>
    <row r="173" spans="1:44" ht="13.5" customHeight="1">
      <c r="A173" s="345" t="s">
        <v>13</v>
      </c>
      <c r="B173" s="15">
        <v>3520</v>
      </c>
      <c r="C173" s="15">
        <v>1712</v>
      </c>
      <c r="D173" s="15">
        <v>2905</v>
      </c>
      <c r="E173" s="15">
        <v>1489</v>
      </c>
      <c r="F173" s="15">
        <v>2401</v>
      </c>
      <c r="G173" s="15">
        <v>1200</v>
      </c>
      <c r="H173" s="15">
        <v>2037</v>
      </c>
      <c r="I173" s="15">
        <v>1043</v>
      </c>
      <c r="J173" s="13">
        <f t="shared" si="158"/>
        <v>10863</v>
      </c>
      <c r="K173" s="302">
        <f t="shared" si="159"/>
        <v>5444</v>
      </c>
      <c r="L173" s="10"/>
      <c r="M173" s="345" t="s">
        <v>13</v>
      </c>
      <c r="N173" s="15">
        <v>358</v>
      </c>
      <c r="O173" s="15">
        <v>164</v>
      </c>
      <c r="P173" s="15">
        <v>267</v>
      </c>
      <c r="Q173" s="15">
        <v>130</v>
      </c>
      <c r="R173" s="15">
        <v>259</v>
      </c>
      <c r="S173" s="15">
        <v>138</v>
      </c>
      <c r="T173" s="15">
        <v>249</v>
      </c>
      <c r="U173" s="15">
        <v>121</v>
      </c>
      <c r="V173" s="13">
        <f t="shared" si="164"/>
        <v>1133</v>
      </c>
      <c r="W173" s="302">
        <f t="shared" si="165"/>
        <v>553</v>
      </c>
      <c r="X173" s="10"/>
      <c r="Y173" s="18" t="s">
        <v>13</v>
      </c>
      <c r="Z173" s="573">
        <v>82</v>
      </c>
      <c r="AA173" s="574">
        <v>72</v>
      </c>
      <c r="AB173" s="574">
        <v>65</v>
      </c>
      <c r="AC173" s="574">
        <v>64</v>
      </c>
      <c r="AD173" s="572">
        <f t="shared" si="155"/>
        <v>283</v>
      </c>
      <c r="AE173" s="573">
        <v>185</v>
      </c>
      <c r="AF173" s="574">
        <v>66</v>
      </c>
      <c r="AG173" s="572">
        <f t="shared" si="156"/>
        <v>251</v>
      </c>
      <c r="AH173" s="579">
        <v>55</v>
      </c>
      <c r="AI173" s="10"/>
      <c r="AJ173" s="897" t="s">
        <v>13</v>
      </c>
      <c r="AK173" s="904">
        <v>46</v>
      </c>
      <c r="AL173" s="905">
        <v>122</v>
      </c>
      <c r="AM173" s="905">
        <v>150</v>
      </c>
      <c r="AN173" s="906">
        <v>27</v>
      </c>
      <c r="AO173" s="906">
        <v>123</v>
      </c>
      <c r="AP173" s="905">
        <v>5</v>
      </c>
      <c r="AQ173" s="907">
        <f t="shared" si="157"/>
        <v>473</v>
      </c>
      <c r="AR173" s="908">
        <v>21</v>
      </c>
    </row>
    <row r="174" spans="1:44" ht="13.5" customHeight="1">
      <c r="A174" s="345" t="s">
        <v>15</v>
      </c>
      <c r="B174" s="15">
        <v>2364</v>
      </c>
      <c r="C174" s="15">
        <v>1208</v>
      </c>
      <c r="D174" s="15">
        <v>2160</v>
      </c>
      <c r="E174" s="15">
        <v>1119</v>
      </c>
      <c r="F174" s="15">
        <v>1554</v>
      </c>
      <c r="G174" s="15">
        <v>833</v>
      </c>
      <c r="H174" s="15">
        <v>1427</v>
      </c>
      <c r="I174" s="15">
        <v>740</v>
      </c>
      <c r="J174" s="13">
        <f t="shared" si="158"/>
        <v>7505</v>
      </c>
      <c r="K174" s="302">
        <f t="shared" si="159"/>
        <v>3900</v>
      </c>
      <c r="L174" s="10"/>
      <c r="M174" s="345" t="s">
        <v>15</v>
      </c>
      <c r="N174" s="15">
        <v>443</v>
      </c>
      <c r="O174" s="15">
        <v>229</v>
      </c>
      <c r="P174" s="15">
        <v>287</v>
      </c>
      <c r="Q174" s="15">
        <v>150</v>
      </c>
      <c r="R174" s="15">
        <v>76</v>
      </c>
      <c r="S174" s="15">
        <v>36</v>
      </c>
      <c r="T174" s="15">
        <v>272</v>
      </c>
      <c r="U174" s="15">
        <v>149</v>
      </c>
      <c r="V174" s="13">
        <f t="shared" si="164"/>
        <v>1078</v>
      </c>
      <c r="W174" s="302">
        <f t="shared" si="165"/>
        <v>564</v>
      </c>
      <c r="X174" s="10"/>
      <c r="Y174" s="18" t="s">
        <v>15</v>
      </c>
      <c r="Z174" s="573">
        <v>44</v>
      </c>
      <c r="AA174" s="574">
        <v>36</v>
      </c>
      <c r="AB174" s="574">
        <v>28</v>
      </c>
      <c r="AC174" s="574">
        <v>27</v>
      </c>
      <c r="AD174" s="572">
        <f t="shared" si="155"/>
        <v>135</v>
      </c>
      <c r="AE174" s="573">
        <v>97</v>
      </c>
      <c r="AF174" s="574">
        <v>3</v>
      </c>
      <c r="AG174" s="572">
        <f t="shared" si="156"/>
        <v>100</v>
      </c>
      <c r="AH174" s="579">
        <v>6</v>
      </c>
      <c r="AI174" s="10"/>
      <c r="AJ174" s="897" t="s">
        <v>15</v>
      </c>
      <c r="AK174" s="904">
        <v>137</v>
      </c>
      <c r="AL174" s="905">
        <v>6</v>
      </c>
      <c r="AM174" s="905">
        <v>2</v>
      </c>
      <c r="AN174" s="906">
        <v>10</v>
      </c>
      <c r="AO174" s="906">
        <v>34</v>
      </c>
      <c r="AP174" s="905">
        <v>11</v>
      </c>
      <c r="AQ174" s="907">
        <f t="shared" si="157"/>
        <v>200</v>
      </c>
      <c r="AR174" s="908">
        <v>49</v>
      </c>
    </row>
    <row r="175" spans="1:44" ht="13.5" customHeight="1">
      <c r="A175" s="345" t="s">
        <v>182</v>
      </c>
      <c r="B175" s="15">
        <v>2500</v>
      </c>
      <c r="C175" s="15">
        <v>1220</v>
      </c>
      <c r="D175" s="15">
        <v>2020</v>
      </c>
      <c r="E175" s="15">
        <v>981</v>
      </c>
      <c r="F175" s="15">
        <v>1683</v>
      </c>
      <c r="G175" s="15">
        <v>804</v>
      </c>
      <c r="H175" s="15">
        <v>1448</v>
      </c>
      <c r="I175" s="15">
        <v>745</v>
      </c>
      <c r="J175" s="13">
        <f t="shared" si="158"/>
        <v>7651</v>
      </c>
      <c r="K175" s="302">
        <f t="shared" si="159"/>
        <v>3750</v>
      </c>
      <c r="L175" s="10"/>
      <c r="M175" s="345" t="s">
        <v>182</v>
      </c>
      <c r="N175" s="15">
        <v>268</v>
      </c>
      <c r="O175" s="15">
        <v>134</v>
      </c>
      <c r="P175" s="15">
        <v>188</v>
      </c>
      <c r="Q175" s="15">
        <v>96</v>
      </c>
      <c r="R175" s="15">
        <v>101</v>
      </c>
      <c r="S175" s="15">
        <v>40</v>
      </c>
      <c r="T175" s="15">
        <v>243</v>
      </c>
      <c r="U175" s="15">
        <v>129</v>
      </c>
      <c r="V175" s="13">
        <f t="shared" si="164"/>
        <v>800</v>
      </c>
      <c r="W175" s="302">
        <f t="shared" si="165"/>
        <v>399</v>
      </c>
      <c r="X175" s="10"/>
      <c r="Y175" s="18" t="s">
        <v>182</v>
      </c>
      <c r="Z175" s="573">
        <v>53</v>
      </c>
      <c r="AA175" s="574">
        <v>46</v>
      </c>
      <c r="AB175" s="574">
        <v>36</v>
      </c>
      <c r="AC175" s="574">
        <v>32</v>
      </c>
      <c r="AD175" s="572">
        <f t="shared" si="155"/>
        <v>167</v>
      </c>
      <c r="AE175" s="573">
        <v>151</v>
      </c>
      <c r="AF175" s="574">
        <v>11</v>
      </c>
      <c r="AG175" s="572">
        <f t="shared" si="156"/>
        <v>162</v>
      </c>
      <c r="AH175" s="579">
        <v>25</v>
      </c>
      <c r="AI175" s="10"/>
      <c r="AJ175" s="897" t="s">
        <v>330</v>
      </c>
      <c r="AK175" s="904">
        <v>60</v>
      </c>
      <c r="AL175" s="905">
        <v>56</v>
      </c>
      <c r="AM175" s="905">
        <v>0</v>
      </c>
      <c r="AN175" s="906">
        <v>37</v>
      </c>
      <c r="AO175" s="906">
        <v>116</v>
      </c>
      <c r="AP175" s="905">
        <v>8</v>
      </c>
      <c r="AQ175" s="907">
        <f t="shared" si="157"/>
        <v>277</v>
      </c>
      <c r="AR175" s="908">
        <v>50</v>
      </c>
    </row>
    <row r="176" spans="1:44" ht="13.5" customHeight="1">
      <c r="A176" s="345" t="s">
        <v>17</v>
      </c>
      <c r="B176" s="15">
        <v>2879</v>
      </c>
      <c r="C176" s="15">
        <v>1406</v>
      </c>
      <c r="D176" s="15">
        <v>2079</v>
      </c>
      <c r="E176" s="15">
        <v>1011</v>
      </c>
      <c r="F176" s="15">
        <v>1623</v>
      </c>
      <c r="G176" s="15">
        <v>771</v>
      </c>
      <c r="H176" s="15">
        <v>1242</v>
      </c>
      <c r="I176" s="15">
        <v>576</v>
      </c>
      <c r="J176" s="13">
        <f t="shared" si="158"/>
        <v>7823</v>
      </c>
      <c r="K176" s="302">
        <f t="shared" si="159"/>
        <v>3764</v>
      </c>
      <c r="L176" s="10"/>
      <c r="M176" s="345" t="s">
        <v>17</v>
      </c>
      <c r="N176" s="15">
        <v>465</v>
      </c>
      <c r="O176" s="15">
        <v>196</v>
      </c>
      <c r="P176" s="15">
        <v>229</v>
      </c>
      <c r="Q176" s="15">
        <v>128</v>
      </c>
      <c r="R176" s="15">
        <v>166</v>
      </c>
      <c r="S176" s="15">
        <v>79</v>
      </c>
      <c r="T176" s="15">
        <v>230</v>
      </c>
      <c r="U176" s="15">
        <v>123</v>
      </c>
      <c r="V176" s="13">
        <f t="shared" si="164"/>
        <v>1090</v>
      </c>
      <c r="W176" s="302">
        <f t="shared" si="165"/>
        <v>526</v>
      </c>
      <c r="X176" s="10"/>
      <c r="Y176" s="18" t="s">
        <v>17</v>
      </c>
      <c r="Z176" s="573">
        <v>56</v>
      </c>
      <c r="AA176" s="574">
        <v>37</v>
      </c>
      <c r="AB176" s="574">
        <v>31</v>
      </c>
      <c r="AC176" s="574">
        <v>28</v>
      </c>
      <c r="AD176" s="572">
        <f t="shared" si="155"/>
        <v>152</v>
      </c>
      <c r="AE176" s="573">
        <v>118</v>
      </c>
      <c r="AF176" s="574">
        <v>14</v>
      </c>
      <c r="AG176" s="572">
        <f t="shared" si="156"/>
        <v>132</v>
      </c>
      <c r="AH176" s="579">
        <v>18</v>
      </c>
      <c r="AI176" s="10"/>
      <c r="AJ176" s="897" t="s">
        <v>17</v>
      </c>
      <c r="AK176" s="904">
        <v>31</v>
      </c>
      <c r="AL176" s="905">
        <v>95</v>
      </c>
      <c r="AM176" s="905">
        <v>49</v>
      </c>
      <c r="AN176" s="906">
        <v>34</v>
      </c>
      <c r="AO176" s="906">
        <v>81</v>
      </c>
      <c r="AP176" s="905">
        <v>20</v>
      </c>
      <c r="AQ176" s="907">
        <f t="shared" si="157"/>
        <v>310</v>
      </c>
      <c r="AR176" s="908">
        <v>29</v>
      </c>
    </row>
    <row r="177" spans="1:44" ht="13.5" customHeight="1">
      <c r="A177" s="345" t="s">
        <v>19</v>
      </c>
      <c r="B177" s="15">
        <v>1543</v>
      </c>
      <c r="C177" s="15">
        <v>753</v>
      </c>
      <c r="D177" s="15">
        <v>1164</v>
      </c>
      <c r="E177" s="15">
        <v>610</v>
      </c>
      <c r="F177" s="15">
        <v>893</v>
      </c>
      <c r="G177" s="15">
        <v>492</v>
      </c>
      <c r="H177" s="15">
        <v>831</v>
      </c>
      <c r="I177" s="15">
        <v>485</v>
      </c>
      <c r="J177" s="13">
        <f t="shared" si="158"/>
        <v>4431</v>
      </c>
      <c r="K177" s="302">
        <f t="shared" si="159"/>
        <v>2340</v>
      </c>
      <c r="L177" s="10"/>
      <c r="M177" s="345" t="s">
        <v>19</v>
      </c>
      <c r="N177" s="15">
        <v>208</v>
      </c>
      <c r="O177" s="15">
        <v>108</v>
      </c>
      <c r="P177" s="15">
        <v>104</v>
      </c>
      <c r="Q177" s="15">
        <v>60</v>
      </c>
      <c r="R177" s="15">
        <v>66</v>
      </c>
      <c r="S177" s="15">
        <v>29</v>
      </c>
      <c r="T177" s="15">
        <v>189</v>
      </c>
      <c r="U177" s="15">
        <v>127</v>
      </c>
      <c r="V177" s="13">
        <f t="shared" si="164"/>
        <v>567</v>
      </c>
      <c r="W177" s="302">
        <f t="shared" si="165"/>
        <v>324</v>
      </c>
      <c r="X177" s="10"/>
      <c r="Y177" s="18" t="s">
        <v>19</v>
      </c>
      <c r="Z177" s="573">
        <v>36</v>
      </c>
      <c r="AA177" s="574">
        <v>31</v>
      </c>
      <c r="AB177" s="574">
        <v>18</v>
      </c>
      <c r="AC177" s="574">
        <v>20</v>
      </c>
      <c r="AD177" s="572">
        <f t="shared" si="155"/>
        <v>105</v>
      </c>
      <c r="AE177" s="573">
        <v>77</v>
      </c>
      <c r="AF177" s="574">
        <v>23</v>
      </c>
      <c r="AG177" s="572">
        <f t="shared" si="156"/>
        <v>100</v>
      </c>
      <c r="AH177" s="579">
        <v>17</v>
      </c>
      <c r="AI177" s="10"/>
      <c r="AJ177" s="897" t="s">
        <v>19</v>
      </c>
      <c r="AK177" s="904">
        <v>22</v>
      </c>
      <c r="AL177" s="905">
        <v>60</v>
      </c>
      <c r="AM177" s="905">
        <v>50</v>
      </c>
      <c r="AN177" s="906">
        <v>17</v>
      </c>
      <c r="AO177" s="906">
        <v>25</v>
      </c>
      <c r="AP177" s="905">
        <v>0</v>
      </c>
      <c r="AQ177" s="907">
        <f t="shared" si="157"/>
        <v>174</v>
      </c>
      <c r="AR177" s="908">
        <v>28</v>
      </c>
    </row>
    <row r="178" spans="1:44" ht="13.5" customHeight="1">
      <c r="A178" s="345" t="s">
        <v>183</v>
      </c>
      <c r="B178" s="15">
        <v>1134</v>
      </c>
      <c r="C178" s="15">
        <v>543</v>
      </c>
      <c r="D178" s="15">
        <v>812</v>
      </c>
      <c r="E178" s="15">
        <v>399</v>
      </c>
      <c r="F178" s="15">
        <v>634</v>
      </c>
      <c r="G178" s="15">
        <v>295</v>
      </c>
      <c r="H178" s="15">
        <v>444</v>
      </c>
      <c r="I178" s="15">
        <v>208</v>
      </c>
      <c r="J178" s="13">
        <f t="shared" si="158"/>
        <v>3024</v>
      </c>
      <c r="K178" s="302">
        <f t="shared" si="159"/>
        <v>1445</v>
      </c>
      <c r="L178" s="10"/>
      <c r="M178" s="345" t="s">
        <v>183</v>
      </c>
      <c r="N178" s="15">
        <v>100</v>
      </c>
      <c r="O178" s="15">
        <v>42</v>
      </c>
      <c r="P178" s="15">
        <v>100</v>
      </c>
      <c r="Q178" s="15">
        <v>50</v>
      </c>
      <c r="R178" s="15">
        <v>46</v>
      </c>
      <c r="S178" s="15">
        <v>26</v>
      </c>
      <c r="T178" s="15">
        <v>99</v>
      </c>
      <c r="U178" s="15">
        <v>54</v>
      </c>
      <c r="V178" s="13">
        <f t="shared" si="164"/>
        <v>345</v>
      </c>
      <c r="W178" s="302">
        <f t="shared" si="165"/>
        <v>172</v>
      </c>
      <c r="X178" s="10"/>
      <c r="Y178" s="18" t="s">
        <v>183</v>
      </c>
      <c r="Z178" s="573">
        <v>22</v>
      </c>
      <c r="AA178" s="574">
        <v>16</v>
      </c>
      <c r="AB178" s="574">
        <v>13</v>
      </c>
      <c r="AC178" s="574">
        <v>11</v>
      </c>
      <c r="AD178" s="572">
        <f t="shared" si="155"/>
        <v>62</v>
      </c>
      <c r="AE178" s="573">
        <v>48</v>
      </c>
      <c r="AF178" s="574">
        <v>14</v>
      </c>
      <c r="AG178" s="572">
        <f t="shared" si="156"/>
        <v>62</v>
      </c>
      <c r="AH178" s="579">
        <v>11</v>
      </c>
      <c r="AI178" s="10"/>
      <c r="AJ178" s="897" t="s">
        <v>331</v>
      </c>
      <c r="AK178" s="904">
        <v>11</v>
      </c>
      <c r="AL178" s="905">
        <v>29</v>
      </c>
      <c r="AM178" s="905">
        <v>26</v>
      </c>
      <c r="AN178" s="906">
        <v>10</v>
      </c>
      <c r="AO178" s="906">
        <v>23</v>
      </c>
      <c r="AP178" s="905">
        <v>10</v>
      </c>
      <c r="AQ178" s="907">
        <f t="shared" si="157"/>
        <v>109</v>
      </c>
      <c r="AR178" s="908">
        <v>8</v>
      </c>
    </row>
    <row r="179" spans="1:44" ht="13.5" customHeight="1">
      <c r="A179" s="341" t="s">
        <v>44</v>
      </c>
      <c r="B179" s="333"/>
      <c r="C179" s="333"/>
      <c r="D179" s="333"/>
      <c r="E179" s="333"/>
      <c r="F179" s="333"/>
      <c r="G179" s="333"/>
      <c r="H179" s="333"/>
      <c r="I179" s="333"/>
      <c r="J179" s="13"/>
      <c r="K179" s="302"/>
      <c r="L179" s="265"/>
      <c r="M179" s="347" t="s">
        <v>44</v>
      </c>
      <c r="N179" s="332"/>
      <c r="O179" s="332"/>
      <c r="P179" s="332"/>
      <c r="Q179" s="332"/>
      <c r="R179" s="332"/>
      <c r="S179" s="332"/>
      <c r="T179" s="332"/>
      <c r="U179" s="332"/>
      <c r="V179" s="13"/>
      <c r="W179" s="302"/>
      <c r="X179" s="265"/>
      <c r="Y179" s="569" t="s">
        <v>44</v>
      </c>
      <c r="Z179" s="589"/>
      <c r="AA179" s="590"/>
      <c r="AB179" s="590"/>
      <c r="AC179" s="590"/>
      <c r="AD179" s="572"/>
      <c r="AE179" s="589"/>
      <c r="AF179" s="590"/>
      <c r="AG179" s="572"/>
      <c r="AH179" s="594"/>
      <c r="AI179" s="265"/>
      <c r="AJ179" s="896" t="s">
        <v>44</v>
      </c>
      <c r="AK179" s="904"/>
      <c r="AL179" s="905"/>
      <c r="AM179" s="905"/>
      <c r="AN179" s="909"/>
      <c r="AO179" s="909"/>
      <c r="AP179" s="905"/>
      <c r="AQ179" s="907"/>
      <c r="AR179" s="908"/>
    </row>
    <row r="180" spans="1:44" ht="13.5" customHeight="1">
      <c r="A180" s="345" t="s">
        <v>46</v>
      </c>
      <c r="B180" s="15">
        <v>1289</v>
      </c>
      <c r="C180" s="15">
        <v>564</v>
      </c>
      <c r="D180" s="15">
        <v>1012</v>
      </c>
      <c r="E180" s="15">
        <v>445</v>
      </c>
      <c r="F180" s="15">
        <v>832</v>
      </c>
      <c r="G180" s="15">
        <v>365</v>
      </c>
      <c r="H180" s="15">
        <v>686</v>
      </c>
      <c r="I180" s="15">
        <v>288</v>
      </c>
      <c r="J180" s="13">
        <f t="shared" si="158"/>
        <v>3819</v>
      </c>
      <c r="K180" s="302">
        <f t="shared" si="159"/>
        <v>1662</v>
      </c>
      <c r="L180" s="10"/>
      <c r="M180" s="345" t="s">
        <v>46</v>
      </c>
      <c r="N180" s="15">
        <v>154</v>
      </c>
      <c r="O180" s="15">
        <v>72</v>
      </c>
      <c r="P180" s="15">
        <v>77</v>
      </c>
      <c r="Q180" s="15">
        <v>38</v>
      </c>
      <c r="R180" s="15">
        <v>63</v>
      </c>
      <c r="S180" s="15">
        <v>27</v>
      </c>
      <c r="T180" s="15">
        <v>266</v>
      </c>
      <c r="U180" s="15">
        <v>106</v>
      </c>
      <c r="V180" s="13">
        <f t="shared" ref="V180:V185" si="166">+N180+P180+R180+T180</f>
        <v>560</v>
      </c>
      <c r="W180" s="302">
        <f t="shared" ref="W180:W185" si="167">+O180+Q180+S180+U180</f>
        <v>243</v>
      </c>
      <c r="X180" s="10"/>
      <c r="Y180" s="18" t="s">
        <v>46</v>
      </c>
      <c r="Z180" s="573">
        <v>31</v>
      </c>
      <c r="AA180" s="574">
        <v>25</v>
      </c>
      <c r="AB180" s="574">
        <v>22</v>
      </c>
      <c r="AC180" s="574">
        <v>14</v>
      </c>
      <c r="AD180" s="572">
        <f t="shared" si="155"/>
        <v>92</v>
      </c>
      <c r="AE180" s="573">
        <v>59</v>
      </c>
      <c r="AF180" s="574">
        <v>39</v>
      </c>
      <c r="AG180" s="572">
        <f t="shared" si="156"/>
        <v>98</v>
      </c>
      <c r="AH180" s="579">
        <v>22</v>
      </c>
      <c r="AI180" s="10"/>
      <c r="AJ180" s="897" t="s">
        <v>46</v>
      </c>
      <c r="AK180" s="904">
        <v>14</v>
      </c>
      <c r="AL180" s="905">
        <v>33</v>
      </c>
      <c r="AM180" s="905">
        <v>2</v>
      </c>
      <c r="AN180" s="906">
        <v>12</v>
      </c>
      <c r="AO180" s="906">
        <v>16</v>
      </c>
      <c r="AP180" s="905">
        <v>0</v>
      </c>
      <c r="AQ180" s="907">
        <f t="shared" si="157"/>
        <v>77</v>
      </c>
      <c r="AR180" s="908">
        <v>17</v>
      </c>
    </row>
    <row r="181" spans="1:44" ht="13.5" customHeight="1">
      <c r="A181" s="345" t="s">
        <v>184</v>
      </c>
      <c r="B181" s="15">
        <v>2397</v>
      </c>
      <c r="C181" s="15">
        <v>1157</v>
      </c>
      <c r="D181" s="15">
        <v>1643</v>
      </c>
      <c r="E181" s="15">
        <v>777</v>
      </c>
      <c r="F181" s="15">
        <v>1290</v>
      </c>
      <c r="G181" s="15">
        <v>496</v>
      </c>
      <c r="H181" s="15">
        <v>902</v>
      </c>
      <c r="I181" s="15">
        <v>343</v>
      </c>
      <c r="J181" s="13">
        <f t="shared" si="158"/>
        <v>6232</v>
      </c>
      <c r="K181" s="302">
        <f t="shared" si="159"/>
        <v>2773</v>
      </c>
      <c r="L181" s="10"/>
      <c r="M181" s="345" t="s">
        <v>184</v>
      </c>
      <c r="N181" s="15">
        <v>368</v>
      </c>
      <c r="O181" s="15">
        <v>165</v>
      </c>
      <c r="P181" s="15">
        <v>200</v>
      </c>
      <c r="Q181" s="15">
        <v>116</v>
      </c>
      <c r="R181" s="15">
        <v>79</v>
      </c>
      <c r="S181" s="15">
        <v>30</v>
      </c>
      <c r="T181" s="15">
        <v>196</v>
      </c>
      <c r="U181" s="15">
        <v>74</v>
      </c>
      <c r="V181" s="13">
        <f t="shared" si="166"/>
        <v>843</v>
      </c>
      <c r="W181" s="302">
        <f t="shared" si="167"/>
        <v>385</v>
      </c>
      <c r="X181" s="10"/>
      <c r="Y181" s="18" t="s">
        <v>184</v>
      </c>
      <c r="Z181" s="573">
        <v>43</v>
      </c>
      <c r="AA181" s="574">
        <v>31</v>
      </c>
      <c r="AB181" s="574">
        <v>24</v>
      </c>
      <c r="AC181" s="574">
        <v>20</v>
      </c>
      <c r="AD181" s="572">
        <f t="shared" si="155"/>
        <v>118</v>
      </c>
      <c r="AE181" s="573">
        <v>57</v>
      </c>
      <c r="AF181" s="574">
        <v>28</v>
      </c>
      <c r="AG181" s="572">
        <f t="shared" si="156"/>
        <v>85</v>
      </c>
      <c r="AH181" s="579">
        <v>17</v>
      </c>
      <c r="AI181" s="10"/>
      <c r="AJ181" s="897" t="s">
        <v>332</v>
      </c>
      <c r="AK181" s="904">
        <v>14</v>
      </c>
      <c r="AL181" s="905">
        <v>71</v>
      </c>
      <c r="AM181" s="905">
        <v>0</v>
      </c>
      <c r="AN181" s="906">
        <v>38</v>
      </c>
      <c r="AO181" s="906">
        <v>65</v>
      </c>
      <c r="AP181" s="905">
        <v>0</v>
      </c>
      <c r="AQ181" s="907">
        <f t="shared" si="157"/>
        <v>188</v>
      </c>
      <c r="AR181" s="908">
        <v>29</v>
      </c>
    </row>
    <row r="182" spans="1:44" ht="13.5" customHeight="1">
      <c r="A182" s="345" t="s">
        <v>51</v>
      </c>
      <c r="B182" s="15">
        <v>3860</v>
      </c>
      <c r="C182" s="15">
        <v>1760</v>
      </c>
      <c r="D182" s="15">
        <v>2885</v>
      </c>
      <c r="E182" s="15">
        <v>1214</v>
      </c>
      <c r="F182" s="15">
        <v>2483</v>
      </c>
      <c r="G182" s="15">
        <v>1023</v>
      </c>
      <c r="H182" s="15">
        <v>2221</v>
      </c>
      <c r="I182" s="15">
        <v>819</v>
      </c>
      <c r="J182" s="13">
        <f t="shared" si="158"/>
        <v>11449</v>
      </c>
      <c r="K182" s="302">
        <f t="shared" si="159"/>
        <v>4816</v>
      </c>
      <c r="L182" s="10"/>
      <c r="M182" s="345" t="s">
        <v>51</v>
      </c>
      <c r="N182" s="15">
        <v>696</v>
      </c>
      <c r="O182" s="15">
        <v>306</v>
      </c>
      <c r="P182" s="15">
        <v>294</v>
      </c>
      <c r="Q182" s="15">
        <v>114</v>
      </c>
      <c r="R182" s="15">
        <v>256</v>
      </c>
      <c r="S182" s="15">
        <v>93</v>
      </c>
      <c r="T182" s="15">
        <v>611</v>
      </c>
      <c r="U182" s="15">
        <v>233</v>
      </c>
      <c r="V182" s="13">
        <f t="shared" si="166"/>
        <v>1857</v>
      </c>
      <c r="W182" s="302">
        <f t="shared" si="167"/>
        <v>746</v>
      </c>
      <c r="X182" s="10"/>
      <c r="Y182" s="18" t="s">
        <v>51</v>
      </c>
      <c r="Z182" s="573">
        <v>75</v>
      </c>
      <c r="AA182" s="574">
        <v>58</v>
      </c>
      <c r="AB182" s="574">
        <v>51</v>
      </c>
      <c r="AC182" s="574">
        <v>47</v>
      </c>
      <c r="AD182" s="572">
        <f t="shared" si="155"/>
        <v>231</v>
      </c>
      <c r="AE182" s="573">
        <v>159</v>
      </c>
      <c r="AF182" s="574">
        <v>48</v>
      </c>
      <c r="AG182" s="572">
        <f t="shared" si="156"/>
        <v>207</v>
      </c>
      <c r="AH182" s="579">
        <v>40</v>
      </c>
      <c r="AI182" s="10"/>
      <c r="AJ182" s="897" t="s">
        <v>51</v>
      </c>
      <c r="AK182" s="904">
        <v>68</v>
      </c>
      <c r="AL182" s="905">
        <v>110</v>
      </c>
      <c r="AM182" s="905">
        <v>3</v>
      </c>
      <c r="AN182" s="906">
        <v>64</v>
      </c>
      <c r="AO182" s="906">
        <v>119</v>
      </c>
      <c r="AP182" s="905">
        <v>1</v>
      </c>
      <c r="AQ182" s="907">
        <f t="shared" si="157"/>
        <v>365</v>
      </c>
      <c r="AR182" s="908">
        <v>77</v>
      </c>
    </row>
    <row r="183" spans="1:44" ht="13.5" customHeight="1">
      <c r="A183" s="345" t="s">
        <v>185</v>
      </c>
      <c r="B183" s="15">
        <v>1577</v>
      </c>
      <c r="C183" s="15">
        <v>768</v>
      </c>
      <c r="D183" s="15">
        <v>1057</v>
      </c>
      <c r="E183" s="15">
        <v>457</v>
      </c>
      <c r="F183" s="15">
        <v>1183</v>
      </c>
      <c r="G183" s="15">
        <v>526</v>
      </c>
      <c r="H183" s="15">
        <v>1335</v>
      </c>
      <c r="I183" s="15">
        <v>577</v>
      </c>
      <c r="J183" s="13">
        <f t="shared" si="158"/>
        <v>5152</v>
      </c>
      <c r="K183" s="302">
        <f t="shared" si="159"/>
        <v>2328</v>
      </c>
      <c r="L183" s="10"/>
      <c r="M183" s="340" t="s">
        <v>185</v>
      </c>
      <c r="N183" s="15">
        <v>360</v>
      </c>
      <c r="O183" s="15">
        <v>171</v>
      </c>
      <c r="P183" s="15">
        <v>116</v>
      </c>
      <c r="Q183" s="15">
        <v>52</v>
      </c>
      <c r="R183" s="15">
        <v>208</v>
      </c>
      <c r="S183" s="15">
        <v>102</v>
      </c>
      <c r="T183" s="15">
        <v>419</v>
      </c>
      <c r="U183" s="15">
        <v>185</v>
      </c>
      <c r="V183" s="13">
        <f t="shared" si="166"/>
        <v>1103</v>
      </c>
      <c r="W183" s="302">
        <f t="shared" si="167"/>
        <v>510</v>
      </c>
      <c r="X183" s="10"/>
      <c r="Y183" s="18" t="s">
        <v>185</v>
      </c>
      <c r="Z183" s="573">
        <v>30</v>
      </c>
      <c r="AA183" s="574">
        <v>25</v>
      </c>
      <c r="AB183" s="574">
        <v>38</v>
      </c>
      <c r="AC183" s="574">
        <v>37</v>
      </c>
      <c r="AD183" s="572">
        <f t="shared" si="155"/>
        <v>130</v>
      </c>
      <c r="AE183" s="573">
        <v>78</v>
      </c>
      <c r="AF183" s="574">
        <v>48</v>
      </c>
      <c r="AG183" s="572">
        <f t="shared" si="156"/>
        <v>126</v>
      </c>
      <c r="AH183" s="579">
        <v>28</v>
      </c>
      <c r="AI183" s="10"/>
      <c r="AJ183" s="897" t="s">
        <v>333</v>
      </c>
      <c r="AK183" s="904">
        <v>38</v>
      </c>
      <c r="AL183" s="905">
        <v>53</v>
      </c>
      <c r="AM183" s="905">
        <v>44</v>
      </c>
      <c r="AN183" s="906">
        <v>15</v>
      </c>
      <c r="AO183" s="906">
        <v>67</v>
      </c>
      <c r="AP183" s="905">
        <v>0</v>
      </c>
      <c r="AQ183" s="907">
        <f t="shared" si="157"/>
        <v>217</v>
      </c>
      <c r="AR183" s="908">
        <v>35</v>
      </c>
    </row>
    <row r="184" spans="1:44" ht="13.5" customHeight="1">
      <c r="A184" s="390" t="s">
        <v>52</v>
      </c>
      <c r="B184" s="15">
        <v>2593</v>
      </c>
      <c r="C184" s="15">
        <v>1084</v>
      </c>
      <c r="D184" s="15">
        <v>1830</v>
      </c>
      <c r="E184" s="15">
        <v>728</v>
      </c>
      <c r="F184" s="15">
        <v>1448</v>
      </c>
      <c r="G184" s="15">
        <v>537</v>
      </c>
      <c r="H184" s="15">
        <v>1092</v>
      </c>
      <c r="I184" s="15">
        <v>427</v>
      </c>
      <c r="J184" s="13">
        <f t="shared" si="158"/>
        <v>6963</v>
      </c>
      <c r="K184" s="302">
        <f t="shared" si="159"/>
        <v>2776</v>
      </c>
      <c r="L184" s="10"/>
      <c r="M184" s="345" t="s">
        <v>52</v>
      </c>
      <c r="N184" s="15">
        <v>670</v>
      </c>
      <c r="O184" s="15">
        <v>306</v>
      </c>
      <c r="P184" s="15">
        <v>284</v>
      </c>
      <c r="Q184" s="15">
        <v>118</v>
      </c>
      <c r="R184" s="15">
        <v>276</v>
      </c>
      <c r="S184" s="15">
        <v>95</v>
      </c>
      <c r="T184" s="15">
        <v>469</v>
      </c>
      <c r="U184" s="15">
        <v>189</v>
      </c>
      <c r="V184" s="13">
        <f t="shared" si="166"/>
        <v>1699</v>
      </c>
      <c r="W184" s="302">
        <f t="shared" si="167"/>
        <v>708</v>
      </c>
      <c r="X184" s="10"/>
      <c r="Y184" s="18" t="s">
        <v>52</v>
      </c>
      <c r="Z184" s="573">
        <v>53</v>
      </c>
      <c r="AA184" s="574">
        <v>38</v>
      </c>
      <c r="AB184" s="574">
        <v>33</v>
      </c>
      <c r="AC184" s="574">
        <v>23</v>
      </c>
      <c r="AD184" s="572">
        <f t="shared" si="155"/>
        <v>147</v>
      </c>
      <c r="AE184" s="573">
        <v>81</v>
      </c>
      <c r="AF184" s="574">
        <v>32</v>
      </c>
      <c r="AG184" s="572">
        <f t="shared" si="156"/>
        <v>113</v>
      </c>
      <c r="AH184" s="579">
        <v>24</v>
      </c>
      <c r="AI184" s="10"/>
      <c r="AJ184" s="897" t="s">
        <v>52</v>
      </c>
      <c r="AK184" s="904">
        <v>33</v>
      </c>
      <c r="AL184" s="905">
        <v>53</v>
      </c>
      <c r="AM184" s="905">
        <v>8</v>
      </c>
      <c r="AN184" s="906">
        <v>16</v>
      </c>
      <c r="AO184" s="906">
        <v>5</v>
      </c>
      <c r="AP184" s="905">
        <v>0</v>
      </c>
      <c r="AQ184" s="907">
        <f t="shared" si="157"/>
        <v>115</v>
      </c>
      <c r="AR184" s="908">
        <v>26</v>
      </c>
    </row>
    <row r="185" spans="1:44" ht="13.5" customHeight="1" thickBot="1">
      <c r="A185" s="391" t="s">
        <v>186</v>
      </c>
      <c r="B185" s="303">
        <v>472</v>
      </c>
      <c r="C185" s="303">
        <v>213</v>
      </c>
      <c r="D185" s="303">
        <v>352</v>
      </c>
      <c r="E185" s="303">
        <v>179</v>
      </c>
      <c r="F185" s="303">
        <v>1441</v>
      </c>
      <c r="G185" s="303">
        <v>623</v>
      </c>
      <c r="H185" s="303">
        <v>1575</v>
      </c>
      <c r="I185" s="303">
        <v>649</v>
      </c>
      <c r="J185" s="803">
        <f t="shared" si="158"/>
        <v>3840</v>
      </c>
      <c r="K185" s="804">
        <f t="shared" si="159"/>
        <v>1664</v>
      </c>
      <c r="L185" s="10"/>
      <c r="M185" s="339" t="s">
        <v>186</v>
      </c>
      <c r="N185" s="303">
        <v>97</v>
      </c>
      <c r="O185" s="303">
        <v>46</v>
      </c>
      <c r="P185" s="303">
        <v>52</v>
      </c>
      <c r="Q185" s="303">
        <v>25</v>
      </c>
      <c r="R185" s="303">
        <v>346</v>
      </c>
      <c r="S185" s="303">
        <v>142</v>
      </c>
      <c r="T185" s="303">
        <v>533</v>
      </c>
      <c r="U185" s="303">
        <v>200</v>
      </c>
      <c r="V185" s="803">
        <f t="shared" si="166"/>
        <v>1028</v>
      </c>
      <c r="W185" s="804">
        <f t="shared" si="167"/>
        <v>413</v>
      </c>
      <c r="X185" s="10"/>
      <c r="Y185" s="29" t="s">
        <v>186</v>
      </c>
      <c r="Z185" s="582">
        <v>11</v>
      </c>
      <c r="AA185" s="407">
        <v>9</v>
      </c>
      <c r="AB185" s="407">
        <v>37</v>
      </c>
      <c r="AC185" s="407">
        <v>38</v>
      </c>
      <c r="AD185" s="804">
        <f t="shared" si="155"/>
        <v>95</v>
      </c>
      <c r="AE185" s="582">
        <v>78</v>
      </c>
      <c r="AF185" s="407">
        <v>38</v>
      </c>
      <c r="AG185" s="804">
        <f t="shared" si="156"/>
        <v>116</v>
      </c>
      <c r="AH185" s="584">
        <v>26</v>
      </c>
      <c r="AI185" s="10"/>
      <c r="AJ185" s="898" t="s">
        <v>334</v>
      </c>
      <c r="AK185" s="910">
        <v>28</v>
      </c>
      <c r="AL185" s="911">
        <v>70</v>
      </c>
      <c r="AM185" s="911">
        <v>4</v>
      </c>
      <c r="AN185" s="912">
        <v>5</v>
      </c>
      <c r="AO185" s="912">
        <v>79</v>
      </c>
      <c r="AP185" s="911">
        <v>0</v>
      </c>
      <c r="AQ185" s="913">
        <f t="shared" si="157"/>
        <v>186</v>
      </c>
      <c r="AR185" s="914">
        <v>43</v>
      </c>
    </row>
    <row r="186" spans="1:44">
      <c r="AJ186"/>
      <c r="AK186"/>
      <c r="AL186"/>
      <c r="AM186"/>
      <c r="AN186"/>
      <c r="AO186"/>
      <c r="AP186"/>
      <c r="AQ186"/>
      <c r="AR186"/>
    </row>
    <row r="187" spans="1:44">
      <c r="AJ187"/>
      <c r="AK187"/>
      <c r="AL187"/>
      <c r="AM187"/>
      <c r="AN187"/>
      <c r="AO187"/>
      <c r="AP187"/>
      <c r="AQ187"/>
      <c r="AR187"/>
    </row>
    <row r="188" spans="1:44">
      <c r="AJ188"/>
      <c r="AK188"/>
      <c r="AL188"/>
      <c r="AM188"/>
      <c r="AN188"/>
      <c r="AO188"/>
      <c r="AP188"/>
      <c r="AQ188"/>
      <c r="AR188"/>
    </row>
  </sheetData>
  <mergeCells count="169">
    <mergeCell ref="AQ5:AQ6"/>
    <mergeCell ref="AR5:AR6"/>
    <mergeCell ref="AJ68:AR68"/>
    <mergeCell ref="AJ30:AR30"/>
    <mergeCell ref="AJ31:AR31"/>
    <mergeCell ref="AJ1:AR1"/>
    <mergeCell ref="AJ2:AR2"/>
    <mergeCell ref="AJ3:AR3"/>
    <mergeCell ref="AJ147:AR147"/>
    <mergeCell ref="AN70:AN71"/>
    <mergeCell ref="AO70:AO71"/>
    <mergeCell ref="AP70:AP71"/>
    <mergeCell ref="AQ70:AQ71"/>
    <mergeCell ref="AR70:AR71"/>
    <mergeCell ref="AJ104:AR104"/>
    <mergeCell ref="AJ105:AR105"/>
    <mergeCell ref="AJ107:AJ108"/>
    <mergeCell ref="AK107:AK108"/>
    <mergeCell ref="AL107:AL108"/>
    <mergeCell ref="AM107:AM108"/>
    <mergeCell ref="AN107:AN108"/>
    <mergeCell ref="AO107:AO108"/>
    <mergeCell ref="AP107:AP108"/>
    <mergeCell ref="AQ107:AQ108"/>
    <mergeCell ref="AJ150:AJ151"/>
    <mergeCell ref="AK150:AK151"/>
    <mergeCell ref="AL150:AL151"/>
    <mergeCell ref="AM150:AM151"/>
    <mergeCell ref="AN150:AN151"/>
    <mergeCell ref="AO150:AO151"/>
    <mergeCell ref="AP150:AP151"/>
    <mergeCell ref="AQ150:AQ151"/>
    <mergeCell ref="AR150:AR151"/>
    <mergeCell ref="AR107:AR108"/>
    <mergeCell ref="M105:W105"/>
    <mergeCell ref="Y105:AH105"/>
    <mergeCell ref="A107:A108"/>
    <mergeCell ref="B107:C107"/>
    <mergeCell ref="D107:E107"/>
    <mergeCell ref="F107:G107"/>
    <mergeCell ref="A148:K148"/>
    <mergeCell ref="M148:W148"/>
    <mergeCell ref="Y148:AH148"/>
    <mergeCell ref="AJ148:AR148"/>
    <mergeCell ref="A150:A151"/>
    <mergeCell ref="B150:C150"/>
    <mergeCell ref="D150:E150"/>
    <mergeCell ref="F150:G150"/>
    <mergeCell ref="H150:I150"/>
    <mergeCell ref="A67:K67"/>
    <mergeCell ref="A68:K68"/>
    <mergeCell ref="A147:K147"/>
    <mergeCell ref="Y147:AH147"/>
    <mergeCell ref="J107:K107"/>
    <mergeCell ref="M107:M108"/>
    <mergeCell ref="N107:O107"/>
    <mergeCell ref="P107:Q107"/>
    <mergeCell ref="R107:S107"/>
    <mergeCell ref="T107:U107"/>
    <mergeCell ref="A104:K104"/>
    <mergeCell ref="A105:K105"/>
    <mergeCell ref="M147:W147"/>
    <mergeCell ref="H107:I107"/>
    <mergeCell ref="V107:W107"/>
    <mergeCell ref="Y107:Y108"/>
    <mergeCell ref="Z107:AD107"/>
    <mergeCell ref="AE107:AG107"/>
    <mergeCell ref="AH107:AH108"/>
    <mergeCell ref="M104:W104"/>
    <mergeCell ref="Y104:AH104"/>
    <mergeCell ref="J70:K70"/>
    <mergeCell ref="M70:M71"/>
    <mergeCell ref="N70:O70"/>
    <mergeCell ref="V150:W150"/>
    <mergeCell ref="Y150:Y151"/>
    <mergeCell ref="Z150:AD150"/>
    <mergeCell ref="AE150:AG150"/>
    <mergeCell ref="AH150:AH151"/>
    <mergeCell ref="J150:K150"/>
    <mergeCell ref="M150:M151"/>
    <mergeCell ref="N150:O150"/>
    <mergeCell ref="P150:Q150"/>
    <mergeCell ref="R150:S150"/>
    <mergeCell ref="T150:U150"/>
    <mergeCell ref="P70:Q70"/>
    <mergeCell ref="R70:S70"/>
    <mergeCell ref="T70:U70"/>
    <mergeCell ref="Y68:AH68"/>
    <mergeCell ref="A70:A71"/>
    <mergeCell ref="B70:C70"/>
    <mergeCell ref="D70:E70"/>
    <mergeCell ref="F70:G70"/>
    <mergeCell ref="H70:I70"/>
    <mergeCell ref="V70:W70"/>
    <mergeCell ref="Y70:Y71"/>
    <mergeCell ref="Z70:AD70"/>
    <mergeCell ref="AE70:AG70"/>
    <mergeCell ref="AH70:AH71"/>
    <mergeCell ref="AJ70:AJ71"/>
    <mergeCell ref="AJ69:AR69"/>
    <mergeCell ref="AK70:AK71"/>
    <mergeCell ref="AL70:AL71"/>
    <mergeCell ref="AM70:AM71"/>
    <mergeCell ref="M67:W67"/>
    <mergeCell ref="Y67:AH67"/>
    <mergeCell ref="M33:M34"/>
    <mergeCell ref="N33:O33"/>
    <mergeCell ref="P33:Q33"/>
    <mergeCell ref="R33:S33"/>
    <mergeCell ref="T33:U33"/>
    <mergeCell ref="V33:W33"/>
    <mergeCell ref="AJ33:AJ34"/>
    <mergeCell ref="AP33:AP34"/>
    <mergeCell ref="AJ67:AR67"/>
    <mergeCell ref="AK33:AK34"/>
    <mergeCell ref="AL33:AL34"/>
    <mergeCell ref="AM33:AM34"/>
    <mergeCell ref="AN33:AN34"/>
    <mergeCell ref="AO33:AO34"/>
    <mergeCell ref="AQ33:AQ34"/>
    <mergeCell ref="AR33:AR34"/>
    <mergeCell ref="M68:W68"/>
    <mergeCell ref="A33:A34"/>
    <mergeCell ref="B33:C33"/>
    <mergeCell ref="D33:E33"/>
    <mergeCell ref="F33:G33"/>
    <mergeCell ref="H33:I33"/>
    <mergeCell ref="J33:K33"/>
    <mergeCell ref="A31:K31"/>
    <mergeCell ref="M31:W31"/>
    <mergeCell ref="Y31:AH31"/>
    <mergeCell ref="Y33:Y34"/>
    <mergeCell ref="Z33:AD33"/>
    <mergeCell ref="AE33:AG33"/>
    <mergeCell ref="AH33:AH34"/>
    <mergeCell ref="A30:K30"/>
    <mergeCell ref="M30:W30"/>
    <mergeCell ref="Y30:AH30"/>
    <mergeCell ref="Y5:Y6"/>
    <mergeCell ref="Z5:AD5"/>
    <mergeCell ref="AE5:AG5"/>
    <mergeCell ref="AH5:AH6"/>
    <mergeCell ref="AJ5:AJ6"/>
    <mergeCell ref="M5:M6"/>
    <mergeCell ref="N5:O5"/>
    <mergeCell ref="P5:Q5"/>
    <mergeCell ref="R5:S5"/>
    <mergeCell ref="T5:U5"/>
    <mergeCell ref="V5:W5"/>
    <mergeCell ref="A5:A6"/>
    <mergeCell ref="B5:C5"/>
    <mergeCell ref="D5:E5"/>
    <mergeCell ref="F5:G5"/>
    <mergeCell ref="H5:I5"/>
    <mergeCell ref="J5:K5"/>
    <mergeCell ref="AP5:AP6"/>
    <mergeCell ref="A1:K1"/>
    <mergeCell ref="A2:K2"/>
    <mergeCell ref="A3:K3"/>
    <mergeCell ref="AK5:AK6"/>
    <mergeCell ref="AL5:AL6"/>
    <mergeCell ref="AM5:AM6"/>
    <mergeCell ref="AN5:AN6"/>
    <mergeCell ref="AO5:AO6"/>
    <mergeCell ref="Y1:AH1"/>
    <mergeCell ref="M2:X2"/>
    <mergeCell ref="Y2:AH2"/>
    <mergeCell ref="M3:W3"/>
    <mergeCell ref="Y3:AH3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orientation="landscape" r:id="rId1"/>
  <headerFooter>
    <oddFooter>Page &amp;P</oddFooter>
  </headerFooter>
  <rowBreaks count="4" manualBreakCount="4">
    <brk id="29" max="16383" man="1"/>
    <brk id="66" max="16383" man="1"/>
    <brk id="103" max="16383" man="1"/>
    <brk id="1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85"/>
  <sheetViews>
    <sheetView showZeros="0" topLeftCell="B146" workbookViewId="0">
      <selection activeCell="B171" sqref="B171:C171"/>
    </sheetView>
  </sheetViews>
  <sheetFormatPr baseColWidth="10" defaultRowHeight="14.5"/>
  <cols>
    <col min="1" max="1" width="28.36328125" customWidth="1"/>
    <col min="2" max="2" width="7.54296875" style="274" customWidth="1"/>
    <col min="3" max="3" width="6.54296875" style="274" customWidth="1"/>
    <col min="4" max="4" width="7.453125" style="274" customWidth="1"/>
    <col min="5" max="5" width="6.08984375" style="274" customWidth="1"/>
    <col min="6" max="6" width="6.90625" style="274" customWidth="1"/>
    <col min="7" max="7" width="5.6328125" style="274" customWidth="1"/>
    <col min="8" max="8" width="7" style="274" customWidth="1"/>
    <col min="9" max="9" width="6" style="274" customWidth="1"/>
    <col min="10" max="10" width="6.90625" style="274" customWidth="1"/>
    <col min="11" max="11" width="5.6328125" style="274" customWidth="1"/>
    <col min="12" max="12" width="7.08984375" style="274" customWidth="1"/>
    <col min="13" max="13" width="6.54296875" style="274" customWidth="1"/>
    <col min="14" max="14" width="7.54296875" style="274" customWidth="1"/>
    <col min="15" max="15" width="5.36328125" style="274" customWidth="1"/>
    <col min="16" max="16" width="7" style="274" customWidth="1"/>
    <col min="17" max="17" width="5.6328125" style="274" customWidth="1"/>
    <col min="18" max="18" width="6.90625" style="274" customWidth="1"/>
    <col min="19" max="19" width="5.36328125" style="274" customWidth="1"/>
    <col min="20" max="20" width="7.453125" style="801" customWidth="1"/>
    <col min="21" max="21" width="6.54296875" style="801" customWidth="1"/>
    <col min="22" max="22" width="3.36328125" customWidth="1"/>
    <col min="23" max="23" width="25" customWidth="1"/>
    <col min="24" max="24" width="7.90625" customWidth="1"/>
    <col min="25" max="25" width="5.54296875" customWidth="1"/>
    <col min="26" max="26" width="7.453125" customWidth="1"/>
    <col min="27" max="27" width="5.54296875" customWidth="1"/>
    <col min="28" max="28" width="8.6328125" customWidth="1"/>
    <col min="29" max="29" width="5.36328125" customWidth="1"/>
    <col min="30" max="30" width="7.453125" customWidth="1"/>
    <col min="31" max="31" width="5.54296875" customWidth="1"/>
    <col min="32" max="32" width="7.6328125" customWidth="1"/>
    <col min="33" max="33" width="5" customWidth="1"/>
    <col min="34" max="34" width="7.36328125" customWidth="1"/>
    <col min="35" max="35" width="5.6328125" customWidth="1"/>
    <col min="36" max="36" width="7.453125" customWidth="1"/>
    <col min="37" max="37" width="5.08984375" customWidth="1"/>
    <col min="38" max="38" width="7.453125" customWidth="1"/>
    <col min="39" max="39" width="5.6328125" customWidth="1"/>
    <col min="40" max="40" width="7.36328125" customWidth="1"/>
    <col min="41" max="41" width="5.08984375" customWidth="1"/>
    <col min="42" max="42" width="7.453125" style="785" customWidth="1"/>
    <col min="43" max="43" width="6.90625" style="785" customWidth="1"/>
    <col min="44" max="44" width="3" customWidth="1"/>
    <col min="45" max="45" width="22.90625" customWidth="1"/>
    <col min="46" max="46" width="9.90625" customWidth="1"/>
    <col min="47" max="54" width="7.90625" customWidth="1"/>
    <col min="55" max="55" width="11.453125" style="785"/>
    <col min="58" max="58" width="11.453125" style="785"/>
    <col min="59" max="59" width="12.6328125" customWidth="1"/>
    <col min="60" max="60" width="3" style="93" customWidth="1"/>
    <col min="61" max="61" width="26.90625" customWidth="1"/>
    <col min="62" max="62" width="12.453125" customWidth="1"/>
    <col min="63" max="63" width="12.08984375" customWidth="1"/>
    <col min="64" max="64" width="12.6328125" customWidth="1"/>
    <col min="65" max="65" width="12" style="801" customWidth="1"/>
    <col min="66" max="66" width="8.36328125" customWidth="1"/>
    <col min="67" max="67" width="7.6328125" customWidth="1"/>
    <col min="68" max="68" width="9.6328125" customWidth="1"/>
  </cols>
  <sheetData>
    <row r="1" spans="1:68" ht="28.5">
      <c r="A1" s="1016" t="s">
        <v>205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75"/>
      <c r="W1" s="1016" t="s">
        <v>206</v>
      </c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  <c r="AL1" s="1016"/>
      <c r="AM1" s="1016"/>
      <c r="AN1" s="1016"/>
      <c r="AO1" s="1016"/>
      <c r="AP1" s="1016"/>
      <c r="AQ1" s="1016"/>
      <c r="AR1" s="57"/>
      <c r="AS1" s="1016" t="s">
        <v>207</v>
      </c>
      <c r="AT1" s="1016"/>
      <c r="AU1" s="1016"/>
      <c r="AV1" s="1016"/>
      <c r="AW1" s="1016"/>
      <c r="AX1" s="1016"/>
      <c r="AY1" s="1016"/>
      <c r="AZ1" s="1016"/>
      <c r="BA1" s="1016"/>
      <c r="BB1" s="1016"/>
      <c r="BC1" s="1016"/>
      <c r="BD1" s="1016"/>
      <c r="BE1" s="1016"/>
      <c r="BF1" s="1016"/>
      <c r="BG1" s="1016"/>
      <c r="BH1" s="57"/>
      <c r="BI1" s="1016" t="s">
        <v>208</v>
      </c>
      <c r="BJ1" s="1016"/>
      <c r="BK1" s="1016"/>
      <c r="BL1" s="1016"/>
      <c r="BM1" s="1016"/>
      <c r="BN1" s="1016"/>
      <c r="BO1" s="1016"/>
      <c r="BP1" s="1016"/>
    </row>
    <row r="2" spans="1:68">
      <c r="A2" s="1129" t="s">
        <v>411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/>
      <c r="R2" s="1129"/>
      <c r="S2" s="1129"/>
      <c r="T2" s="1129"/>
      <c r="U2" s="1129"/>
      <c r="V2" s="54"/>
      <c r="W2" s="1129" t="s">
        <v>210</v>
      </c>
      <c r="X2" s="1129"/>
      <c r="Y2" s="1129"/>
      <c r="Z2" s="1129"/>
      <c r="AA2" s="1129"/>
      <c r="AB2" s="1129"/>
      <c r="AC2" s="1129"/>
      <c r="AD2" s="1129"/>
      <c r="AE2" s="1129"/>
      <c r="AF2" s="1129"/>
      <c r="AG2" s="1129"/>
      <c r="AH2" s="1129"/>
      <c r="AI2" s="1129"/>
      <c r="AJ2" s="1129"/>
      <c r="AK2" s="1129"/>
      <c r="AL2" s="1129"/>
      <c r="AM2" s="1129"/>
      <c r="AN2" s="1129"/>
      <c r="AO2" s="1129"/>
      <c r="AP2" s="1129"/>
      <c r="AQ2" s="1129"/>
      <c r="AR2" s="3"/>
      <c r="AS2" s="1129" t="s">
        <v>211</v>
      </c>
      <c r="AT2" s="1129"/>
      <c r="AU2" s="1129"/>
      <c r="AV2" s="1129"/>
      <c r="AW2" s="1129"/>
      <c r="AX2" s="1129"/>
      <c r="AY2" s="1129"/>
      <c r="AZ2" s="1129"/>
      <c r="BA2" s="1129"/>
      <c r="BB2" s="1129"/>
      <c r="BC2" s="1129"/>
      <c r="BD2" s="1129"/>
      <c r="BE2" s="1129"/>
      <c r="BF2" s="1129"/>
      <c r="BG2" s="1129"/>
      <c r="BH2" s="3"/>
      <c r="BI2" s="1129" t="s">
        <v>412</v>
      </c>
      <c r="BJ2" s="1129"/>
      <c r="BK2" s="1129"/>
      <c r="BL2" s="1129"/>
      <c r="BM2" s="1129"/>
      <c r="BN2" s="1129"/>
      <c r="BO2" s="1129"/>
      <c r="BP2" s="1129"/>
    </row>
    <row r="3" spans="1:68">
      <c r="A3" s="1071" t="s">
        <v>187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1"/>
      <c r="Q3" s="1071"/>
      <c r="R3" s="1071"/>
      <c r="S3" s="1071"/>
      <c r="T3" s="1071"/>
      <c r="U3" s="1071"/>
      <c r="V3" s="55"/>
      <c r="W3" s="1071" t="s">
        <v>187</v>
      </c>
      <c r="X3" s="1071"/>
      <c r="Y3" s="1071"/>
      <c r="Z3" s="1071"/>
      <c r="AA3" s="1071"/>
      <c r="AB3" s="1071"/>
      <c r="AC3" s="1071"/>
      <c r="AD3" s="1071"/>
      <c r="AE3" s="1071"/>
      <c r="AF3" s="1071"/>
      <c r="AG3" s="1071"/>
      <c r="AH3" s="1071"/>
      <c r="AI3" s="1071"/>
      <c r="AJ3" s="1071"/>
      <c r="AK3" s="1071"/>
      <c r="AL3" s="1071"/>
      <c r="AM3" s="1071"/>
      <c r="AN3" s="1071"/>
      <c r="AO3" s="1071"/>
      <c r="AP3" s="1071"/>
      <c r="AQ3" s="1071"/>
      <c r="AR3" s="3"/>
      <c r="AS3" s="1071" t="s">
        <v>187</v>
      </c>
      <c r="AT3" s="1071"/>
      <c r="AU3" s="1071"/>
      <c r="AV3" s="1071"/>
      <c r="AW3" s="1071"/>
      <c r="AX3" s="1071"/>
      <c r="AY3" s="1071"/>
      <c r="AZ3" s="1071"/>
      <c r="BA3" s="1071"/>
      <c r="BB3" s="1071"/>
      <c r="BC3" s="1071"/>
      <c r="BD3" s="1071"/>
      <c r="BE3" s="1071"/>
      <c r="BF3" s="1071"/>
      <c r="BG3" s="1071"/>
      <c r="BH3" s="3"/>
      <c r="BI3" s="1071" t="s">
        <v>187</v>
      </c>
      <c r="BJ3" s="1071"/>
      <c r="BK3" s="1071"/>
      <c r="BL3" s="1071"/>
      <c r="BM3" s="1071"/>
      <c r="BN3" s="1071"/>
      <c r="BO3" s="1071"/>
      <c r="BP3" s="1071"/>
    </row>
    <row r="4" spans="1:68" s="93" customFormat="1" ht="9" customHeight="1" thickBot="1">
      <c r="A4" s="218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770"/>
      <c r="U4" s="770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770"/>
      <c r="AQ4" s="770"/>
      <c r="AR4" s="3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770"/>
      <c r="BD4" s="218"/>
      <c r="BE4" s="218"/>
      <c r="BF4" s="770"/>
      <c r="BG4" s="218"/>
      <c r="BH4" s="3"/>
      <c r="BI4" s="218"/>
      <c r="BJ4" s="218"/>
      <c r="BK4" s="218"/>
      <c r="BL4" s="218"/>
      <c r="BM4" s="770"/>
      <c r="BN4" s="218"/>
    </row>
    <row r="5" spans="1:68" ht="18.75" customHeight="1">
      <c r="A5" s="1135" t="s">
        <v>91</v>
      </c>
      <c r="B5" s="1101" t="s">
        <v>213</v>
      </c>
      <c r="C5" s="1063"/>
      <c r="D5" s="1101" t="s">
        <v>214</v>
      </c>
      <c r="E5" s="1063"/>
      <c r="F5" s="1101" t="s">
        <v>215</v>
      </c>
      <c r="G5" s="1063"/>
      <c r="H5" s="1101" t="s">
        <v>216</v>
      </c>
      <c r="I5" s="1137"/>
      <c r="J5" s="1138" t="s">
        <v>204</v>
      </c>
      <c r="K5" s="1139"/>
      <c r="L5" s="1141" t="s">
        <v>217</v>
      </c>
      <c r="M5" s="1134"/>
      <c r="N5" s="1062" t="s">
        <v>218</v>
      </c>
      <c r="O5" s="1134"/>
      <c r="P5" s="1062" t="s">
        <v>219</v>
      </c>
      <c r="Q5" s="1134"/>
      <c r="R5" s="1062" t="s">
        <v>220</v>
      </c>
      <c r="S5" s="1134"/>
      <c r="T5" s="1062" t="s">
        <v>1</v>
      </c>
      <c r="U5" s="1127"/>
      <c r="V5" s="54"/>
      <c r="W5" s="1135" t="s">
        <v>91</v>
      </c>
      <c r="X5" s="1062" t="s">
        <v>213</v>
      </c>
      <c r="Y5" s="1063"/>
      <c r="Z5" s="1062" t="s">
        <v>214</v>
      </c>
      <c r="AA5" s="1063"/>
      <c r="AB5" s="1062" t="s">
        <v>215</v>
      </c>
      <c r="AC5" s="1063"/>
      <c r="AD5" s="1062" t="s">
        <v>216</v>
      </c>
      <c r="AE5" s="1137"/>
      <c r="AF5" s="1138" t="s">
        <v>347</v>
      </c>
      <c r="AG5" s="1140"/>
      <c r="AH5" s="1141" t="s">
        <v>217</v>
      </c>
      <c r="AI5" s="1134"/>
      <c r="AJ5" s="1101" t="s">
        <v>218</v>
      </c>
      <c r="AK5" s="1134"/>
      <c r="AL5" s="1101" t="s">
        <v>219</v>
      </c>
      <c r="AM5" s="1134"/>
      <c r="AN5" s="1101" t="s">
        <v>220</v>
      </c>
      <c r="AO5" s="1134"/>
      <c r="AP5" s="1101" t="s">
        <v>1</v>
      </c>
      <c r="AQ5" s="1127"/>
      <c r="AR5" s="3"/>
      <c r="AS5" s="1030" t="s">
        <v>91</v>
      </c>
      <c r="AT5" s="1035" t="s">
        <v>221</v>
      </c>
      <c r="AU5" s="1025"/>
      <c r="AV5" s="1025"/>
      <c r="AW5" s="1025"/>
      <c r="AX5" s="1025"/>
      <c r="AY5" s="1025"/>
      <c r="AZ5" s="1025"/>
      <c r="BA5" s="1025"/>
      <c r="BB5" s="1025"/>
      <c r="BC5" s="1036"/>
      <c r="BD5" s="1126" t="s">
        <v>97</v>
      </c>
      <c r="BE5" s="1124"/>
      <c r="BF5" s="1125"/>
      <c r="BG5" s="1032" t="s">
        <v>98</v>
      </c>
      <c r="BH5" s="3"/>
      <c r="BI5" s="1028" t="s">
        <v>7</v>
      </c>
      <c r="BJ5" s="1021" t="s">
        <v>103</v>
      </c>
      <c r="BK5" s="1089" t="s">
        <v>544</v>
      </c>
      <c r="BL5" s="1091" t="s">
        <v>104</v>
      </c>
      <c r="BM5" s="1093" t="s">
        <v>105</v>
      </c>
      <c r="BN5" s="1093" t="s">
        <v>106</v>
      </c>
      <c r="BO5" s="1143" t="s">
        <v>4</v>
      </c>
      <c r="BP5" s="1032" t="s">
        <v>5</v>
      </c>
    </row>
    <row r="6" spans="1:68" ht="36.75" customHeight="1">
      <c r="A6" s="1136"/>
      <c r="B6" s="4" t="s">
        <v>99</v>
      </c>
      <c r="C6" s="4" t="s">
        <v>100</v>
      </c>
      <c r="D6" s="4" t="s">
        <v>99</v>
      </c>
      <c r="E6" s="4" t="s">
        <v>100</v>
      </c>
      <c r="F6" s="4" t="s">
        <v>99</v>
      </c>
      <c r="G6" s="4" t="s">
        <v>100</v>
      </c>
      <c r="H6" s="4" t="s">
        <v>99</v>
      </c>
      <c r="I6" s="4" t="s">
        <v>100</v>
      </c>
      <c r="J6" s="4" t="s">
        <v>99</v>
      </c>
      <c r="K6" s="4" t="s">
        <v>100</v>
      </c>
      <c r="L6" s="4" t="s">
        <v>99</v>
      </c>
      <c r="M6" s="4" t="s">
        <v>100</v>
      </c>
      <c r="N6" s="4" t="s">
        <v>99</v>
      </c>
      <c r="O6" s="4" t="s">
        <v>100</v>
      </c>
      <c r="P6" s="4" t="s">
        <v>99</v>
      </c>
      <c r="Q6" s="4" t="s">
        <v>100</v>
      </c>
      <c r="R6" s="4" t="s">
        <v>99</v>
      </c>
      <c r="S6" s="4" t="s">
        <v>100</v>
      </c>
      <c r="T6" s="4" t="s">
        <v>99</v>
      </c>
      <c r="U6" s="5" t="s">
        <v>100</v>
      </c>
      <c r="V6" s="76"/>
      <c r="W6" s="1136"/>
      <c r="X6" s="307" t="s">
        <v>99</v>
      </c>
      <c r="Y6" s="307" t="s">
        <v>100</v>
      </c>
      <c r="Z6" s="307" t="s">
        <v>99</v>
      </c>
      <c r="AA6" s="307" t="s">
        <v>100</v>
      </c>
      <c r="AB6" s="307" t="s">
        <v>99</v>
      </c>
      <c r="AC6" s="307" t="s">
        <v>100</v>
      </c>
      <c r="AD6" s="307" t="s">
        <v>99</v>
      </c>
      <c r="AE6" s="298" t="s">
        <v>100</v>
      </c>
      <c r="AF6" s="307" t="s">
        <v>99</v>
      </c>
      <c r="AG6" s="307" t="s">
        <v>100</v>
      </c>
      <c r="AH6" s="307" t="s">
        <v>99</v>
      </c>
      <c r="AI6" s="307" t="s">
        <v>100</v>
      </c>
      <c r="AJ6" s="307" t="s">
        <v>99</v>
      </c>
      <c r="AK6" s="307" t="s">
        <v>100</v>
      </c>
      <c r="AL6" s="307" t="s">
        <v>99</v>
      </c>
      <c r="AM6" s="307" t="s">
        <v>100</v>
      </c>
      <c r="AN6" s="307" t="s">
        <v>99</v>
      </c>
      <c r="AO6" s="307" t="s">
        <v>100</v>
      </c>
      <c r="AP6" s="318" t="s">
        <v>99</v>
      </c>
      <c r="AQ6" s="269" t="s">
        <v>100</v>
      </c>
      <c r="AR6" s="3"/>
      <c r="AS6" s="1048"/>
      <c r="AT6" s="443" t="s">
        <v>213</v>
      </c>
      <c r="AU6" s="919" t="s">
        <v>214</v>
      </c>
      <c r="AV6" s="919" t="s">
        <v>215</v>
      </c>
      <c r="AW6" s="919" t="s">
        <v>216</v>
      </c>
      <c r="AX6" s="919" t="s">
        <v>347</v>
      </c>
      <c r="AY6" s="919" t="s">
        <v>222</v>
      </c>
      <c r="AZ6" s="919" t="s">
        <v>223</v>
      </c>
      <c r="BA6" s="919" t="s">
        <v>224</v>
      </c>
      <c r="BB6" s="919" t="s">
        <v>225</v>
      </c>
      <c r="BC6" s="444" t="s">
        <v>226</v>
      </c>
      <c r="BD6" s="443" t="s">
        <v>116</v>
      </c>
      <c r="BE6" s="921" t="s">
        <v>117</v>
      </c>
      <c r="BF6" s="920" t="s">
        <v>1</v>
      </c>
      <c r="BG6" s="1142"/>
      <c r="BH6" s="3"/>
      <c r="BI6" s="1029"/>
      <c r="BJ6" s="1022"/>
      <c r="BK6" s="1147"/>
      <c r="BL6" s="1147"/>
      <c r="BM6" s="1147"/>
      <c r="BN6" s="1147"/>
      <c r="BO6" s="1144"/>
      <c r="BP6" s="1142"/>
    </row>
    <row r="7" spans="1:68">
      <c r="A7" s="6" t="s">
        <v>74</v>
      </c>
      <c r="B7" s="7">
        <f>SUM(B35:B39)</f>
        <v>3559</v>
      </c>
      <c r="C7" s="7">
        <f t="shared" ref="C7:S7" si="0">SUM(C35:C39)</f>
        <v>1689</v>
      </c>
      <c r="D7" s="7">
        <f t="shared" si="0"/>
        <v>1105</v>
      </c>
      <c r="E7" s="7">
        <f t="shared" si="0"/>
        <v>682</v>
      </c>
      <c r="F7" s="7">
        <f t="shared" si="0"/>
        <v>263</v>
      </c>
      <c r="G7" s="7">
        <f t="shared" si="0"/>
        <v>76</v>
      </c>
      <c r="H7" s="7">
        <f t="shared" si="0"/>
        <v>1551</v>
      </c>
      <c r="I7" s="7">
        <f t="shared" si="0"/>
        <v>624</v>
      </c>
      <c r="J7" s="7">
        <f t="shared" si="0"/>
        <v>36</v>
      </c>
      <c r="K7" s="7">
        <f t="shared" si="0"/>
        <v>11</v>
      </c>
      <c r="L7" s="7">
        <f t="shared" si="0"/>
        <v>1428</v>
      </c>
      <c r="M7" s="7">
        <f t="shared" si="0"/>
        <v>849</v>
      </c>
      <c r="N7" s="7">
        <f t="shared" si="0"/>
        <v>150</v>
      </c>
      <c r="O7" s="7">
        <f t="shared" si="0"/>
        <v>22</v>
      </c>
      <c r="P7" s="7">
        <f t="shared" si="0"/>
        <v>995</v>
      </c>
      <c r="Q7" s="7">
        <f t="shared" si="0"/>
        <v>336</v>
      </c>
      <c r="R7" s="7">
        <f t="shared" si="0"/>
        <v>0</v>
      </c>
      <c r="S7" s="7">
        <f t="shared" si="0"/>
        <v>0</v>
      </c>
      <c r="T7" s="7">
        <f t="shared" ref="T7:U7" si="1">SUM(T35:T39)</f>
        <v>9087</v>
      </c>
      <c r="U7" s="8">
        <f t="shared" si="1"/>
        <v>4289</v>
      </c>
      <c r="V7" s="3"/>
      <c r="W7" s="181" t="s">
        <v>74</v>
      </c>
      <c r="X7" s="179">
        <f>SUM(X35:X39)</f>
        <v>260</v>
      </c>
      <c r="Y7" s="179">
        <f t="shared" ref="Y7:AQ7" si="2">SUM(Y35:Y39)</f>
        <v>125</v>
      </c>
      <c r="Z7" s="179">
        <f t="shared" si="2"/>
        <v>98</v>
      </c>
      <c r="AA7" s="179">
        <f t="shared" si="2"/>
        <v>49</v>
      </c>
      <c r="AB7" s="179">
        <f t="shared" si="2"/>
        <v>25</v>
      </c>
      <c r="AC7" s="179">
        <f t="shared" si="2"/>
        <v>4</v>
      </c>
      <c r="AD7" s="179">
        <f t="shared" si="2"/>
        <v>227</v>
      </c>
      <c r="AE7" s="179">
        <f t="shared" si="2"/>
        <v>77</v>
      </c>
      <c r="AF7" s="179">
        <f t="shared" si="2"/>
        <v>0</v>
      </c>
      <c r="AG7" s="179">
        <f t="shared" si="2"/>
        <v>0</v>
      </c>
      <c r="AH7" s="179">
        <f t="shared" si="2"/>
        <v>229</v>
      </c>
      <c r="AI7" s="179">
        <f t="shared" si="2"/>
        <v>144</v>
      </c>
      <c r="AJ7" s="179">
        <f t="shared" si="2"/>
        <v>33</v>
      </c>
      <c r="AK7" s="179">
        <f t="shared" si="2"/>
        <v>2</v>
      </c>
      <c r="AL7" s="179">
        <f t="shared" si="2"/>
        <v>210</v>
      </c>
      <c r="AM7" s="179">
        <f t="shared" si="2"/>
        <v>61</v>
      </c>
      <c r="AN7" s="179">
        <f t="shared" si="2"/>
        <v>0</v>
      </c>
      <c r="AO7" s="179">
        <f t="shared" si="2"/>
        <v>0</v>
      </c>
      <c r="AP7" s="179">
        <f t="shared" si="2"/>
        <v>1082</v>
      </c>
      <c r="AQ7" s="180">
        <f t="shared" si="2"/>
        <v>462</v>
      </c>
      <c r="AR7" s="3"/>
      <c r="AS7" s="504" t="s">
        <v>74</v>
      </c>
      <c r="AT7" s="506">
        <f t="shared" ref="AT7:BA7" si="3">SUM(AT35:AT39)</f>
        <v>71</v>
      </c>
      <c r="AU7" s="179">
        <f t="shared" si="3"/>
        <v>21</v>
      </c>
      <c r="AV7" s="179">
        <f t="shared" si="3"/>
        <v>7</v>
      </c>
      <c r="AW7" s="179">
        <f t="shared" si="3"/>
        <v>26</v>
      </c>
      <c r="AX7" s="179">
        <f t="shared" si="3"/>
        <v>1</v>
      </c>
      <c r="AY7" s="179">
        <f t="shared" si="3"/>
        <v>22</v>
      </c>
      <c r="AZ7" s="179">
        <f t="shared" si="3"/>
        <v>5</v>
      </c>
      <c r="BA7" s="179">
        <f t="shared" si="3"/>
        <v>21</v>
      </c>
      <c r="BB7" s="179">
        <f t="shared" ref="BB7:BG7" si="4">SUM(BB35:BB39)</f>
        <v>0</v>
      </c>
      <c r="BC7" s="704">
        <f t="shared" si="4"/>
        <v>174</v>
      </c>
      <c r="BD7" s="506">
        <f t="shared" si="4"/>
        <v>96</v>
      </c>
      <c r="BE7" s="7">
        <f t="shared" si="4"/>
        <v>53</v>
      </c>
      <c r="BF7" s="8">
        <f t="shared" si="4"/>
        <v>149</v>
      </c>
      <c r="BG7" s="596">
        <f t="shared" si="4"/>
        <v>16</v>
      </c>
      <c r="BH7" s="3"/>
      <c r="BI7" s="504" t="s">
        <v>74</v>
      </c>
      <c r="BJ7" s="922">
        <f t="shared" ref="BJ7:BP7" si="5">SUM(BJ35:BJ39)</f>
        <v>155</v>
      </c>
      <c r="BK7" s="203">
        <f t="shared" si="5"/>
        <v>39</v>
      </c>
      <c r="BL7" s="203">
        <f t="shared" si="5"/>
        <v>6</v>
      </c>
      <c r="BM7" s="203">
        <f t="shared" si="5"/>
        <v>107</v>
      </c>
      <c r="BN7" s="203">
        <f t="shared" si="5"/>
        <v>1</v>
      </c>
      <c r="BO7" s="868">
        <f t="shared" si="5"/>
        <v>308</v>
      </c>
      <c r="BP7" s="456">
        <f t="shared" si="5"/>
        <v>89</v>
      </c>
    </row>
    <row r="8" spans="1:68">
      <c r="A8" s="6" t="s">
        <v>39</v>
      </c>
      <c r="B8" s="7">
        <f>+SUM(B41:B44)</f>
        <v>2519</v>
      </c>
      <c r="C8" s="7">
        <f t="shared" ref="C8:Q8" si="6">+SUM(C41:C44)</f>
        <v>1216</v>
      </c>
      <c r="D8" s="7">
        <f t="shared" si="6"/>
        <v>906</v>
      </c>
      <c r="E8" s="7">
        <f t="shared" si="6"/>
        <v>514</v>
      </c>
      <c r="F8" s="7">
        <f t="shared" si="6"/>
        <v>133</v>
      </c>
      <c r="G8" s="7">
        <f t="shared" si="6"/>
        <v>44</v>
      </c>
      <c r="H8" s="7">
        <f t="shared" si="6"/>
        <v>904</v>
      </c>
      <c r="I8" s="7">
        <f t="shared" si="6"/>
        <v>389</v>
      </c>
      <c r="J8" s="7">
        <f t="shared" si="6"/>
        <v>78</v>
      </c>
      <c r="K8" s="7">
        <f t="shared" si="6"/>
        <v>28</v>
      </c>
      <c r="L8" s="7">
        <f t="shared" si="6"/>
        <v>1094</v>
      </c>
      <c r="M8" s="7">
        <f t="shared" si="6"/>
        <v>593</v>
      </c>
      <c r="N8" s="7">
        <f t="shared" si="6"/>
        <v>141</v>
      </c>
      <c r="O8" s="7">
        <f t="shared" si="6"/>
        <v>45</v>
      </c>
      <c r="P8" s="7">
        <f t="shared" si="6"/>
        <v>651</v>
      </c>
      <c r="Q8" s="7">
        <f t="shared" si="6"/>
        <v>277</v>
      </c>
      <c r="R8" s="7">
        <f t="shared" ref="R8:S8" si="7">+SUM(R41:R44)</f>
        <v>0</v>
      </c>
      <c r="S8" s="7">
        <f t="shared" si="7"/>
        <v>0</v>
      </c>
      <c r="T8" s="7">
        <f t="shared" ref="T8:U8" si="8">+SUM(T41:T44)</f>
        <v>6426</v>
      </c>
      <c r="U8" s="8">
        <f t="shared" si="8"/>
        <v>3106</v>
      </c>
      <c r="V8" s="3"/>
      <c r="W8" s="181" t="s">
        <v>39</v>
      </c>
      <c r="X8" s="179">
        <f>+SUM(X41:X44)</f>
        <v>249</v>
      </c>
      <c r="Y8" s="179">
        <f t="shared" ref="Y8:AQ8" si="9">+SUM(Y41:Y44)</f>
        <v>136</v>
      </c>
      <c r="Z8" s="179">
        <f t="shared" si="9"/>
        <v>39</v>
      </c>
      <c r="AA8" s="179">
        <f t="shared" si="9"/>
        <v>14</v>
      </c>
      <c r="AB8" s="179">
        <f t="shared" si="9"/>
        <v>8</v>
      </c>
      <c r="AC8" s="179">
        <f t="shared" si="9"/>
        <v>4</v>
      </c>
      <c r="AD8" s="179">
        <f t="shared" si="9"/>
        <v>87</v>
      </c>
      <c r="AE8" s="179">
        <f t="shared" si="9"/>
        <v>43</v>
      </c>
      <c r="AF8" s="179">
        <f t="shared" si="9"/>
        <v>7</v>
      </c>
      <c r="AG8" s="179">
        <f t="shared" si="9"/>
        <v>1</v>
      </c>
      <c r="AH8" s="179">
        <f t="shared" si="9"/>
        <v>128</v>
      </c>
      <c r="AI8" s="179">
        <f t="shared" si="9"/>
        <v>67</v>
      </c>
      <c r="AJ8" s="179">
        <f t="shared" si="9"/>
        <v>19</v>
      </c>
      <c r="AK8" s="179">
        <f t="shared" si="9"/>
        <v>3</v>
      </c>
      <c r="AL8" s="179">
        <f t="shared" si="9"/>
        <v>183</v>
      </c>
      <c r="AM8" s="179">
        <f t="shared" si="9"/>
        <v>74</v>
      </c>
      <c r="AN8" s="179">
        <f t="shared" si="9"/>
        <v>0</v>
      </c>
      <c r="AO8" s="179">
        <f t="shared" si="9"/>
        <v>0</v>
      </c>
      <c r="AP8" s="179">
        <f t="shared" si="9"/>
        <v>720</v>
      </c>
      <c r="AQ8" s="180">
        <f t="shared" si="9"/>
        <v>342</v>
      </c>
      <c r="AR8" s="3"/>
      <c r="AS8" s="504" t="s">
        <v>39</v>
      </c>
      <c r="AT8" s="506">
        <f t="shared" ref="AT8:BA8" si="10">+SUM(AT41:AT44)</f>
        <v>54</v>
      </c>
      <c r="AU8" s="179">
        <f t="shared" si="10"/>
        <v>25</v>
      </c>
      <c r="AV8" s="179">
        <f t="shared" si="10"/>
        <v>4</v>
      </c>
      <c r="AW8" s="179">
        <f t="shared" si="10"/>
        <v>23</v>
      </c>
      <c r="AX8" s="179">
        <f t="shared" si="10"/>
        <v>3</v>
      </c>
      <c r="AY8" s="179">
        <f t="shared" si="10"/>
        <v>25</v>
      </c>
      <c r="AZ8" s="179">
        <f t="shared" si="10"/>
        <v>6</v>
      </c>
      <c r="BA8" s="179">
        <f t="shared" si="10"/>
        <v>22</v>
      </c>
      <c r="BB8" s="179">
        <f t="shared" ref="BB8:BG8" si="11">+SUM(BB41:BB44)</f>
        <v>0</v>
      </c>
      <c r="BC8" s="704">
        <f t="shared" si="11"/>
        <v>162</v>
      </c>
      <c r="BD8" s="506">
        <f t="shared" si="11"/>
        <v>85</v>
      </c>
      <c r="BE8" s="7">
        <f t="shared" si="11"/>
        <v>57</v>
      </c>
      <c r="BF8" s="8">
        <f t="shared" si="11"/>
        <v>142</v>
      </c>
      <c r="BG8" s="596">
        <f t="shared" si="11"/>
        <v>23</v>
      </c>
      <c r="BH8" s="3"/>
      <c r="BI8" s="504" t="s">
        <v>39</v>
      </c>
      <c r="BJ8" s="922">
        <f t="shared" ref="BJ8:BP8" si="12">+SUM(BJ41:BJ44)</f>
        <v>116</v>
      </c>
      <c r="BK8" s="203">
        <f t="shared" si="12"/>
        <v>47</v>
      </c>
      <c r="BL8" s="203">
        <f t="shared" si="12"/>
        <v>9</v>
      </c>
      <c r="BM8" s="203">
        <f t="shared" si="12"/>
        <v>104</v>
      </c>
      <c r="BN8" s="203">
        <f t="shared" si="12"/>
        <v>5</v>
      </c>
      <c r="BO8" s="868">
        <f t="shared" si="12"/>
        <v>281</v>
      </c>
      <c r="BP8" s="456">
        <f t="shared" si="12"/>
        <v>89</v>
      </c>
    </row>
    <row r="9" spans="1:68">
      <c r="A9" s="6" t="s">
        <v>8</v>
      </c>
      <c r="B9" s="7">
        <f>SUM(B46:B53)</f>
        <v>9389</v>
      </c>
      <c r="C9" s="7">
        <f t="shared" ref="C9:Q9" si="13">SUM(C46:C53)</f>
        <v>5043</v>
      </c>
      <c r="D9" s="7">
        <f t="shared" si="13"/>
        <v>3327</v>
      </c>
      <c r="E9" s="7">
        <f t="shared" si="13"/>
        <v>2143</v>
      </c>
      <c r="F9" s="7">
        <f t="shared" si="13"/>
        <v>1382</v>
      </c>
      <c r="G9" s="7">
        <f t="shared" si="13"/>
        <v>540</v>
      </c>
      <c r="H9" s="7">
        <f t="shared" si="13"/>
        <v>2978</v>
      </c>
      <c r="I9" s="7">
        <f t="shared" si="13"/>
        <v>1407</v>
      </c>
      <c r="J9" s="7">
        <f t="shared" si="13"/>
        <v>525</v>
      </c>
      <c r="K9" s="7">
        <f t="shared" si="13"/>
        <v>222</v>
      </c>
      <c r="L9" s="7">
        <f t="shared" si="13"/>
        <v>3780</v>
      </c>
      <c r="M9" s="7">
        <f t="shared" si="13"/>
        <v>2352</v>
      </c>
      <c r="N9" s="7">
        <f t="shared" si="13"/>
        <v>1359</v>
      </c>
      <c r="O9" s="7">
        <f t="shared" si="13"/>
        <v>449</v>
      </c>
      <c r="P9" s="7">
        <f t="shared" si="13"/>
        <v>2812</v>
      </c>
      <c r="Q9" s="7">
        <f t="shared" si="13"/>
        <v>1277</v>
      </c>
      <c r="R9" s="7">
        <f t="shared" ref="R9:S9" si="14">SUM(R46:R53)</f>
        <v>52</v>
      </c>
      <c r="S9" s="7">
        <f t="shared" si="14"/>
        <v>20</v>
      </c>
      <c r="T9" s="7">
        <f t="shared" ref="T9:U9" si="15">SUM(T46:T53)</f>
        <v>25604</v>
      </c>
      <c r="U9" s="8">
        <f t="shared" si="15"/>
        <v>13453</v>
      </c>
      <c r="V9" s="3"/>
      <c r="W9" s="181" t="s">
        <v>8</v>
      </c>
      <c r="X9" s="179">
        <f>SUM(X46:X53)</f>
        <v>1054</v>
      </c>
      <c r="Y9" s="179">
        <f t="shared" ref="Y9:AQ9" si="16">SUM(Y46:Y53)</f>
        <v>576</v>
      </c>
      <c r="Z9" s="179">
        <f t="shared" si="16"/>
        <v>290</v>
      </c>
      <c r="AA9" s="179">
        <f t="shared" si="16"/>
        <v>151</v>
      </c>
      <c r="AB9" s="179">
        <f t="shared" si="16"/>
        <v>117</v>
      </c>
      <c r="AC9" s="179">
        <f t="shared" si="16"/>
        <v>33</v>
      </c>
      <c r="AD9" s="179">
        <f t="shared" si="16"/>
        <v>294</v>
      </c>
      <c r="AE9" s="179">
        <f t="shared" si="16"/>
        <v>127</v>
      </c>
      <c r="AF9" s="179">
        <f t="shared" si="16"/>
        <v>20</v>
      </c>
      <c r="AG9" s="179">
        <f t="shared" si="16"/>
        <v>3</v>
      </c>
      <c r="AH9" s="179">
        <f t="shared" si="16"/>
        <v>454</v>
      </c>
      <c r="AI9" s="179">
        <f t="shared" si="16"/>
        <v>243</v>
      </c>
      <c r="AJ9" s="179">
        <f t="shared" si="16"/>
        <v>254</v>
      </c>
      <c r="AK9" s="179">
        <f t="shared" si="16"/>
        <v>74</v>
      </c>
      <c r="AL9" s="179">
        <f t="shared" si="16"/>
        <v>677</v>
      </c>
      <c r="AM9" s="179">
        <f t="shared" si="16"/>
        <v>319</v>
      </c>
      <c r="AN9" s="179">
        <f t="shared" si="16"/>
        <v>13</v>
      </c>
      <c r="AO9" s="179">
        <f t="shared" si="16"/>
        <v>4</v>
      </c>
      <c r="AP9" s="179">
        <f t="shared" si="16"/>
        <v>3173</v>
      </c>
      <c r="AQ9" s="180">
        <f t="shared" si="16"/>
        <v>1530</v>
      </c>
      <c r="AR9" s="3"/>
      <c r="AS9" s="504" t="s">
        <v>8</v>
      </c>
      <c r="AT9" s="506">
        <f t="shared" ref="AT9:BA9" si="17">SUM(AT46:AT53)</f>
        <v>193</v>
      </c>
      <c r="AU9" s="179">
        <f t="shared" si="17"/>
        <v>72</v>
      </c>
      <c r="AV9" s="179">
        <f t="shared" si="17"/>
        <v>37</v>
      </c>
      <c r="AW9" s="179">
        <f t="shared" si="17"/>
        <v>69</v>
      </c>
      <c r="AX9" s="179">
        <f t="shared" si="17"/>
        <v>9</v>
      </c>
      <c r="AY9" s="179">
        <f t="shared" si="17"/>
        <v>78</v>
      </c>
      <c r="AZ9" s="179">
        <f t="shared" si="17"/>
        <v>38</v>
      </c>
      <c r="BA9" s="179">
        <f t="shared" si="17"/>
        <v>65</v>
      </c>
      <c r="BB9" s="179">
        <f t="shared" ref="BB9:BG9" si="18">SUM(BB46:BB53)</f>
        <v>1</v>
      </c>
      <c r="BC9" s="704">
        <f t="shared" si="18"/>
        <v>562</v>
      </c>
      <c r="BD9" s="506">
        <f t="shared" si="18"/>
        <v>455</v>
      </c>
      <c r="BE9" s="7">
        <f t="shared" si="18"/>
        <v>75</v>
      </c>
      <c r="BF9" s="8">
        <f t="shared" si="18"/>
        <v>530</v>
      </c>
      <c r="BG9" s="596">
        <f t="shared" si="18"/>
        <v>51</v>
      </c>
      <c r="BH9" s="3"/>
      <c r="BI9" s="504" t="s">
        <v>8</v>
      </c>
      <c r="BJ9" s="922">
        <f t="shared" ref="BJ9:BP9" si="19">SUM(BJ46:BJ53)</f>
        <v>843</v>
      </c>
      <c r="BK9" s="203">
        <f t="shared" si="19"/>
        <v>129</v>
      </c>
      <c r="BL9" s="203">
        <f t="shared" si="19"/>
        <v>36</v>
      </c>
      <c r="BM9" s="203">
        <f t="shared" si="19"/>
        <v>217</v>
      </c>
      <c r="BN9" s="203">
        <f t="shared" si="19"/>
        <v>69</v>
      </c>
      <c r="BO9" s="868">
        <f t="shared" si="19"/>
        <v>1294</v>
      </c>
      <c r="BP9" s="456">
        <f t="shared" si="19"/>
        <v>450</v>
      </c>
    </row>
    <row r="10" spans="1:68">
      <c r="A10" s="6" t="s">
        <v>75</v>
      </c>
      <c r="B10" s="7">
        <f>SUM(B55:B60)</f>
        <v>2911</v>
      </c>
      <c r="C10" s="7">
        <f t="shared" ref="C10:Q10" si="20">SUM(C55:C60)</f>
        <v>1242</v>
      </c>
      <c r="D10" s="7">
        <f t="shared" si="20"/>
        <v>1154</v>
      </c>
      <c r="E10" s="7">
        <f t="shared" si="20"/>
        <v>561</v>
      </c>
      <c r="F10" s="7">
        <f t="shared" si="20"/>
        <v>47</v>
      </c>
      <c r="G10" s="7">
        <f t="shared" si="20"/>
        <v>3</v>
      </c>
      <c r="H10" s="7">
        <f t="shared" si="20"/>
        <v>831</v>
      </c>
      <c r="I10" s="7">
        <f t="shared" si="20"/>
        <v>291</v>
      </c>
      <c r="J10" s="7">
        <f t="shared" si="20"/>
        <v>16</v>
      </c>
      <c r="K10" s="7">
        <f t="shared" si="20"/>
        <v>3</v>
      </c>
      <c r="L10" s="7">
        <f t="shared" si="20"/>
        <v>1028</v>
      </c>
      <c r="M10" s="7">
        <f t="shared" si="20"/>
        <v>554</v>
      </c>
      <c r="N10" s="7">
        <f t="shared" si="20"/>
        <v>31</v>
      </c>
      <c r="O10" s="7">
        <f t="shared" si="20"/>
        <v>1</v>
      </c>
      <c r="P10" s="7">
        <f t="shared" si="20"/>
        <v>398</v>
      </c>
      <c r="Q10" s="7">
        <f t="shared" si="20"/>
        <v>98</v>
      </c>
      <c r="R10" s="7">
        <f t="shared" ref="R10:S10" si="21">SUM(R55:R60)</f>
        <v>0</v>
      </c>
      <c r="S10" s="7">
        <f t="shared" si="21"/>
        <v>0</v>
      </c>
      <c r="T10" s="7">
        <f t="shared" ref="T10:U10" si="22">SUM(T55:T60)</f>
        <v>6416</v>
      </c>
      <c r="U10" s="8">
        <f t="shared" si="22"/>
        <v>2753</v>
      </c>
      <c r="V10" s="3"/>
      <c r="W10" s="181" t="s">
        <v>75</v>
      </c>
      <c r="X10" s="179">
        <f>SUM(X55:X60)</f>
        <v>334</v>
      </c>
      <c r="Y10" s="179">
        <f t="shared" ref="Y10:AQ10" si="23">SUM(Y55:Y60)</f>
        <v>166</v>
      </c>
      <c r="Z10" s="179">
        <f t="shared" si="23"/>
        <v>189</v>
      </c>
      <c r="AA10" s="179">
        <f t="shared" si="23"/>
        <v>92</v>
      </c>
      <c r="AB10" s="179">
        <f t="shared" si="23"/>
        <v>7</v>
      </c>
      <c r="AC10" s="179">
        <f t="shared" si="23"/>
        <v>1</v>
      </c>
      <c r="AD10" s="179">
        <f t="shared" si="23"/>
        <v>93</v>
      </c>
      <c r="AE10" s="179">
        <f t="shared" si="23"/>
        <v>38</v>
      </c>
      <c r="AF10" s="179">
        <f t="shared" si="23"/>
        <v>0</v>
      </c>
      <c r="AG10" s="179">
        <f t="shared" si="23"/>
        <v>0</v>
      </c>
      <c r="AH10" s="179">
        <f t="shared" si="23"/>
        <v>206</v>
      </c>
      <c r="AI10" s="179">
        <f t="shared" si="23"/>
        <v>87</v>
      </c>
      <c r="AJ10" s="179">
        <f t="shared" si="23"/>
        <v>7</v>
      </c>
      <c r="AK10" s="179">
        <f t="shared" si="23"/>
        <v>0</v>
      </c>
      <c r="AL10" s="179">
        <f t="shared" si="23"/>
        <v>97</v>
      </c>
      <c r="AM10" s="179">
        <f t="shared" si="23"/>
        <v>24</v>
      </c>
      <c r="AN10" s="179">
        <f t="shared" si="23"/>
        <v>0</v>
      </c>
      <c r="AO10" s="179">
        <f t="shared" si="23"/>
        <v>0</v>
      </c>
      <c r="AP10" s="179">
        <f t="shared" si="23"/>
        <v>933</v>
      </c>
      <c r="AQ10" s="180">
        <f t="shared" si="23"/>
        <v>408</v>
      </c>
      <c r="AR10" s="3"/>
      <c r="AS10" s="504" t="s">
        <v>75</v>
      </c>
      <c r="AT10" s="506">
        <f t="shared" ref="AT10:BA10" si="24">SUM(AT55:AT60)</f>
        <v>50</v>
      </c>
      <c r="AU10" s="179">
        <f t="shared" si="24"/>
        <v>19</v>
      </c>
      <c r="AV10" s="179">
        <f t="shared" si="24"/>
        <v>3</v>
      </c>
      <c r="AW10" s="179">
        <f t="shared" si="24"/>
        <v>16</v>
      </c>
      <c r="AX10" s="179">
        <f t="shared" si="24"/>
        <v>1</v>
      </c>
      <c r="AY10" s="179">
        <f t="shared" si="24"/>
        <v>14</v>
      </c>
      <c r="AZ10" s="179">
        <f t="shared" si="24"/>
        <v>2</v>
      </c>
      <c r="BA10" s="179">
        <f t="shared" si="24"/>
        <v>8</v>
      </c>
      <c r="BB10" s="179">
        <f t="shared" ref="BB10:BG10" si="25">SUM(BB55:BB60)</f>
        <v>0</v>
      </c>
      <c r="BC10" s="704">
        <f t="shared" si="25"/>
        <v>113</v>
      </c>
      <c r="BD10" s="506">
        <f t="shared" si="25"/>
        <v>74</v>
      </c>
      <c r="BE10" s="7">
        <f t="shared" si="25"/>
        <v>31</v>
      </c>
      <c r="BF10" s="8">
        <f t="shared" si="25"/>
        <v>105</v>
      </c>
      <c r="BG10" s="596">
        <f t="shared" si="25"/>
        <v>14</v>
      </c>
      <c r="BH10" s="3"/>
      <c r="BI10" s="504" t="s">
        <v>75</v>
      </c>
      <c r="BJ10" s="922">
        <f t="shared" ref="BJ10:BP10" si="26">SUM(BJ55:BJ60)</f>
        <v>68</v>
      </c>
      <c r="BK10" s="203">
        <f t="shared" si="26"/>
        <v>41</v>
      </c>
      <c r="BL10" s="203">
        <f t="shared" si="26"/>
        <v>18</v>
      </c>
      <c r="BM10" s="203">
        <f t="shared" si="26"/>
        <v>69</v>
      </c>
      <c r="BN10" s="203">
        <f t="shared" si="26"/>
        <v>11</v>
      </c>
      <c r="BO10" s="868">
        <f t="shared" si="26"/>
        <v>207</v>
      </c>
      <c r="BP10" s="456">
        <f t="shared" si="26"/>
        <v>74</v>
      </c>
    </row>
    <row r="11" spans="1:68">
      <c r="A11" s="6" t="s">
        <v>38</v>
      </c>
      <c r="B11" s="7">
        <f>SUM(B62:B65)</f>
        <v>836</v>
      </c>
      <c r="C11" s="7">
        <f t="shared" ref="C11:Q11" si="27">SUM(C62:C65)</f>
        <v>396</v>
      </c>
      <c r="D11" s="7">
        <f t="shared" si="27"/>
        <v>368</v>
      </c>
      <c r="E11" s="7">
        <f t="shared" si="27"/>
        <v>158</v>
      </c>
      <c r="F11" s="7">
        <f t="shared" si="27"/>
        <v>0</v>
      </c>
      <c r="G11" s="7">
        <f t="shared" si="27"/>
        <v>0</v>
      </c>
      <c r="H11" s="7">
        <f t="shared" si="27"/>
        <v>64</v>
      </c>
      <c r="I11" s="7">
        <f t="shared" si="27"/>
        <v>26</v>
      </c>
      <c r="J11" s="7">
        <f t="shared" si="27"/>
        <v>63</v>
      </c>
      <c r="K11" s="7">
        <f t="shared" si="27"/>
        <v>15</v>
      </c>
      <c r="L11" s="7">
        <f t="shared" si="27"/>
        <v>301</v>
      </c>
      <c r="M11" s="7">
        <f t="shared" si="27"/>
        <v>125</v>
      </c>
      <c r="N11" s="7">
        <f t="shared" si="27"/>
        <v>0</v>
      </c>
      <c r="O11" s="7">
        <f t="shared" si="27"/>
        <v>0</v>
      </c>
      <c r="P11" s="7">
        <f t="shared" si="27"/>
        <v>57</v>
      </c>
      <c r="Q11" s="7">
        <f t="shared" si="27"/>
        <v>23</v>
      </c>
      <c r="R11" s="7">
        <f t="shared" ref="R11:S11" si="28">SUM(R62:R65)</f>
        <v>0</v>
      </c>
      <c r="S11" s="7">
        <f t="shared" si="28"/>
        <v>0</v>
      </c>
      <c r="T11" s="7">
        <f t="shared" ref="T11:U11" si="29">SUM(T62:T65)</f>
        <v>1689</v>
      </c>
      <c r="U11" s="8">
        <f t="shared" si="29"/>
        <v>743</v>
      </c>
      <c r="V11" s="3"/>
      <c r="W11" s="181" t="s">
        <v>38</v>
      </c>
      <c r="X11" s="179">
        <f>SUM(X62:X65)</f>
        <v>98</v>
      </c>
      <c r="Y11" s="179">
        <f t="shared" ref="Y11:AQ11" si="30">SUM(Y62:Y65)</f>
        <v>57</v>
      </c>
      <c r="Z11" s="179">
        <f t="shared" si="30"/>
        <v>13</v>
      </c>
      <c r="AA11" s="179">
        <f t="shared" si="30"/>
        <v>8</v>
      </c>
      <c r="AB11" s="179">
        <f t="shared" si="30"/>
        <v>0</v>
      </c>
      <c r="AC11" s="179">
        <f t="shared" si="30"/>
        <v>0</v>
      </c>
      <c r="AD11" s="179">
        <f t="shared" si="30"/>
        <v>0</v>
      </c>
      <c r="AE11" s="179">
        <f t="shared" si="30"/>
        <v>0</v>
      </c>
      <c r="AF11" s="179">
        <f t="shared" si="30"/>
        <v>6</v>
      </c>
      <c r="AG11" s="179">
        <f t="shared" si="30"/>
        <v>4</v>
      </c>
      <c r="AH11" s="179">
        <f t="shared" si="30"/>
        <v>51</v>
      </c>
      <c r="AI11" s="179">
        <f t="shared" si="30"/>
        <v>20</v>
      </c>
      <c r="AJ11" s="179">
        <f t="shared" si="30"/>
        <v>0</v>
      </c>
      <c r="AK11" s="179">
        <f t="shared" si="30"/>
        <v>0</v>
      </c>
      <c r="AL11" s="179">
        <f t="shared" si="30"/>
        <v>13</v>
      </c>
      <c r="AM11" s="179">
        <f t="shared" si="30"/>
        <v>8</v>
      </c>
      <c r="AN11" s="179">
        <f t="shared" si="30"/>
        <v>0</v>
      </c>
      <c r="AO11" s="179">
        <f t="shared" si="30"/>
        <v>0</v>
      </c>
      <c r="AP11" s="179">
        <f t="shared" si="30"/>
        <v>181</v>
      </c>
      <c r="AQ11" s="180">
        <f t="shared" si="30"/>
        <v>97</v>
      </c>
      <c r="AR11" s="3"/>
      <c r="AS11" s="504" t="s">
        <v>38</v>
      </c>
      <c r="AT11" s="506">
        <f t="shared" ref="AT11:BA11" si="31">SUM(AT62:AT65)</f>
        <v>13</v>
      </c>
      <c r="AU11" s="179">
        <f t="shared" si="31"/>
        <v>6</v>
      </c>
      <c r="AV11" s="179">
        <f t="shared" si="31"/>
        <v>0</v>
      </c>
      <c r="AW11" s="179">
        <f t="shared" si="31"/>
        <v>2</v>
      </c>
      <c r="AX11" s="179">
        <f t="shared" si="31"/>
        <v>1</v>
      </c>
      <c r="AY11" s="179">
        <f t="shared" si="31"/>
        <v>6</v>
      </c>
      <c r="AZ11" s="179">
        <f t="shared" si="31"/>
        <v>0</v>
      </c>
      <c r="BA11" s="179">
        <f t="shared" si="31"/>
        <v>1</v>
      </c>
      <c r="BB11" s="179">
        <f t="shared" ref="BB11:BG11" si="32">SUM(BB62:BB65)</f>
        <v>0</v>
      </c>
      <c r="BC11" s="704">
        <f t="shared" si="32"/>
        <v>29</v>
      </c>
      <c r="BD11" s="506">
        <f t="shared" si="32"/>
        <v>27</v>
      </c>
      <c r="BE11" s="7">
        <f t="shared" si="32"/>
        <v>3</v>
      </c>
      <c r="BF11" s="8">
        <f t="shared" si="32"/>
        <v>30</v>
      </c>
      <c r="BG11" s="596">
        <f t="shared" si="32"/>
        <v>5</v>
      </c>
      <c r="BH11" s="3"/>
      <c r="BI11" s="504" t="s">
        <v>38</v>
      </c>
      <c r="BJ11" s="922">
        <f t="shared" ref="BJ11:BP11" si="33">SUM(BJ62:BJ65)</f>
        <v>27</v>
      </c>
      <c r="BK11" s="203">
        <f t="shared" si="33"/>
        <v>0</v>
      </c>
      <c r="BL11" s="203">
        <f t="shared" si="33"/>
        <v>0</v>
      </c>
      <c r="BM11" s="203">
        <f t="shared" si="33"/>
        <v>8</v>
      </c>
      <c r="BN11" s="203">
        <f t="shared" si="33"/>
        <v>11</v>
      </c>
      <c r="BO11" s="868">
        <f>SUM(BO62:BO65)</f>
        <v>46</v>
      </c>
      <c r="BP11" s="456">
        <f t="shared" si="33"/>
        <v>16</v>
      </c>
    </row>
    <row r="12" spans="1:68">
      <c r="A12" s="6" t="s">
        <v>25</v>
      </c>
      <c r="B12" s="7">
        <f>SUM(B72:B74)</f>
        <v>1017</v>
      </c>
      <c r="C12" s="7">
        <f t="shared" ref="C12:Q12" si="34">SUM(C72:C74)</f>
        <v>408</v>
      </c>
      <c r="D12" s="7">
        <f t="shared" si="34"/>
        <v>445</v>
      </c>
      <c r="E12" s="7">
        <f t="shared" si="34"/>
        <v>228</v>
      </c>
      <c r="F12" s="7">
        <f t="shared" si="34"/>
        <v>32</v>
      </c>
      <c r="G12" s="7">
        <f t="shared" si="34"/>
        <v>8</v>
      </c>
      <c r="H12" s="7">
        <f t="shared" si="34"/>
        <v>249</v>
      </c>
      <c r="I12" s="7">
        <f t="shared" si="34"/>
        <v>92</v>
      </c>
      <c r="J12" s="7">
        <f t="shared" si="34"/>
        <v>0</v>
      </c>
      <c r="K12" s="7">
        <f t="shared" si="34"/>
        <v>0</v>
      </c>
      <c r="L12" s="7">
        <f t="shared" si="34"/>
        <v>558</v>
      </c>
      <c r="M12" s="7">
        <f t="shared" si="34"/>
        <v>270</v>
      </c>
      <c r="N12" s="7">
        <f t="shared" si="34"/>
        <v>35</v>
      </c>
      <c r="O12" s="7">
        <f t="shared" si="34"/>
        <v>7</v>
      </c>
      <c r="P12" s="7">
        <f t="shared" si="34"/>
        <v>149</v>
      </c>
      <c r="Q12" s="7">
        <f t="shared" si="34"/>
        <v>47</v>
      </c>
      <c r="R12" s="7">
        <f t="shared" ref="R12:S12" si="35">SUM(R72:R74)</f>
        <v>0</v>
      </c>
      <c r="S12" s="7">
        <f t="shared" si="35"/>
        <v>0</v>
      </c>
      <c r="T12" s="7">
        <f t="shared" ref="T12:U12" si="36">SUM(T72:T74)</f>
        <v>2485</v>
      </c>
      <c r="U12" s="8">
        <f t="shared" si="36"/>
        <v>1060</v>
      </c>
      <c r="V12" s="3"/>
      <c r="W12" s="181" t="s">
        <v>25</v>
      </c>
      <c r="X12" s="179">
        <f>SUM(X72:X74)</f>
        <v>71</v>
      </c>
      <c r="Y12" s="179">
        <f t="shared" ref="Y12:AQ12" si="37">SUM(Y72:Y74)</f>
        <v>32</v>
      </c>
      <c r="Z12" s="179">
        <f t="shared" si="37"/>
        <v>19</v>
      </c>
      <c r="AA12" s="179">
        <f t="shared" si="37"/>
        <v>13</v>
      </c>
      <c r="AB12" s="179">
        <f t="shared" si="37"/>
        <v>2</v>
      </c>
      <c r="AC12" s="179">
        <f t="shared" si="37"/>
        <v>0</v>
      </c>
      <c r="AD12" s="179">
        <f t="shared" si="37"/>
        <v>25</v>
      </c>
      <c r="AE12" s="179">
        <f t="shared" si="37"/>
        <v>9</v>
      </c>
      <c r="AF12" s="179">
        <f t="shared" si="37"/>
        <v>0</v>
      </c>
      <c r="AG12" s="179">
        <f t="shared" si="37"/>
        <v>0</v>
      </c>
      <c r="AH12" s="179">
        <f t="shared" si="37"/>
        <v>67</v>
      </c>
      <c r="AI12" s="179">
        <f t="shared" si="37"/>
        <v>26</v>
      </c>
      <c r="AJ12" s="179">
        <f t="shared" si="37"/>
        <v>6</v>
      </c>
      <c r="AK12" s="179">
        <f t="shared" si="37"/>
        <v>0</v>
      </c>
      <c r="AL12" s="179">
        <f t="shared" si="37"/>
        <v>27</v>
      </c>
      <c r="AM12" s="179">
        <f t="shared" si="37"/>
        <v>11</v>
      </c>
      <c r="AN12" s="179">
        <f t="shared" si="37"/>
        <v>0</v>
      </c>
      <c r="AO12" s="179">
        <f t="shared" si="37"/>
        <v>0</v>
      </c>
      <c r="AP12" s="179">
        <f t="shared" si="37"/>
        <v>217</v>
      </c>
      <c r="AQ12" s="180">
        <f t="shared" si="37"/>
        <v>91</v>
      </c>
      <c r="AR12" s="3"/>
      <c r="AS12" s="504" t="s">
        <v>25</v>
      </c>
      <c r="AT12" s="506">
        <f t="shared" ref="AT12:BA12" si="38">SUM(AT72:AT74)</f>
        <v>17</v>
      </c>
      <c r="AU12" s="179">
        <f t="shared" si="38"/>
        <v>8</v>
      </c>
      <c r="AV12" s="179">
        <f t="shared" si="38"/>
        <v>2</v>
      </c>
      <c r="AW12" s="179">
        <f t="shared" si="38"/>
        <v>5</v>
      </c>
      <c r="AX12" s="179">
        <f t="shared" si="38"/>
        <v>0</v>
      </c>
      <c r="AY12" s="179">
        <f t="shared" si="38"/>
        <v>9</v>
      </c>
      <c r="AZ12" s="179">
        <f t="shared" si="38"/>
        <v>2</v>
      </c>
      <c r="BA12" s="179">
        <f t="shared" si="38"/>
        <v>4</v>
      </c>
      <c r="BB12" s="179">
        <f t="shared" ref="BB12:BG12" si="39">SUM(BB72:BB74)</f>
        <v>0</v>
      </c>
      <c r="BC12" s="704">
        <f t="shared" si="39"/>
        <v>47</v>
      </c>
      <c r="BD12" s="506">
        <f t="shared" si="39"/>
        <v>33</v>
      </c>
      <c r="BE12" s="7">
        <f t="shared" si="39"/>
        <v>12</v>
      </c>
      <c r="BF12" s="8">
        <f t="shared" si="39"/>
        <v>45</v>
      </c>
      <c r="BG12" s="596">
        <f t="shared" si="39"/>
        <v>5</v>
      </c>
      <c r="BH12" s="3"/>
      <c r="BI12" s="504" t="s">
        <v>25</v>
      </c>
      <c r="BJ12" s="922">
        <f t="shared" ref="BJ12:BP12" si="40">SUM(BJ72:BJ74)</f>
        <v>22</v>
      </c>
      <c r="BK12" s="203">
        <f t="shared" si="40"/>
        <v>24</v>
      </c>
      <c r="BL12" s="203">
        <f t="shared" si="40"/>
        <v>2</v>
      </c>
      <c r="BM12" s="203">
        <f t="shared" si="40"/>
        <v>5</v>
      </c>
      <c r="BN12" s="203">
        <f t="shared" si="40"/>
        <v>5</v>
      </c>
      <c r="BO12" s="868">
        <f t="shared" si="40"/>
        <v>58</v>
      </c>
      <c r="BP12" s="456">
        <f t="shared" si="40"/>
        <v>40</v>
      </c>
    </row>
    <row r="13" spans="1:68">
      <c r="A13" s="6" t="s">
        <v>108</v>
      </c>
      <c r="B13" s="7">
        <f>SUM(B76:B84)</f>
        <v>2620</v>
      </c>
      <c r="C13" s="7">
        <f t="shared" ref="C13:Q13" si="41">SUM(C76:C84)</f>
        <v>1149</v>
      </c>
      <c r="D13" s="7">
        <f t="shared" si="41"/>
        <v>1142</v>
      </c>
      <c r="E13" s="7">
        <f t="shared" si="41"/>
        <v>526</v>
      </c>
      <c r="F13" s="7">
        <f t="shared" si="41"/>
        <v>140</v>
      </c>
      <c r="G13" s="7">
        <f t="shared" si="41"/>
        <v>49</v>
      </c>
      <c r="H13" s="7">
        <f t="shared" si="41"/>
        <v>542</v>
      </c>
      <c r="I13" s="7">
        <f t="shared" si="41"/>
        <v>191</v>
      </c>
      <c r="J13" s="7">
        <f t="shared" si="41"/>
        <v>58</v>
      </c>
      <c r="K13" s="7">
        <f t="shared" si="41"/>
        <v>16</v>
      </c>
      <c r="L13" s="7">
        <f t="shared" si="41"/>
        <v>1524</v>
      </c>
      <c r="M13" s="7">
        <f t="shared" si="41"/>
        <v>684</v>
      </c>
      <c r="N13" s="7">
        <f t="shared" si="41"/>
        <v>49</v>
      </c>
      <c r="O13" s="7">
        <f t="shared" si="41"/>
        <v>7</v>
      </c>
      <c r="P13" s="7">
        <f t="shared" si="41"/>
        <v>460</v>
      </c>
      <c r="Q13" s="7">
        <f t="shared" si="41"/>
        <v>146</v>
      </c>
      <c r="R13" s="7">
        <f t="shared" ref="R13:S13" si="42">SUM(R76:R84)</f>
        <v>0</v>
      </c>
      <c r="S13" s="7">
        <f t="shared" si="42"/>
        <v>0</v>
      </c>
      <c r="T13" s="7">
        <f t="shared" ref="T13:U13" si="43">SUM(T76:T84)</f>
        <v>6535</v>
      </c>
      <c r="U13" s="8">
        <f t="shared" si="43"/>
        <v>2768</v>
      </c>
      <c r="V13" s="3"/>
      <c r="W13" s="181" t="s">
        <v>108</v>
      </c>
      <c r="X13" s="179">
        <f>SUM(X76:X84)</f>
        <v>406</v>
      </c>
      <c r="Y13" s="179">
        <f t="shared" ref="Y13:AQ13" si="44">SUM(Y76:Y84)</f>
        <v>188</v>
      </c>
      <c r="Z13" s="179">
        <f t="shared" si="44"/>
        <v>166</v>
      </c>
      <c r="AA13" s="179">
        <f t="shared" si="44"/>
        <v>71</v>
      </c>
      <c r="AB13" s="179">
        <f t="shared" si="44"/>
        <v>18</v>
      </c>
      <c r="AC13" s="179">
        <f t="shared" si="44"/>
        <v>9</v>
      </c>
      <c r="AD13" s="179">
        <f t="shared" si="44"/>
        <v>92</v>
      </c>
      <c r="AE13" s="179">
        <f t="shared" si="44"/>
        <v>31</v>
      </c>
      <c r="AF13" s="179">
        <f t="shared" si="44"/>
        <v>25</v>
      </c>
      <c r="AG13" s="179">
        <f t="shared" si="44"/>
        <v>5</v>
      </c>
      <c r="AH13" s="179">
        <f t="shared" si="44"/>
        <v>380</v>
      </c>
      <c r="AI13" s="179">
        <f t="shared" si="44"/>
        <v>135</v>
      </c>
      <c r="AJ13" s="179">
        <f t="shared" si="44"/>
        <v>21</v>
      </c>
      <c r="AK13" s="179">
        <f t="shared" si="44"/>
        <v>4</v>
      </c>
      <c r="AL13" s="179">
        <f t="shared" si="44"/>
        <v>141</v>
      </c>
      <c r="AM13" s="179">
        <f t="shared" si="44"/>
        <v>39</v>
      </c>
      <c r="AN13" s="179">
        <f t="shared" si="44"/>
        <v>0</v>
      </c>
      <c r="AO13" s="179">
        <f t="shared" si="44"/>
        <v>0</v>
      </c>
      <c r="AP13" s="179">
        <f t="shared" si="44"/>
        <v>1249</v>
      </c>
      <c r="AQ13" s="180">
        <f t="shared" si="44"/>
        <v>482</v>
      </c>
      <c r="AR13" s="3"/>
      <c r="AS13" s="504" t="s">
        <v>108</v>
      </c>
      <c r="AT13" s="506">
        <f t="shared" ref="AT13:BA13" si="45">SUM(AT76:AT84)</f>
        <v>44</v>
      </c>
      <c r="AU13" s="179">
        <f t="shared" si="45"/>
        <v>20</v>
      </c>
      <c r="AV13" s="179">
        <f t="shared" si="45"/>
        <v>4</v>
      </c>
      <c r="AW13" s="179">
        <f t="shared" si="45"/>
        <v>11</v>
      </c>
      <c r="AX13" s="179">
        <f t="shared" si="45"/>
        <v>2</v>
      </c>
      <c r="AY13" s="179">
        <f t="shared" si="45"/>
        <v>17</v>
      </c>
      <c r="AZ13" s="179">
        <f t="shared" si="45"/>
        <v>2</v>
      </c>
      <c r="BA13" s="179">
        <f t="shared" si="45"/>
        <v>10</v>
      </c>
      <c r="BB13" s="179">
        <f t="shared" ref="BB13:BG13" si="46">SUM(BB76:BB84)</f>
        <v>0</v>
      </c>
      <c r="BC13" s="704">
        <f t="shared" si="46"/>
        <v>110</v>
      </c>
      <c r="BD13" s="506">
        <f t="shared" si="46"/>
        <v>94</v>
      </c>
      <c r="BE13" s="7">
        <f t="shared" si="46"/>
        <v>12</v>
      </c>
      <c r="BF13" s="8">
        <f t="shared" si="46"/>
        <v>106</v>
      </c>
      <c r="BG13" s="596">
        <f t="shared" si="46"/>
        <v>14</v>
      </c>
      <c r="BH13" s="3"/>
      <c r="BI13" s="504" t="s">
        <v>108</v>
      </c>
      <c r="BJ13" s="922">
        <f t="shared" ref="BJ13:BP13" si="47">SUM(BJ76:BJ84)</f>
        <v>189</v>
      </c>
      <c r="BK13" s="203">
        <f t="shared" si="47"/>
        <v>2</v>
      </c>
      <c r="BL13" s="203">
        <f t="shared" si="47"/>
        <v>7</v>
      </c>
      <c r="BM13" s="203">
        <f t="shared" si="47"/>
        <v>18</v>
      </c>
      <c r="BN13" s="203">
        <f t="shared" si="47"/>
        <v>13</v>
      </c>
      <c r="BO13" s="868">
        <f t="shared" si="47"/>
        <v>229</v>
      </c>
      <c r="BP13" s="456">
        <f t="shared" si="47"/>
        <v>152</v>
      </c>
    </row>
    <row r="14" spans="1:68">
      <c r="A14" s="6" t="s">
        <v>109</v>
      </c>
      <c r="B14" s="7">
        <f>SUM(B86:B90)</f>
        <v>1292</v>
      </c>
      <c r="C14" s="7">
        <f t="shared" ref="C14:Q14" si="48">SUM(C86:C90)</f>
        <v>390</v>
      </c>
      <c r="D14" s="7">
        <f t="shared" si="48"/>
        <v>429</v>
      </c>
      <c r="E14" s="7">
        <f t="shared" si="48"/>
        <v>175</v>
      </c>
      <c r="F14" s="7">
        <f t="shared" si="48"/>
        <v>53</v>
      </c>
      <c r="G14" s="7">
        <f t="shared" si="48"/>
        <v>9</v>
      </c>
      <c r="H14" s="7">
        <f t="shared" si="48"/>
        <v>154</v>
      </c>
      <c r="I14" s="7">
        <f t="shared" si="48"/>
        <v>44</v>
      </c>
      <c r="J14" s="7">
        <f t="shared" si="48"/>
        <v>199</v>
      </c>
      <c r="K14" s="7">
        <f t="shared" si="48"/>
        <v>57</v>
      </c>
      <c r="L14" s="7">
        <f t="shared" si="48"/>
        <v>443</v>
      </c>
      <c r="M14" s="7">
        <f t="shared" si="48"/>
        <v>190</v>
      </c>
      <c r="N14" s="7">
        <f t="shared" si="48"/>
        <v>30</v>
      </c>
      <c r="O14" s="7">
        <f t="shared" si="48"/>
        <v>0</v>
      </c>
      <c r="P14" s="7">
        <f t="shared" si="48"/>
        <v>138</v>
      </c>
      <c r="Q14" s="7">
        <f t="shared" si="48"/>
        <v>31</v>
      </c>
      <c r="R14" s="7">
        <f t="shared" ref="R14:S14" si="49">SUM(R86:R90)</f>
        <v>0</v>
      </c>
      <c r="S14" s="7">
        <f t="shared" si="49"/>
        <v>0</v>
      </c>
      <c r="T14" s="7">
        <f t="shared" ref="T14:U14" si="50">SUM(T86:T90)</f>
        <v>2738</v>
      </c>
      <c r="U14" s="8">
        <f t="shared" si="50"/>
        <v>896</v>
      </c>
      <c r="V14" s="3"/>
      <c r="W14" s="181" t="s">
        <v>109</v>
      </c>
      <c r="X14" s="179">
        <f>SUM(X86:X90)</f>
        <v>165</v>
      </c>
      <c r="Y14" s="179">
        <f t="shared" ref="Y14:AQ14" si="51">SUM(Y86:Y90)</f>
        <v>57</v>
      </c>
      <c r="Z14" s="179">
        <f t="shared" si="51"/>
        <v>105</v>
      </c>
      <c r="AA14" s="179">
        <f t="shared" si="51"/>
        <v>44</v>
      </c>
      <c r="AB14" s="179">
        <f t="shared" si="51"/>
        <v>1</v>
      </c>
      <c r="AC14" s="179">
        <f t="shared" si="51"/>
        <v>0</v>
      </c>
      <c r="AD14" s="179">
        <f t="shared" si="51"/>
        <v>17</v>
      </c>
      <c r="AE14" s="179">
        <f t="shared" si="51"/>
        <v>4</v>
      </c>
      <c r="AF14" s="179">
        <f t="shared" si="51"/>
        <v>45</v>
      </c>
      <c r="AG14" s="179">
        <f t="shared" si="51"/>
        <v>15</v>
      </c>
      <c r="AH14" s="179">
        <f t="shared" si="51"/>
        <v>121</v>
      </c>
      <c r="AI14" s="179">
        <f t="shared" si="51"/>
        <v>54</v>
      </c>
      <c r="AJ14" s="179">
        <f t="shared" si="51"/>
        <v>5</v>
      </c>
      <c r="AK14" s="179">
        <f t="shared" si="51"/>
        <v>0</v>
      </c>
      <c r="AL14" s="179">
        <f t="shared" si="51"/>
        <v>32</v>
      </c>
      <c r="AM14" s="179">
        <f t="shared" si="51"/>
        <v>7</v>
      </c>
      <c r="AN14" s="179">
        <f t="shared" si="51"/>
        <v>0</v>
      </c>
      <c r="AO14" s="179">
        <f t="shared" si="51"/>
        <v>0</v>
      </c>
      <c r="AP14" s="179">
        <f t="shared" si="51"/>
        <v>491</v>
      </c>
      <c r="AQ14" s="180">
        <f t="shared" si="51"/>
        <v>181</v>
      </c>
      <c r="AR14" s="3"/>
      <c r="AS14" s="504" t="s">
        <v>109</v>
      </c>
      <c r="AT14" s="506">
        <f t="shared" ref="AT14:BA14" si="52">SUM(AT86:AT90)</f>
        <v>23</v>
      </c>
      <c r="AU14" s="179">
        <f t="shared" si="52"/>
        <v>7</v>
      </c>
      <c r="AV14" s="179">
        <f t="shared" si="52"/>
        <v>1</v>
      </c>
      <c r="AW14" s="179">
        <f t="shared" si="52"/>
        <v>4</v>
      </c>
      <c r="AX14" s="179">
        <f t="shared" si="52"/>
        <v>3</v>
      </c>
      <c r="AY14" s="179">
        <f t="shared" si="52"/>
        <v>7</v>
      </c>
      <c r="AZ14" s="179">
        <f t="shared" si="52"/>
        <v>2</v>
      </c>
      <c r="BA14" s="179">
        <f t="shared" si="52"/>
        <v>4</v>
      </c>
      <c r="BB14" s="179">
        <f t="shared" ref="BB14:BG14" si="53">SUM(BB86:BB90)</f>
        <v>0</v>
      </c>
      <c r="BC14" s="704">
        <f t="shared" si="53"/>
        <v>51</v>
      </c>
      <c r="BD14" s="506">
        <f t="shared" si="53"/>
        <v>40</v>
      </c>
      <c r="BE14" s="7">
        <f t="shared" si="53"/>
        <v>10</v>
      </c>
      <c r="BF14" s="8">
        <f t="shared" si="53"/>
        <v>50</v>
      </c>
      <c r="BG14" s="596">
        <f t="shared" si="53"/>
        <v>10</v>
      </c>
      <c r="BH14" s="3"/>
      <c r="BI14" s="504" t="s">
        <v>109</v>
      </c>
      <c r="BJ14" s="922">
        <f t="shared" ref="BJ14:BP14" si="54">SUM(BJ86:BJ90)</f>
        <v>46</v>
      </c>
      <c r="BK14" s="203">
        <f t="shared" si="54"/>
        <v>22</v>
      </c>
      <c r="BL14" s="203">
        <f t="shared" si="54"/>
        <v>6</v>
      </c>
      <c r="BM14" s="203">
        <f t="shared" si="54"/>
        <v>26</v>
      </c>
      <c r="BN14" s="203">
        <f t="shared" si="54"/>
        <v>0</v>
      </c>
      <c r="BO14" s="868">
        <f t="shared" si="54"/>
        <v>100</v>
      </c>
      <c r="BP14" s="456">
        <f t="shared" si="54"/>
        <v>34</v>
      </c>
    </row>
    <row r="15" spans="1:68">
      <c r="A15" s="6" t="s">
        <v>73</v>
      </c>
      <c r="B15" s="7">
        <f>SUM(B92:B98)</f>
        <v>2651</v>
      </c>
      <c r="C15" s="7">
        <f t="shared" ref="C15:Q15" si="55">SUM(C92:C98)</f>
        <v>1298</v>
      </c>
      <c r="D15" s="7">
        <f t="shared" si="55"/>
        <v>1062</v>
      </c>
      <c r="E15" s="7">
        <f t="shared" si="55"/>
        <v>628</v>
      </c>
      <c r="F15" s="7">
        <f t="shared" si="55"/>
        <v>15</v>
      </c>
      <c r="G15" s="7">
        <f t="shared" si="55"/>
        <v>5</v>
      </c>
      <c r="H15" s="7">
        <f t="shared" si="55"/>
        <v>366</v>
      </c>
      <c r="I15" s="7">
        <f t="shared" si="55"/>
        <v>134</v>
      </c>
      <c r="J15" s="7">
        <f t="shared" si="55"/>
        <v>775</v>
      </c>
      <c r="K15" s="7">
        <f t="shared" si="55"/>
        <v>333</v>
      </c>
      <c r="L15" s="7">
        <f t="shared" si="55"/>
        <v>1198</v>
      </c>
      <c r="M15" s="7">
        <f t="shared" si="55"/>
        <v>715</v>
      </c>
      <c r="N15" s="7">
        <f t="shared" si="55"/>
        <v>123</v>
      </c>
      <c r="O15" s="7">
        <f t="shared" si="55"/>
        <v>18</v>
      </c>
      <c r="P15" s="7">
        <f t="shared" si="55"/>
        <v>835</v>
      </c>
      <c r="Q15" s="7">
        <f t="shared" si="55"/>
        <v>339</v>
      </c>
      <c r="R15" s="7">
        <f t="shared" ref="R15:S15" si="56">SUM(R92:R98)</f>
        <v>0</v>
      </c>
      <c r="S15" s="7">
        <f t="shared" si="56"/>
        <v>0</v>
      </c>
      <c r="T15" s="7">
        <f t="shared" ref="T15:U15" si="57">SUM(T92:T98)</f>
        <v>7025</v>
      </c>
      <c r="U15" s="8">
        <f t="shared" si="57"/>
        <v>3470</v>
      </c>
      <c r="V15" s="3"/>
      <c r="W15" s="181" t="s">
        <v>73</v>
      </c>
      <c r="X15" s="179">
        <f>SUM(X92:X98)</f>
        <v>427</v>
      </c>
      <c r="Y15" s="179">
        <f t="shared" ref="Y15:AQ15" si="58">SUM(Y92:Y98)</f>
        <v>223</v>
      </c>
      <c r="Z15" s="179">
        <f t="shared" si="58"/>
        <v>103</v>
      </c>
      <c r="AA15" s="179">
        <f t="shared" si="58"/>
        <v>57</v>
      </c>
      <c r="AB15" s="179">
        <f t="shared" si="58"/>
        <v>1</v>
      </c>
      <c r="AC15" s="179">
        <f t="shared" si="58"/>
        <v>0</v>
      </c>
      <c r="AD15" s="179">
        <f t="shared" si="58"/>
        <v>24</v>
      </c>
      <c r="AE15" s="179">
        <f t="shared" si="58"/>
        <v>3</v>
      </c>
      <c r="AF15" s="179">
        <f t="shared" si="58"/>
        <v>102</v>
      </c>
      <c r="AG15" s="179">
        <f t="shared" si="58"/>
        <v>72</v>
      </c>
      <c r="AH15" s="179">
        <f t="shared" si="58"/>
        <v>210</v>
      </c>
      <c r="AI15" s="179">
        <f t="shared" si="58"/>
        <v>124</v>
      </c>
      <c r="AJ15" s="179">
        <f t="shared" si="58"/>
        <v>8</v>
      </c>
      <c r="AK15" s="179">
        <f t="shared" si="58"/>
        <v>4</v>
      </c>
      <c r="AL15" s="179">
        <f t="shared" si="58"/>
        <v>157</v>
      </c>
      <c r="AM15" s="179">
        <f t="shared" si="58"/>
        <v>51</v>
      </c>
      <c r="AN15" s="179">
        <f t="shared" si="58"/>
        <v>0</v>
      </c>
      <c r="AO15" s="179">
        <f t="shared" si="58"/>
        <v>0</v>
      </c>
      <c r="AP15" s="179">
        <f t="shared" si="58"/>
        <v>1032</v>
      </c>
      <c r="AQ15" s="180">
        <f t="shared" si="58"/>
        <v>534</v>
      </c>
      <c r="AR15" s="3"/>
      <c r="AS15" s="504" t="s">
        <v>73</v>
      </c>
      <c r="AT15" s="506">
        <f t="shared" ref="AT15:BA15" si="59">SUM(AT92:AT98)</f>
        <v>50</v>
      </c>
      <c r="AU15" s="179">
        <f t="shared" si="59"/>
        <v>23</v>
      </c>
      <c r="AV15" s="179">
        <f t="shared" si="59"/>
        <v>2</v>
      </c>
      <c r="AW15" s="179">
        <f t="shared" si="59"/>
        <v>10</v>
      </c>
      <c r="AX15" s="179">
        <f t="shared" si="59"/>
        <v>15</v>
      </c>
      <c r="AY15" s="179">
        <f t="shared" si="59"/>
        <v>22</v>
      </c>
      <c r="AZ15" s="179">
        <f t="shared" si="59"/>
        <v>3</v>
      </c>
      <c r="BA15" s="179">
        <f t="shared" si="59"/>
        <v>19</v>
      </c>
      <c r="BB15" s="179">
        <f t="shared" ref="BB15:BG15" si="60">SUM(BB92:BB98)</f>
        <v>0</v>
      </c>
      <c r="BC15" s="704">
        <f t="shared" si="60"/>
        <v>144</v>
      </c>
      <c r="BD15" s="506">
        <f t="shared" si="60"/>
        <v>119</v>
      </c>
      <c r="BE15" s="7">
        <f t="shared" si="60"/>
        <v>17</v>
      </c>
      <c r="BF15" s="8">
        <f t="shared" si="60"/>
        <v>136</v>
      </c>
      <c r="BG15" s="596">
        <f t="shared" si="60"/>
        <v>12</v>
      </c>
      <c r="BH15" s="3"/>
      <c r="BI15" s="504" t="s">
        <v>73</v>
      </c>
      <c r="BJ15" s="922">
        <f t="shared" ref="BJ15:BP15" si="61">SUM(BJ92:BJ98)</f>
        <v>151</v>
      </c>
      <c r="BK15" s="203">
        <f t="shared" si="61"/>
        <v>44</v>
      </c>
      <c r="BL15" s="203">
        <f t="shared" si="61"/>
        <v>6</v>
      </c>
      <c r="BM15" s="203">
        <f t="shared" si="61"/>
        <v>81</v>
      </c>
      <c r="BN15" s="203">
        <f t="shared" si="61"/>
        <v>4</v>
      </c>
      <c r="BO15" s="868">
        <f t="shared" si="61"/>
        <v>286</v>
      </c>
      <c r="BP15" s="456">
        <f t="shared" si="61"/>
        <v>115</v>
      </c>
    </row>
    <row r="16" spans="1:68">
      <c r="A16" s="6" t="s">
        <v>66</v>
      </c>
      <c r="B16" s="7">
        <f>SUM(B100:B102)</f>
        <v>530</v>
      </c>
      <c r="C16" s="7">
        <f t="shared" ref="C16:Q16" si="62">SUM(C100:C102)</f>
        <v>242</v>
      </c>
      <c r="D16" s="7">
        <f t="shared" si="62"/>
        <v>240</v>
      </c>
      <c r="E16" s="7">
        <f t="shared" si="62"/>
        <v>115</v>
      </c>
      <c r="F16" s="7">
        <f t="shared" si="62"/>
        <v>0</v>
      </c>
      <c r="G16" s="7">
        <f t="shared" si="62"/>
        <v>0</v>
      </c>
      <c r="H16" s="7">
        <f t="shared" si="62"/>
        <v>87</v>
      </c>
      <c r="I16" s="7">
        <f t="shared" si="62"/>
        <v>32</v>
      </c>
      <c r="J16" s="7">
        <f t="shared" si="62"/>
        <v>22</v>
      </c>
      <c r="K16" s="7">
        <f t="shared" si="62"/>
        <v>8</v>
      </c>
      <c r="L16" s="7">
        <f t="shared" si="62"/>
        <v>212</v>
      </c>
      <c r="M16" s="7">
        <f t="shared" si="62"/>
        <v>107</v>
      </c>
      <c r="N16" s="7">
        <f t="shared" si="62"/>
        <v>0</v>
      </c>
      <c r="O16" s="7">
        <f t="shared" si="62"/>
        <v>0</v>
      </c>
      <c r="P16" s="7">
        <f t="shared" si="62"/>
        <v>90</v>
      </c>
      <c r="Q16" s="7">
        <f t="shared" si="62"/>
        <v>31</v>
      </c>
      <c r="R16" s="7">
        <f t="shared" ref="R16:S16" si="63">SUM(R100:R102)</f>
        <v>0</v>
      </c>
      <c r="S16" s="7">
        <f t="shared" si="63"/>
        <v>0</v>
      </c>
      <c r="T16" s="7">
        <f t="shared" ref="T16:U16" si="64">SUM(T100:T102)</f>
        <v>1181</v>
      </c>
      <c r="U16" s="8">
        <f t="shared" si="64"/>
        <v>535</v>
      </c>
      <c r="V16" s="3"/>
      <c r="W16" s="181" t="s">
        <v>66</v>
      </c>
      <c r="X16" s="179">
        <f>SUM(X100:X102)</f>
        <v>58</v>
      </c>
      <c r="Y16" s="179">
        <f t="shared" ref="Y16:AQ16" si="65">SUM(Y100:Y102)</f>
        <v>36</v>
      </c>
      <c r="Z16" s="179">
        <f t="shared" si="65"/>
        <v>28</v>
      </c>
      <c r="AA16" s="179">
        <f t="shared" si="65"/>
        <v>12</v>
      </c>
      <c r="AB16" s="179">
        <f t="shared" si="65"/>
        <v>0</v>
      </c>
      <c r="AC16" s="179">
        <f t="shared" si="65"/>
        <v>0</v>
      </c>
      <c r="AD16" s="179">
        <f t="shared" si="65"/>
        <v>13</v>
      </c>
      <c r="AE16" s="179">
        <f t="shared" si="65"/>
        <v>5</v>
      </c>
      <c r="AF16" s="179">
        <f t="shared" si="65"/>
        <v>7</v>
      </c>
      <c r="AG16" s="179">
        <f t="shared" si="65"/>
        <v>4</v>
      </c>
      <c r="AH16" s="179">
        <f t="shared" si="65"/>
        <v>35</v>
      </c>
      <c r="AI16" s="179">
        <f t="shared" si="65"/>
        <v>15</v>
      </c>
      <c r="AJ16" s="179">
        <f t="shared" si="65"/>
        <v>0</v>
      </c>
      <c r="AK16" s="179">
        <f t="shared" si="65"/>
        <v>0</v>
      </c>
      <c r="AL16" s="179">
        <f t="shared" si="65"/>
        <v>24</v>
      </c>
      <c r="AM16" s="179">
        <f t="shared" si="65"/>
        <v>6</v>
      </c>
      <c r="AN16" s="179">
        <f t="shared" si="65"/>
        <v>0</v>
      </c>
      <c r="AO16" s="179">
        <f t="shared" si="65"/>
        <v>0</v>
      </c>
      <c r="AP16" s="179">
        <f t="shared" si="65"/>
        <v>165</v>
      </c>
      <c r="AQ16" s="180">
        <f t="shared" si="65"/>
        <v>78</v>
      </c>
      <c r="AR16" s="3"/>
      <c r="AS16" s="504" t="s">
        <v>66</v>
      </c>
      <c r="AT16" s="506">
        <f t="shared" ref="AT16:BA16" si="66">SUM(AT100:AT102)</f>
        <v>12</v>
      </c>
      <c r="AU16" s="179">
        <f t="shared" si="66"/>
        <v>6</v>
      </c>
      <c r="AV16" s="179">
        <f t="shared" si="66"/>
        <v>0</v>
      </c>
      <c r="AW16" s="179">
        <f t="shared" si="66"/>
        <v>2</v>
      </c>
      <c r="AX16" s="179">
        <f t="shared" si="66"/>
        <v>1</v>
      </c>
      <c r="AY16" s="179">
        <f t="shared" si="66"/>
        <v>4</v>
      </c>
      <c r="AZ16" s="179">
        <f t="shared" si="66"/>
        <v>0</v>
      </c>
      <c r="BA16" s="179">
        <f t="shared" si="66"/>
        <v>3</v>
      </c>
      <c r="BB16" s="179">
        <f t="shared" ref="BB16:BG16" si="67">SUM(BB100:BB102)</f>
        <v>0</v>
      </c>
      <c r="BC16" s="704">
        <f t="shared" si="67"/>
        <v>28</v>
      </c>
      <c r="BD16" s="506">
        <f t="shared" si="67"/>
        <v>16</v>
      </c>
      <c r="BE16" s="7">
        <f t="shared" si="67"/>
        <v>6</v>
      </c>
      <c r="BF16" s="8">
        <f t="shared" si="67"/>
        <v>22</v>
      </c>
      <c r="BG16" s="596">
        <f t="shared" si="67"/>
        <v>4</v>
      </c>
      <c r="BH16" s="3"/>
      <c r="BI16" s="504" t="s">
        <v>66</v>
      </c>
      <c r="BJ16" s="922">
        <f t="shared" ref="BJ16:BP16" si="68">SUM(BJ100:BJ102)</f>
        <v>24</v>
      </c>
      <c r="BK16" s="203">
        <f t="shared" si="68"/>
        <v>12</v>
      </c>
      <c r="BL16" s="203">
        <f t="shared" si="68"/>
        <v>1</v>
      </c>
      <c r="BM16" s="203">
        <f t="shared" si="68"/>
        <v>10</v>
      </c>
      <c r="BN16" s="203">
        <f t="shared" si="68"/>
        <v>0</v>
      </c>
      <c r="BO16" s="868">
        <f t="shared" si="68"/>
        <v>47</v>
      </c>
      <c r="BP16" s="456">
        <f t="shared" si="68"/>
        <v>16</v>
      </c>
    </row>
    <row r="17" spans="1:68">
      <c r="A17" s="6" t="s">
        <v>56</v>
      </c>
      <c r="B17" s="7">
        <f>SUM(B109:B114)</f>
        <v>1372</v>
      </c>
      <c r="C17" s="7">
        <f t="shared" ref="C17:Q17" si="69">SUM(C109:C114)</f>
        <v>578</v>
      </c>
      <c r="D17" s="7">
        <f t="shared" si="69"/>
        <v>623</v>
      </c>
      <c r="E17" s="7">
        <f t="shared" si="69"/>
        <v>352</v>
      </c>
      <c r="F17" s="7">
        <f t="shared" si="69"/>
        <v>94</v>
      </c>
      <c r="G17" s="7">
        <f t="shared" si="69"/>
        <v>18</v>
      </c>
      <c r="H17" s="7">
        <f t="shared" si="69"/>
        <v>688</v>
      </c>
      <c r="I17" s="7">
        <f t="shared" si="69"/>
        <v>227</v>
      </c>
      <c r="J17" s="7">
        <f t="shared" si="69"/>
        <v>0</v>
      </c>
      <c r="K17" s="7">
        <f t="shared" si="69"/>
        <v>0</v>
      </c>
      <c r="L17" s="7">
        <f t="shared" si="69"/>
        <v>644</v>
      </c>
      <c r="M17" s="7">
        <f t="shared" si="69"/>
        <v>384</v>
      </c>
      <c r="N17" s="7">
        <f t="shared" si="69"/>
        <v>107</v>
      </c>
      <c r="O17" s="7">
        <f t="shared" si="69"/>
        <v>9</v>
      </c>
      <c r="P17" s="7">
        <f t="shared" si="69"/>
        <v>514</v>
      </c>
      <c r="Q17" s="7">
        <f t="shared" si="69"/>
        <v>155</v>
      </c>
      <c r="R17" s="7">
        <f t="shared" ref="R17:S17" si="70">SUM(R109:R114)</f>
        <v>0</v>
      </c>
      <c r="S17" s="7">
        <f t="shared" si="70"/>
        <v>0</v>
      </c>
      <c r="T17" s="7">
        <f t="shared" ref="T17:U17" si="71">SUM(T109:T114)</f>
        <v>4042</v>
      </c>
      <c r="U17" s="8">
        <f t="shared" si="71"/>
        <v>1723</v>
      </c>
      <c r="V17" s="3"/>
      <c r="W17" s="181" t="s">
        <v>56</v>
      </c>
      <c r="X17" s="179">
        <f>SUM(X109:X114)</f>
        <v>176</v>
      </c>
      <c r="Y17" s="179">
        <f t="shared" ref="Y17:AQ17" si="72">SUM(Y109:Y114)</f>
        <v>84</v>
      </c>
      <c r="Z17" s="179">
        <f t="shared" si="72"/>
        <v>67</v>
      </c>
      <c r="AA17" s="179">
        <f t="shared" si="72"/>
        <v>39</v>
      </c>
      <c r="AB17" s="179">
        <f t="shared" si="72"/>
        <v>1</v>
      </c>
      <c r="AC17" s="179">
        <f t="shared" si="72"/>
        <v>0</v>
      </c>
      <c r="AD17" s="179">
        <f t="shared" si="72"/>
        <v>66</v>
      </c>
      <c r="AE17" s="179">
        <f t="shared" si="72"/>
        <v>18</v>
      </c>
      <c r="AF17" s="179">
        <f t="shared" si="72"/>
        <v>0</v>
      </c>
      <c r="AG17" s="179">
        <f t="shared" si="72"/>
        <v>0</v>
      </c>
      <c r="AH17" s="179">
        <f t="shared" si="72"/>
        <v>128</v>
      </c>
      <c r="AI17" s="179">
        <f t="shared" si="72"/>
        <v>75</v>
      </c>
      <c r="AJ17" s="179">
        <f t="shared" si="72"/>
        <v>29</v>
      </c>
      <c r="AK17" s="179">
        <f t="shared" si="72"/>
        <v>3</v>
      </c>
      <c r="AL17" s="179">
        <f t="shared" si="72"/>
        <v>126</v>
      </c>
      <c r="AM17" s="179">
        <f t="shared" si="72"/>
        <v>43</v>
      </c>
      <c r="AN17" s="179">
        <f t="shared" si="72"/>
        <v>0</v>
      </c>
      <c r="AO17" s="179">
        <f t="shared" si="72"/>
        <v>0</v>
      </c>
      <c r="AP17" s="179">
        <f t="shared" si="72"/>
        <v>593</v>
      </c>
      <c r="AQ17" s="180">
        <f t="shared" si="72"/>
        <v>262</v>
      </c>
      <c r="AR17" s="3"/>
      <c r="AS17" s="504" t="s">
        <v>56</v>
      </c>
      <c r="AT17" s="506">
        <f t="shared" ref="AT17:BA17" si="73">SUM(AT109:AT114)</f>
        <v>28</v>
      </c>
      <c r="AU17" s="179">
        <f t="shared" si="73"/>
        <v>12</v>
      </c>
      <c r="AV17" s="179">
        <f t="shared" si="73"/>
        <v>2</v>
      </c>
      <c r="AW17" s="179">
        <f t="shared" si="73"/>
        <v>13</v>
      </c>
      <c r="AX17" s="179">
        <f t="shared" si="73"/>
        <v>0</v>
      </c>
      <c r="AY17" s="179">
        <f t="shared" si="73"/>
        <v>13</v>
      </c>
      <c r="AZ17" s="179">
        <f t="shared" si="73"/>
        <v>3</v>
      </c>
      <c r="BA17" s="179">
        <f t="shared" si="73"/>
        <v>12</v>
      </c>
      <c r="BB17" s="179">
        <f t="shared" ref="BB17:BG17" si="74">SUM(BB109:BB114)</f>
        <v>0</v>
      </c>
      <c r="BC17" s="704">
        <f t="shared" si="74"/>
        <v>83</v>
      </c>
      <c r="BD17" s="506">
        <f t="shared" si="74"/>
        <v>65</v>
      </c>
      <c r="BE17" s="7">
        <f t="shared" si="74"/>
        <v>11</v>
      </c>
      <c r="BF17" s="8">
        <f t="shared" si="74"/>
        <v>76</v>
      </c>
      <c r="BG17" s="596">
        <f t="shared" si="74"/>
        <v>8</v>
      </c>
      <c r="BH17" s="3"/>
      <c r="BI17" s="504" t="s">
        <v>56</v>
      </c>
      <c r="BJ17" s="922">
        <f t="shared" ref="BJ17:BP17" si="75">SUM(BJ109:BJ114)</f>
        <v>109</v>
      </c>
      <c r="BK17" s="203">
        <f t="shared" si="75"/>
        <v>22</v>
      </c>
      <c r="BL17" s="203">
        <f t="shared" si="75"/>
        <v>5</v>
      </c>
      <c r="BM17" s="203">
        <f t="shared" si="75"/>
        <v>25</v>
      </c>
      <c r="BN17" s="203">
        <f t="shared" si="75"/>
        <v>1</v>
      </c>
      <c r="BO17" s="868">
        <f t="shared" si="75"/>
        <v>162</v>
      </c>
      <c r="BP17" s="456">
        <f t="shared" si="75"/>
        <v>52</v>
      </c>
    </row>
    <row r="18" spans="1:68">
      <c r="A18" s="6" t="s">
        <v>20</v>
      </c>
      <c r="B18" s="7">
        <f>SUM(B116:B117)</f>
        <v>1259</v>
      </c>
      <c r="C18" s="7">
        <f t="shared" ref="C18:Q18" si="76">SUM(C116:C117)</f>
        <v>591</v>
      </c>
      <c r="D18" s="7">
        <f t="shared" si="76"/>
        <v>705</v>
      </c>
      <c r="E18" s="7">
        <f t="shared" si="76"/>
        <v>369</v>
      </c>
      <c r="F18" s="7">
        <f t="shared" si="76"/>
        <v>132</v>
      </c>
      <c r="G18" s="7">
        <f t="shared" si="76"/>
        <v>42</v>
      </c>
      <c r="H18" s="7">
        <f t="shared" si="76"/>
        <v>252</v>
      </c>
      <c r="I18" s="7">
        <f t="shared" si="76"/>
        <v>89</v>
      </c>
      <c r="J18" s="7">
        <f t="shared" si="76"/>
        <v>0</v>
      </c>
      <c r="K18" s="7">
        <f t="shared" si="76"/>
        <v>0</v>
      </c>
      <c r="L18" s="7">
        <f t="shared" si="76"/>
        <v>486</v>
      </c>
      <c r="M18" s="7">
        <f t="shared" si="76"/>
        <v>311</v>
      </c>
      <c r="N18" s="7">
        <f t="shared" si="76"/>
        <v>87</v>
      </c>
      <c r="O18" s="7">
        <f t="shared" si="76"/>
        <v>14</v>
      </c>
      <c r="P18" s="7">
        <f t="shared" si="76"/>
        <v>201</v>
      </c>
      <c r="Q18" s="7">
        <f t="shared" si="76"/>
        <v>59</v>
      </c>
      <c r="R18" s="7">
        <f t="shared" ref="R18:S18" si="77">SUM(R116:R117)</f>
        <v>0</v>
      </c>
      <c r="S18" s="7">
        <f t="shared" si="77"/>
        <v>0</v>
      </c>
      <c r="T18" s="7">
        <f t="shared" ref="T18:U18" si="78">SUM(T116:T117)</f>
        <v>3122</v>
      </c>
      <c r="U18" s="8">
        <f t="shared" si="78"/>
        <v>1475</v>
      </c>
      <c r="V18" s="3"/>
      <c r="W18" s="181" t="s">
        <v>20</v>
      </c>
      <c r="X18" s="179">
        <f>SUM(X116:X117)</f>
        <v>146</v>
      </c>
      <c r="Y18" s="179">
        <f t="shared" ref="Y18:AQ18" si="79">SUM(Y116:Y117)</f>
        <v>71</v>
      </c>
      <c r="Z18" s="179">
        <f t="shared" si="79"/>
        <v>32</v>
      </c>
      <c r="AA18" s="179">
        <f t="shared" si="79"/>
        <v>12</v>
      </c>
      <c r="AB18" s="179">
        <f t="shared" si="79"/>
        <v>8</v>
      </c>
      <c r="AC18" s="179">
        <f t="shared" si="79"/>
        <v>1</v>
      </c>
      <c r="AD18" s="179">
        <f t="shared" si="79"/>
        <v>15</v>
      </c>
      <c r="AE18" s="179">
        <f t="shared" si="79"/>
        <v>5</v>
      </c>
      <c r="AF18" s="179">
        <f t="shared" si="79"/>
        <v>0</v>
      </c>
      <c r="AG18" s="179">
        <f t="shared" si="79"/>
        <v>0</v>
      </c>
      <c r="AH18" s="179">
        <f t="shared" si="79"/>
        <v>56</v>
      </c>
      <c r="AI18" s="179">
        <f t="shared" si="79"/>
        <v>30</v>
      </c>
      <c r="AJ18" s="179">
        <f t="shared" si="79"/>
        <v>8</v>
      </c>
      <c r="AK18" s="179">
        <f t="shared" si="79"/>
        <v>0</v>
      </c>
      <c r="AL18" s="179">
        <f t="shared" si="79"/>
        <v>46</v>
      </c>
      <c r="AM18" s="179">
        <f t="shared" si="79"/>
        <v>7</v>
      </c>
      <c r="AN18" s="179">
        <f t="shared" si="79"/>
        <v>0</v>
      </c>
      <c r="AO18" s="179">
        <f t="shared" si="79"/>
        <v>0</v>
      </c>
      <c r="AP18" s="179">
        <f t="shared" si="79"/>
        <v>311</v>
      </c>
      <c r="AQ18" s="180">
        <f t="shared" si="79"/>
        <v>126</v>
      </c>
      <c r="AR18" s="3"/>
      <c r="AS18" s="504" t="s">
        <v>20</v>
      </c>
      <c r="AT18" s="506">
        <f t="shared" ref="AT18:BA18" si="80">SUM(AT116:AT117)</f>
        <v>26</v>
      </c>
      <c r="AU18" s="179">
        <f t="shared" si="80"/>
        <v>15</v>
      </c>
      <c r="AV18" s="179">
        <f t="shared" si="80"/>
        <v>4</v>
      </c>
      <c r="AW18" s="179">
        <f t="shared" si="80"/>
        <v>6</v>
      </c>
      <c r="AX18" s="179">
        <f t="shared" si="80"/>
        <v>0</v>
      </c>
      <c r="AY18" s="179">
        <f t="shared" si="80"/>
        <v>13</v>
      </c>
      <c r="AZ18" s="179">
        <f t="shared" si="80"/>
        <v>3</v>
      </c>
      <c r="BA18" s="179">
        <f t="shared" si="80"/>
        <v>5</v>
      </c>
      <c r="BB18" s="179">
        <f t="shared" ref="BB18:BG18" si="81">SUM(BB116:BB117)</f>
        <v>0</v>
      </c>
      <c r="BC18" s="704">
        <f t="shared" si="81"/>
        <v>72</v>
      </c>
      <c r="BD18" s="506">
        <f t="shared" si="81"/>
        <v>58</v>
      </c>
      <c r="BE18" s="7">
        <f t="shared" si="81"/>
        <v>6</v>
      </c>
      <c r="BF18" s="8">
        <f t="shared" si="81"/>
        <v>64</v>
      </c>
      <c r="BG18" s="596">
        <f t="shared" si="81"/>
        <v>5</v>
      </c>
      <c r="BH18" s="3"/>
      <c r="BI18" s="504" t="s">
        <v>20</v>
      </c>
      <c r="BJ18" s="922">
        <f t="shared" ref="BJ18:BP18" si="82">SUM(BJ116:BJ117)</f>
        <v>25</v>
      </c>
      <c r="BK18" s="203">
        <f t="shared" si="82"/>
        <v>50</v>
      </c>
      <c r="BL18" s="203">
        <f t="shared" si="82"/>
        <v>3</v>
      </c>
      <c r="BM18" s="203">
        <f t="shared" si="82"/>
        <v>17</v>
      </c>
      <c r="BN18" s="203">
        <f t="shared" si="82"/>
        <v>8</v>
      </c>
      <c r="BO18" s="868">
        <f t="shared" si="82"/>
        <v>103</v>
      </c>
      <c r="BP18" s="456">
        <f t="shared" si="82"/>
        <v>29</v>
      </c>
    </row>
    <row r="19" spans="1:68">
      <c r="A19" s="6" t="s">
        <v>26</v>
      </c>
      <c r="B19" s="7">
        <f>SUM(B119:B123)</f>
        <v>2250</v>
      </c>
      <c r="C19" s="7">
        <f t="shared" ref="C19:Q19" si="83">SUM(C119:C123)</f>
        <v>1062</v>
      </c>
      <c r="D19" s="7">
        <f t="shared" si="83"/>
        <v>963</v>
      </c>
      <c r="E19" s="7">
        <f t="shared" si="83"/>
        <v>535</v>
      </c>
      <c r="F19" s="7">
        <f t="shared" si="83"/>
        <v>124</v>
      </c>
      <c r="G19" s="7">
        <f t="shared" si="83"/>
        <v>25</v>
      </c>
      <c r="H19" s="7">
        <f t="shared" si="83"/>
        <v>704</v>
      </c>
      <c r="I19" s="7">
        <f t="shared" si="83"/>
        <v>248</v>
      </c>
      <c r="J19" s="7">
        <f t="shared" si="83"/>
        <v>0</v>
      </c>
      <c r="K19" s="7">
        <f t="shared" si="83"/>
        <v>0</v>
      </c>
      <c r="L19" s="7">
        <f t="shared" si="83"/>
        <v>1288</v>
      </c>
      <c r="M19" s="7">
        <f t="shared" si="83"/>
        <v>649</v>
      </c>
      <c r="N19" s="7">
        <f t="shared" si="83"/>
        <v>100</v>
      </c>
      <c r="O19" s="7">
        <f t="shared" si="83"/>
        <v>24</v>
      </c>
      <c r="P19" s="7">
        <f t="shared" si="83"/>
        <v>568</v>
      </c>
      <c r="Q19" s="7">
        <f t="shared" si="83"/>
        <v>191</v>
      </c>
      <c r="R19" s="7">
        <f t="shared" ref="R19:S19" si="84">SUM(R119:R123)</f>
        <v>0</v>
      </c>
      <c r="S19" s="7">
        <f t="shared" si="84"/>
        <v>0</v>
      </c>
      <c r="T19" s="7">
        <f t="shared" ref="T19:U19" si="85">SUM(T119:T123)</f>
        <v>5997</v>
      </c>
      <c r="U19" s="8">
        <f t="shared" si="85"/>
        <v>2734</v>
      </c>
      <c r="V19" s="3"/>
      <c r="W19" s="181" t="s">
        <v>26</v>
      </c>
      <c r="X19" s="179">
        <f>SUM(X119:X123)</f>
        <v>166</v>
      </c>
      <c r="Y19" s="179">
        <f t="shared" ref="Y19:AQ19" si="86">SUM(Y119:Y123)</f>
        <v>85</v>
      </c>
      <c r="Z19" s="179">
        <f t="shared" si="86"/>
        <v>59</v>
      </c>
      <c r="AA19" s="179">
        <f t="shared" si="86"/>
        <v>43</v>
      </c>
      <c r="AB19" s="179">
        <f t="shared" si="86"/>
        <v>6</v>
      </c>
      <c r="AC19" s="179">
        <f t="shared" si="86"/>
        <v>0</v>
      </c>
      <c r="AD19" s="179">
        <f t="shared" si="86"/>
        <v>51</v>
      </c>
      <c r="AE19" s="179">
        <f t="shared" si="86"/>
        <v>15</v>
      </c>
      <c r="AF19" s="179">
        <f t="shared" si="86"/>
        <v>0</v>
      </c>
      <c r="AG19" s="179">
        <f t="shared" si="86"/>
        <v>0</v>
      </c>
      <c r="AH19" s="179">
        <f t="shared" si="86"/>
        <v>158</v>
      </c>
      <c r="AI19" s="179">
        <f t="shared" si="86"/>
        <v>84</v>
      </c>
      <c r="AJ19" s="179">
        <f t="shared" si="86"/>
        <v>22</v>
      </c>
      <c r="AK19" s="179">
        <f t="shared" si="86"/>
        <v>7</v>
      </c>
      <c r="AL19" s="179">
        <f t="shared" si="86"/>
        <v>93</v>
      </c>
      <c r="AM19" s="179">
        <f t="shared" si="86"/>
        <v>35</v>
      </c>
      <c r="AN19" s="179">
        <f t="shared" si="86"/>
        <v>0</v>
      </c>
      <c r="AO19" s="179">
        <f t="shared" si="86"/>
        <v>0</v>
      </c>
      <c r="AP19" s="179">
        <f t="shared" si="86"/>
        <v>555</v>
      </c>
      <c r="AQ19" s="180">
        <f t="shared" si="86"/>
        <v>269</v>
      </c>
      <c r="AR19" s="3"/>
      <c r="AS19" s="504" t="s">
        <v>26</v>
      </c>
      <c r="AT19" s="506">
        <f t="shared" ref="AT19:BA19" si="87">SUM(AT119:AT123)</f>
        <v>40</v>
      </c>
      <c r="AU19" s="179">
        <f t="shared" si="87"/>
        <v>19</v>
      </c>
      <c r="AV19" s="179">
        <f t="shared" si="87"/>
        <v>4</v>
      </c>
      <c r="AW19" s="179">
        <f t="shared" si="87"/>
        <v>16</v>
      </c>
      <c r="AX19" s="179">
        <f t="shared" si="87"/>
        <v>0</v>
      </c>
      <c r="AY19" s="179">
        <f t="shared" si="87"/>
        <v>17</v>
      </c>
      <c r="AZ19" s="179">
        <f t="shared" si="87"/>
        <v>5</v>
      </c>
      <c r="BA19" s="179">
        <f t="shared" si="87"/>
        <v>11</v>
      </c>
      <c r="BB19" s="179">
        <f t="shared" ref="BB19:BG19" si="88">SUM(BB119:BB123)</f>
        <v>0</v>
      </c>
      <c r="BC19" s="704">
        <f t="shared" si="88"/>
        <v>112</v>
      </c>
      <c r="BD19" s="506">
        <f t="shared" si="88"/>
        <v>82</v>
      </c>
      <c r="BE19" s="7">
        <f t="shared" si="88"/>
        <v>20</v>
      </c>
      <c r="BF19" s="8">
        <f t="shared" si="88"/>
        <v>102</v>
      </c>
      <c r="BG19" s="596">
        <f t="shared" si="88"/>
        <v>11</v>
      </c>
      <c r="BH19" s="3"/>
      <c r="BI19" s="504" t="s">
        <v>26</v>
      </c>
      <c r="BJ19" s="922">
        <f t="shared" ref="BJ19:BP19" si="89">SUM(BJ119:BJ123)</f>
        <v>124</v>
      </c>
      <c r="BK19" s="203">
        <f t="shared" si="89"/>
        <v>13</v>
      </c>
      <c r="BL19" s="203">
        <f t="shared" si="89"/>
        <v>18</v>
      </c>
      <c r="BM19" s="203">
        <f t="shared" si="89"/>
        <v>40</v>
      </c>
      <c r="BN19" s="203">
        <f t="shared" si="89"/>
        <v>8</v>
      </c>
      <c r="BO19" s="868">
        <f t="shared" si="89"/>
        <v>203</v>
      </c>
      <c r="BP19" s="456">
        <f t="shared" si="89"/>
        <v>44</v>
      </c>
    </row>
    <row r="20" spans="1:68">
      <c r="A20" s="6" t="s">
        <v>36</v>
      </c>
      <c r="B20" s="7">
        <f>SUM(B125:B131)</f>
        <v>3769</v>
      </c>
      <c r="C20" s="7">
        <f t="shared" ref="C20:Q20" si="90">SUM(C125:C131)</f>
        <v>1796</v>
      </c>
      <c r="D20" s="7">
        <f t="shared" si="90"/>
        <v>1578</v>
      </c>
      <c r="E20" s="7">
        <f t="shared" si="90"/>
        <v>840</v>
      </c>
      <c r="F20" s="7">
        <f t="shared" si="90"/>
        <v>247</v>
      </c>
      <c r="G20" s="7">
        <f t="shared" si="90"/>
        <v>82</v>
      </c>
      <c r="H20" s="7">
        <f t="shared" si="90"/>
        <v>1076</v>
      </c>
      <c r="I20" s="7">
        <f t="shared" si="90"/>
        <v>492</v>
      </c>
      <c r="J20" s="7">
        <f t="shared" si="90"/>
        <v>120</v>
      </c>
      <c r="K20" s="7">
        <f t="shared" si="90"/>
        <v>45</v>
      </c>
      <c r="L20" s="7">
        <f t="shared" si="90"/>
        <v>1673</v>
      </c>
      <c r="M20" s="7">
        <f t="shared" si="90"/>
        <v>926</v>
      </c>
      <c r="N20" s="7">
        <f t="shared" si="90"/>
        <v>216</v>
      </c>
      <c r="O20" s="7">
        <f t="shared" si="90"/>
        <v>55</v>
      </c>
      <c r="P20" s="7">
        <f t="shared" si="90"/>
        <v>814</v>
      </c>
      <c r="Q20" s="7">
        <f t="shared" si="90"/>
        <v>331</v>
      </c>
      <c r="R20" s="7">
        <f t="shared" ref="R20:S20" si="91">SUM(R125:R131)</f>
        <v>21</v>
      </c>
      <c r="S20" s="7">
        <f t="shared" si="91"/>
        <v>9</v>
      </c>
      <c r="T20" s="7">
        <f t="shared" ref="T20:U20" si="92">SUM(T125:T131)</f>
        <v>9514</v>
      </c>
      <c r="U20" s="8">
        <f t="shared" si="92"/>
        <v>4576</v>
      </c>
      <c r="V20" s="3"/>
      <c r="W20" s="181" t="s">
        <v>36</v>
      </c>
      <c r="X20" s="179">
        <f>SUM(X125:X131)</f>
        <v>466</v>
      </c>
      <c r="Y20" s="179">
        <f t="shared" ref="Y20:AQ20" si="93">SUM(Y125:Y131)</f>
        <v>214</v>
      </c>
      <c r="Z20" s="179">
        <f t="shared" si="93"/>
        <v>121</v>
      </c>
      <c r="AA20" s="179">
        <f t="shared" si="93"/>
        <v>61</v>
      </c>
      <c r="AB20" s="179">
        <f t="shared" si="93"/>
        <v>28</v>
      </c>
      <c r="AC20" s="179">
        <f t="shared" si="93"/>
        <v>6</v>
      </c>
      <c r="AD20" s="179">
        <f t="shared" si="93"/>
        <v>135</v>
      </c>
      <c r="AE20" s="179">
        <f t="shared" si="93"/>
        <v>57</v>
      </c>
      <c r="AF20" s="179">
        <f t="shared" si="93"/>
        <v>14</v>
      </c>
      <c r="AG20" s="179">
        <f t="shared" si="93"/>
        <v>7</v>
      </c>
      <c r="AH20" s="179">
        <f t="shared" si="93"/>
        <v>275</v>
      </c>
      <c r="AI20" s="179">
        <f t="shared" si="93"/>
        <v>164</v>
      </c>
      <c r="AJ20" s="179">
        <f t="shared" si="93"/>
        <v>81</v>
      </c>
      <c r="AK20" s="179">
        <f t="shared" si="93"/>
        <v>21</v>
      </c>
      <c r="AL20" s="179">
        <f t="shared" si="93"/>
        <v>230</v>
      </c>
      <c r="AM20" s="179">
        <f t="shared" si="93"/>
        <v>102</v>
      </c>
      <c r="AN20" s="179">
        <f t="shared" si="93"/>
        <v>0</v>
      </c>
      <c r="AO20" s="179">
        <f t="shared" si="93"/>
        <v>0</v>
      </c>
      <c r="AP20" s="179">
        <f t="shared" si="93"/>
        <v>1350</v>
      </c>
      <c r="AQ20" s="180">
        <f t="shared" si="93"/>
        <v>632</v>
      </c>
      <c r="AR20" s="3"/>
      <c r="AS20" s="504" t="s">
        <v>36</v>
      </c>
      <c r="AT20" s="506">
        <f t="shared" ref="AT20:BA20" si="94">SUM(AT125:AT131)</f>
        <v>77</v>
      </c>
      <c r="AU20" s="179">
        <f t="shared" si="94"/>
        <v>36</v>
      </c>
      <c r="AV20" s="179">
        <f t="shared" si="94"/>
        <v>9</v>
      </c>
      <c r="AW20" s="179">
        <f t="shared" si="94"/>
        <v>28</v>
      </c>
      <c r="AX20" s="179">
        <f t="shared" si="94"/>
        <v>3</v>
      </c>
      <c r="AY20" s="179">
        <f t="shared" si="94"/>
        <v>36</v>
      </c>
      <c r="AZ20" s="179">
        <f t="shared" si="94"/>
        <v>9</v>
      </c>
      <c r="BA20" s="179">
        <f t="shared" si="94"/>
        <v>25</v>
      </c>
      <c r="BB20" s="179">
        <f t="shared" ref="BB20:BG20" si="95">SUM(BB125:BB131)</f>
        <v>1</v>
      </c>
      <c r="BC20" s="704">
        <f t="shared" si="95"/>
        <v>224</v>
      </c>
      <c r="BD20" s="506">
        <f t="shared" si="95"/>
        <v>146</v>
      </c>
      <c r="BE20" s="7">
        <f t="shared" si="95"/>
        <v>71</v>
      </c>
      <c r="BF20" s="8">
        <f t="shared" si="95"/>
        <v>217</v>
      </c>
      <c r="BG20" s="596">
        <f t="shared" si="95"/>
        <v>28</v>
      </c>
      <c r="BH20" s="3"/>
      <c r="BI20" s="504" t="s">
        <v>36</v>
      </c>
      <c r="BJ20" s="922">
        <f t="shared" ref="BJ20:BP20" si="96">SUM(BJ125:BJ131)</f>
        <v>179</v>
      </c>
      <c r="BK20" s="203">
        <f t="shared" si="96"/>
        <v>81</v>
      </c>
      <c r="BL20" s="203">
        <f t="shared" si="96"/>
        <v>22</v>
      </c>
      <c r="BM20" s="203">
        <f t="shared" si="96"/>
        <v>137</v>
      </c>
      <c r="BN20" s="203">
        <f t="shared" si="96"/>
        <v>6</v>
      </c>
      <c r="BO20" s="868">
        <f t="shared" si="96"/>
        <v>425</v>
      </c>
      <c r="BP20" s="456">
        <f t="shared" si="96"/>
        <v>126</v>
      </c>
    </row>
    <row r="21" spans="1:68">
      <c r="A21" s="6" t="s">
        <v>43</v>
      </c>
      <c r="B21" s="7">
        <f>SUM(B133:B135)</f>
        <v>460</v>
      </c>
      <c r="C21" s="7">
        <f t="shared" ref="C21:Q21" si="97">SUM(C133:C135)</f>
        <v>202</v>
      </c>
      <c r="D21" s="7">
        <f t="shared" si="97"/>
        <v>276</v>
      </c>
      <c r="E21" s="7">
        <f t="shared" si="97"/>
        <v>152</v>
      </c>
      <c r="F21" s="7">
        <f t="shared" si="97"/>
        <v>13</v>
      </c>
      <c r="G21" s="7">
        <f t="shared" si="97"/>
        <v>3</v>
      </c>
      <c r="H21" s="7">
        <f t="shared" si="97"/>
        <v>153</v>
      </c>
      <c r="I21" s="7">
        <f t="shared" si="97"/>
        <v>64</v>
      </c>
      <c r="J21" s="7">
        <f t="shared" si="97"/>
        <v>0</v>
      </c>
      <c r="K21" s="7">
        <f t="shared" si="97"/>
        <v>0</v>
      </c>
      <c r="L21" s="7">
        <f t="shared" si="97"/>
        <v>293</v>
      </c>
      <c r="M21" s="7">
        <f t="shared" si="97"/>
        <v>122</v>
      </c>
      <c r="N21" s="7">
        <f t="shared" si="97"/>
        <v>16</v>
      </c>
      <c r="O21" s="7">
        <f t="shared" si="97"/>
        <v>0</v>
      </c>
      <c r="P21" s="7">
        <f t="shared" si="97"/>
        <v>94</v>
      </c>
      <c r="Q21" s="7">
        <f t="shared" si="97"/>
        <v>44</v>
      </c>
      <c r="R21" s="7">
        <f t="shared" ref="R21:S21" si="98">SUM(R133:R135)</f>
        <v>0</v>
      </c>
      <c r="S21" s="7">
        <f t="shared" si="98"/>
        <v>0</v>
      </c>
      <c r="T21" s="7">
        <f t="shared" ref="T21:U21" si="99">SUM(T133:T135)</f>
        <v>1305</v>
      </c>
      <c r="U21" s="8">
        <f t="shared" si="99"/>
        <v>587</v>
      </c>
      <c r="V21" s="3"/>
      <c r="W21" s="181" t="s">
        <v>43</v>
      </c>
      <c r="X21" s="179">
        <f>SUM(X133:X135)</f>
        <v>30</v>
      </c>
      <c r="Y21" s="179">
        <f t="shared" ref="Y21:AQ21" si="100">SUM(Y133:Y135)</f>
        <v>10</v>
      </c>
      <c r="Z21" s="179">
        <f t="shared" si="100"/>
        <v>11</v>
      </c>
      <c r="AA21" s="179">
        <f t="shared" si="100"/>
        <v>8</v>
      </c>
      <c r="AB21" s="179">
        <f t="shared" si="100"/>
        <v>0</v>
      </c>
      <c r="AC21" s="179">
        <f t="shared" si="100"/>
        <v>0</v>
      </c>
      <c r="AD21" s="179">
        <f t="shared" si="100"/>
        <v>8</v>
      </c>
      <c r="AE21" s="179">
        <f t="shared" si="100"/>
        <v>3</v>
      </c>
      <c r="AF21" s="179">
        <f t="shared" si="100"/>
        <v>0</v>
      </c>
      <c r="AG21" s="179">
        <f t="shared" si="100"/>
        <v>0</v>
      </c>
      <c r="AH21" s="179">
        <f t="shared" si="100"/>
        <v>53</v>
      </c>
      <c r="AI21" s="179">
        <f t="shared" si="100"/>
        <v>26</v>
      </c>
      <c r="AJ21" s="179">
        <f t="shared" si="100"/>
        <v>2</v>
      </c>
      <c r="AK21" s="179">
        <f t="shared" si="100"/>
        <v>0</v>
      </c>
      <c r="AL21" s="179">
        <f t="shared" si="100"/>
        <v>18</v>
      </c>
      <c r="AM21" s="179">
        <f t="shared" si="100"/>
        <v>5</v>
      </c>
      <c r="AN21" s="179">
        <f t="shared" si="100"/>
        <v>0</v>
      </c>
      <c r="AO21" s="179">
        <f t="shared" si="100"/>
        <v>0</v>
      </c>
      <c r="AP21" s="179">
        <f t="shared" si="100"/>
        <v>122</v>
      </c>
      <c r="AQ21" s="180">
        <f t="shared" si="100"/>
        <v>52</v>
      </c>
      <c r="AR21" s="3"/>
      <c r="AS21" s="504" t="s">
        <v>43</v>
      </c>
      <c r="AT21" s="506">
        <f t="shared" ref="AT21:BA21" si="101">SUM(AT133:AT135)</f>
        <v>10</v>
      </c>
      <c r="AU21" s="179">
        <f t="shared" si="101"/>
        <v>6</v>
      </c>
      <c r="AV21" s="179">
        <f t="shared" si="101"/>
        <v>2</v>
      </c>
      <c r="AW21" s="179">
        <f t="shared" si="101"/>
        <v>4</v>
      </c>
      <c r="AX21" s="179">
        <f t="shared" si="101"/>
        <v>0</v>
      </c>
      <c r="AY21" s="179">
        <f t="shared" si="101"/>
        <v>6</v>
      </c>
      <c r="AZ21" s="179">
        <f t="shared" si="101"/>
        <v>2</v>
      </c>
      <c r="BA21" s="179">
        <f t="shared" si="101"/>
        <v>4</v>
      </c>
      <c r="BB21" s="179">
        <f t="shared" ref="BB21:BG21" si="102">SUM(BB133:BB135)</f>
        <v>0</v>
      </c>
      <c r="BC21" s="704">
        <f t="shared" si="102"/>
        <v>34</v>
      </c>
      <c r="BD21" s="506">
        <f t="shared" si="102"/>
        <v>15</v>
      </c>
      <c r="BE21" s="7">
        <f t="shared" si="102"/>
        <v>6</v>
      </c>
      <c r="BF21" s="8">
        <f t="shared" si="102"/>
        <v>21</v>
      </c>
      <c r="BG21" s="596">
        <f t="shared" si="102"/>
        <v>4</v>
      </c>
      <c r="BH21" s="3"/>
      <c r="BI21" s="504" t="s">
        <v>43</v>
      </c>
      <c r="BJ21" s="922">
        <f t="shared" ref="BJ21:BP21" si="103">SUM(BJ133:BJ135)</f>
        <v>26</v>
      </c>
      <c r="BK21" s="203">
        <f t="shared" si="103"/>
        <v>16</v>
      </c>
      <c r="BL21" s="203">
        <f t="shared" si="103"/>
        <v>1</v>
      </c>
      <c r="BM21" s="203">
        <f t="shared" si="103"/>
        <v>18</v>
      </c>
      <c r="BN21" s="203">
        <f t="shared" si="103"/>
        <v>0</v>
      </c>
      <c r="BO21" s="868">
        <f t="shared" si="103"/>
        <v>61</v>
      </c>
      <c r="BP21" s="456">
        <f t="shared" si="103"/>
        <v>20</v>
      </c>
    </row>
    <row r="22" spans="1:68">
      <c r="A22" s="6" t="s">
        <v>16</v>
      </c>
      <c r="B22" s="7">
        <f>SUM(B137:B139)</f>
        <v>1565</v>
      </c>
      <c r="C22" s="7">
        <f t="shared" ref="C22:Q22" si="104">SUM(C137:C139)</f>
        <v>762</v>
      </c>
      <c r="D22" s="7">
        <f t="shared" si="104"/>
        <v>645</v>
      </c>
      <c r="E22" s="7">
        <f t="shared" si="104"/>
        <v>334</v>
      </c>
      <c r="F22" s="7">
        <f t="shared" si="104"/>
        <v>169</v>
      </c>
      <c r="G22" s="7">
        <f t="shared" si="104"/>
        <v>64</v>
      </c>
      <c r="H22" s="7">
        <f t="shared" si="104"/>
        <v>457</v>
      </c>
      <c r="I22" s="7">
        <f t="shared" si="104"/>
        <v>234</v>
      </c>
      <c r="J22" s="7">
        <f t="shared" si="104"/>
        <v>75</v>
      </c>
      <c r="K22" s="7">
        <f t="shared" si="104"/>
        <v>26</v>
      </c>
      <c r="L22" s="7">
        <f t="shared" si="104"/>
        <v>643</v>
      </c>
      <c r="M22" s="7">
        <f t="shared" si="104"/>
        <v>352</v>
      </c>
      <c r="N22" s="7">
        <f t="shared" si="104"/>
        <v>151</v>
      </c>
      <c r="O22" s="7">
        <f t="shared" si="104"/>
        <v>44</v>
      </c>
      <c r="P22" s="7">
        <f t="shared" si="104"/>
        <v>455</v>
      </c>
      <c r="Q22" s="7">
        <f t="shared" si="104"/>
        <v>185</v>
      </c>
      <c r="R22" s="7">
        <f t="shared" ref="R22:S22" si="105">SUM(R137:R139)</f>
        <v>0</v>
      </c>
      <c r="S22" s="7">
        <f t="shared" si="105"/>
        <v>0</v>
      </c>
      <c r="T22" s="7">
        <f t="shared" ref="T22:U22" si="106">SUM(T137:T139)</f>
        <v>4160</v>
      </c>
      <c r="U22" s="8">
        <f t="shared" si="106"/>
        <v>2001</v>
      </c>
      <c r="V22" s="3"/>
      <c r="W22" s="181" t="s">
        <v>16</v>
      </c>
      <c r="X22" s="179">
        <f>SUM(X137:X139)</f>
        <v>107</v>
      </c>
      <c r="Y22" s="179">
        <f t="shared" ref="Y22:AQ22" si="107">SUM(Y137:Y139)</f>
        <v>54</v>
      </c>
      <c r="Z22" s="179">
        <f t="shared" si="107"/>
        <v>27</v>
      </c>
      <c r="AA22" s="179">
        <f t="shared" si="107"/>
        <v>12</v>
      </c>
      <c r="AB22" s="179">
        <f t="shared" si="107"/>
        <v>7</v>
      </c>
      <c r="AC22" s="179">
        <f t="shared" si="107"/>
        <v>1</v>
      </c>
      <c r="AD22" s="179">
        <f t="shared" si="107"/>
        <v>14</v>
      </c>
      <c r="AE22" s="179">
        <f t="shared" si="107"/>
        <v>7</v>
      </c>
      <c r="AF22" s="179">
        <f t="shared" si="107"/>
        <v>0</v>
      </c>
      <c r="AG22" s="179">
        <f t="shared" si="107"/>
        <v>0</v>
      </c>
      <c r="AH22" s="179">
        <f t="shared" si="107"/>
        <v>86</v>
      </c>
      <c r="AI22" s="179">
        <f t="shared" si="107"/>
        <v>48</v>
      </c>
      <c r="AJ22" s="179">
        <f t="shared" si="107"/>
        <v>29</v>
      </c>
      <c r="AK22" s="179">
        <f t="shared" si="107"/>
        <v>10</v>
      </c>
      <c r="AL22" s="179">
        <f t="shared" si="107"/>
        <v>101</v>
      </c>
      <c r="AM22" s="179">
        <f t="shared" si="107"/>
        <v>39</v>
      </c>
      <c r="AN22" s="179">
        <f t="shared" si="107"/>
        <v>0</v>
      </c>
      <c r="AO22" s="179">
        <f t="shared" si="107"/>
        <v>0</v>
      </c>
      <c r="AP22" s="179">
        <f t="shared" si="107"/>
        <v>371</v>
      </c>
      <c r="AQ22" s="180">
        <f t="shared" si="107"/>
        <v>171</v>
      </c>
      <c r="AR22" s="3"/>
      <c r="AS22" s="504" t="s">
        <v>16</v>
      </c>
      <c r="AT22" s="506">
        <f t="shared" ref="AT22:BA22" si="108">SUM(AT137:AT139)</f>
        <v>32</v>
      </c>
      <c r="AU22" s="179">
        <f t="shared" si="108"/>
        <v>16</v>
      </c>
      <c r="AV22" s="179">
        <f t="shared" si="108"/>
        <v>5</v>
      </c>
      <c r="AW22" s="179">
        <f t="shared" si="108"/>
        <v>10</v>
      </c>
      <c r="AX22" s="179">
        <f t="shared" si="108"/>
        <v>2</v>
      </c>
      <c r="AY22" s="179">
        <f t="shared" si="108"/>
        <v>12</v>
      </c>
      <c r="AZ22" s="179">
        <f t="shared" si="108"/>
        <v>6</v>
      </c>
      <c r="BA22" s="179">
        <f t="shared" si="108"/>
        <v>10</v>
      </c>
      <c r="BB22" s="179">
        <f t="shared" ref="BB22:BG22" si="109">SUM(BB137:BB139)</f>
        <v>0</v>
      </c>
      <c r="BC22" s="704">
        <f t="shared" si="109"/>
        <v>93</v>
      </c>
      <c r="BD22" s="506">
        <f t="shared" si="109"/>
        <v>65</v>
      </c>
      <c r="BE22" s="7">
        <f t="shared" si="109"/>
        <v>17</v>
      </c>
      <c r="BF22" s="8">
        <f t="shared" si="109"/>
        <v>82</v>
      </c>
      <c r="BG22" s="596">
        <f t="shared" si="109"/>
        <v>11</v>
      </c>
      <c r="BH22" s="3"/>
      <c r="BI22" s="504" t="s">
        <v>16</v>
      </c>
      <c r="BJ22" s="922">
        <f t="shared" ref="BJ22:BP22" si="110">SUM(BJ137:BJ139)</f>
        <v>71</v>
      </c>
      <c r="BK22" s="203">
        <f t="shared" si="110"/>
        <v>35</v>
      </c>
      <c r="BL22" s="203">
        <f t="shared" si="110"/>
        <v>11</v>
      </c>
      <c r="BM22" s="203">
        <f t="shared" si="110"/>
        <v>36</v>
      </c>
      <c r="BN22" s="203">
        <f t="shared" si="110"/>
        <v>2</v>
      </c>
      <c r="BO22" s="868">
        <f t="shared" si="110"/>
        <v>155</v>
      </c>
      <c r="BP22" s="456">
        <f t="shared" si="110"/>
        <v>48</v>
      </c>
    </row>
    <row r="23" spans="1:68">
      <c r="A23" s="6" t="s">
        <v>60</v>
      </c>
      <c r="B23" s="7">
        <f>SUM(B141:B145)</f>
        <v>271</v>
      </c>
      <c r="C23" s="7">
        <f t="shared" ref="C23:Q23" si="111">SUM(C141:C145)</f>
        <v>112</v>
      </c>
      <c r="D23" s="7">
        <f t="shared" si="111"/>
        <v>145</v>
      </c>
      <c r="E23" s="7">
        <f t="shared" si="111"/>
        <v>82</v>
      </c>
      <c r="F23" s="7">
        <f t="shared" si="111"/>
        <v>0</v>
      </c>
      <c r="G23" s="7">
        <f t="shared" si="111"/>
        <v>0</v>
      </c>
      <c r="H23" s="7">
        <f t="shared" si="111"/>
        <v>62</v>
      </c>
      <c r="I23" s="7">
        <f t="shared" si="111"/>
        <v>19</v>
      </c>
      <c r="J23" s="7">
        <f t="shared" si="111"/>
        <v>0</v>
      </c>
      <c r="K23" s="7">
        <f t="shared" si="111"/>
        <v>0</v>
      </c>
      <c r="L23" s="7">
        <f t="shared" si="111"/>
        <v>155</v>
      </c>
      <c r="M23" s="7">
        <f t="shared" si="111"/>
        <v>66</v>
      </c>
      <c r="N23" s="7">
        <f t="shared" si="111"/>
        <v>0</v>
      </c>
      <c r="O23" s="7">
        <f t="shared" si="111"/>
        <v>0</v>
      </c>
      <c r="P23" s="7">
        <f t="shared" si="111"/>
        <v>49</v>
      </c>
      <c r="Q23" s="7">
        <f t="shared" si="111"/>
        <v>11</v>
      </c>
      <c r="R23" s="7">
        <f t="shared" ref="R23:S23" si="112">SUM(R141:R145)</f>
        <v>0</v>
      </c>
      <c r="S23" s="7">
        <f t="shared" si="112"/>
        <v>0</v>
      </c>
      <c r="T23" s="7">
        <f t="shared" ref="T23:U23" si="113">SUM(T141:T145)</f>
        <v>682</v>
      </c>
      <c r="U23" s="8">
        <f t="shared" si="113"/>
        <v>290</v>
      </c>
      <c r="V23" s="3"/>
      <c r="W23" s="181" t="s">
        <v>60</v>
      </c>
      <c r="X23" s="179">
        <f>SUM(X141:X145)</f>
        <v>24</v>
      </c>
      <c r="Y23" s="179">
        <f t="shared" ref="Y23:AQ23" si="114">SUM(Y141:Y145)</f>
        <v>11</v>
      </c>
      <c r="Z23" s="179">
        <f t="shared" si="114"/>
        <v>14</v>
      </c>
      <c r="AA23" s="179">
        <f t="shared" si="114"/>
        <v>6</v>
      </c>
      <c r="AB23" s="179">
        <f t="shared" si="114"/>
        <v>0</v>
      </c>
      <c r="AC23" s="179">
        <f t="shared" si="114"/>
        <v>0</v>
      </c>
      <c r="AD23" s="179">
        <f t="shared" si="114"/>
        <v>2</v>
      </c>
      <c r="AE23" s="179">
        <f t="shared" si="114"/>
        <v>0</v>
      </c>
      <c r="AF23" s="179">
        <f t="shared" si="114"/>
        <v>0</v>
      </c>
      <c r="AG23" s="179">
        <f t="shared" si="114"/>
        <v>0</v>
      </c>
      <c r="AH23" s="179">
        <f t="shared" si="114"/>
        <v>20</v>
      </c>
      <c r="AI23" s="179">
        <f t="shared" si="114"/>
        <v>8</v>
      </c>
      <c r="AJ23" s="179">
        <f t="shared" si="114"/>
        <v>0</v>
      </c>
      <c r="AK23" s="179">
        <f t="shared" si="114"/>
        <v>0</v>
      </c>
      <c r="AL23" s="179">
        <f t="shared" si="114"/>
        <v>19</v>
      </c>
      <c r="AM23" s="179">
        <f t="shared" si="114"/>
        <v>1</v>
      </c>
      <c r="AN23" s="179">
        <f t="shared" si="114"/>
        <v>0</v>
      </c>
      <c r="AO23" s="179">
        <f t="shared" si="114"/>
        <v>0</v>
      </c>
      <c r="AP23" s="179">
        <f t="shared" si="114"/>
        <v>79</v>
      </c>
      <c r="AQ23" s="180">
        <f t="shared" si="114"/>
        <v>26</v>
      </c>
      <c r="AR23" s="3"/>
      <c r="AS23" s="504" t="s">
        <v>60</v>
      </c>
      <c r="AT23" s="506">
        <f t="shared" ref="AT23:BA23" si="115">SUM(AT141:AT145)</f>
        <v>7</v>
      </c>
      <c r="AU23" s="179">
        <f t="shared" si="115"/>
        <v>3</v>
      </c>
      <c r="AV23" s="179">
        <f t="shared" si="115"/>
        <v>0</v>
      </c>
      <c r="AW23" s="179">
        <f t="shared" si="115"/>
        <v>1</v>
      </c>
      <c r="AX23" s="179">
        <f t="shared" si="115"/>
        <v>0</v>
      </c>
      <c r="AY23" s="179">
        <f t="shared" si="115"/>
        <v>4</v>
      </c>
      <c r="AZ23" s="179">
        <f t="shared" si="115"/>
        <v>0</v>
      </c>
      <c r="BA23" s="179">
        <f t="shared" si="115"/>
        <v>1</v>
      </c>
      <c r="BB23" s="179">
        <f t="shared" ref="BB23:BG23" si="116">SUM(BB141:BB145)</f>
        <v>0</v>
      </c>
      <c r="BC23" s="704">
        <f t="shared" si="116"/>
        <v>16</v>
      </c>
      <c r="BD23" s="506">
        <f t="shared" si="116"/>
        <v>11</v>
      </c>
      <c r="BE23" s="7">
        <f t="shared" si="116"/>
        <v>3</v>
      </c>
      <c r="BF23" s="8">
        <f t="shared" si="116"/>
        <v>14</v>
      </c>
      <c r="BG23" s="596">
        <f t="shared" si="116"/>
        <v>4</v>
      </c>
      <c r="BH23" s="3"/>
      <c r="BI23" s="504" t="s">
        <v>60</v>
      </c>
      <c r="BJ23" s="922">
        <f t="shared" ref="BJ23:BP23" si="117">SUM(BJ141:BJ145)</f>
        <v>15</v>
      </c>
      <c r="BK23" s="203">
        <f t="shared" si="117"/>
        <v>5</v>
      </c>
      <c r="BL23" s="203">
        <f t="shared" si="117"/>
        <v>2</v>
      </c>
      <c r="BM23" s="203">
        <f t="shared" si="117"/>
        <v>4</v>
      </c>
      <c r="BN23" s="203">
        <f t="shared" si="117"/>
        <v>2</v>
      </c>
      <c r="BO23" s="868">
        <f t="shared" si="117"/>
        <v>28</v>
      </c>
      <c r="BP23" s="456">
        <f t="shared" si="117"/>
        <v>14</v>
      </c>
    </row>
    <row r="24" spans="1:68">
      <c r="A24" s="6" t="s">
        <v>77</v>
      </c>
      <c r="B24" s="7">
        <f>SUM(B153:B157)</f>
        <v>951</v>
      </c>
      <c r="C24" s="7">
        <f t="shared" ref="C24:Q24" si="118">SUM(C153:C157)</f>
        <v>372</v>
      </c>
      <c r="D24" s="7">
        <f t="shared" si="118"/>
        <v>469</v>
      </c>
      <c r="E24" s="7">
        <f t="shared" si="118"/>
        <v>232</v>
      </c>
      <c r="F24" s="7">
        <f t="shared" si="118"/>
        <v>43</v>
      </c>
      <c r="G24" s="7">
        <f t="shared" si="118"/>
        <v>3</v>
      </c>
      <c r="H24" s="7">
        <f t="shared" si="118"/>
        <v>232</v>
      </c>
      <c r="I24" s="7">
        <f t="shared" si="118"/>
        <v>59</v>
      </c>
      <c r="J24" s="7">
        <f t="shared" si="118"/>
        <v>14</v>
      </c>
      <c r="K24" s="7">
        <f t="shared" si="118"/>
        <v>4</v>
      </c>
      <c r="L24" s="7">
        <f t="shared" si="118"/>
        <v>651</v>
      </c>
      <c r="M24" s="7">
        <f t="shared" si="118"/>
        <v>314</v>
      </c>
      <c r="N24" s="7">
        <f t="shared" si="118"/>
        <v>17</v>
      </c>
      <c r="O24" s="7">
        <f t="shared" si="118"/>
        <v>4</v>
      </c>
      <c r="P24" s="7">
        <f t="shared" si="118"/>
        <v>137</v>
      </c>
      <c r="Q24" s="7">
        <f t="shared" si="118"/>
        <v>27</v>
      </c>
      <c r="R24" s="7">
        <f t="shared" ref="R24:S24" si="119">SUM(R153:R157)</f>
        <v>0</v>
      </c>
      <c r="S24" s="7">
        <f t="shared" si="119"/>
        <v>0</v>
      </c>
      <c r="T24" s="7">
        <f t="shared" ref="T24:U24" si="120">SUM(T153:T157)</f>
        <v>2514</v>
      </c>
      <c r="U24" s="8">
        <f t="shared" si="120"/>
        <v>1015</v>
      </c>
      <c r="V24" s="3"/>
      <c r="W24" s="181" t="s">
        <v>77</v>
      </c>
      <c r="X24" s="179">
        <f>SUM(X153:X157)</f>
        <v>50</v>
      </c>
      <c r="Y24" s="179">
        <f t="shared" ref="Y24:AQ24" si="121">SUM(Y153:Y157)</f>
        <v>22</v>
      </c>
      <c r="Z24" s="179">
        <f t="shared" si="121"/>
        <v>31</v>
      </c>
      <c r="AA24" s="179">
        <f t="shared" si="121"/>
        <v>13</v>
      </c>
      <c r="AB24" s="179">
        <f t="shared" si="121"/>
        <v>0</v>
      </c>
      <c r="AC24" s="179">
        <f t="shared" si="121"/>
        <v>0</v>
      </c>
      <c r="AD24" s="179">
        <f t="shared" si="121"/>
        <v>12</v>
      </c>
      <c r="AE24" s="179">
        <f t="shared" si="121"/>
        <v>5</v>
      </c>
      <c r="AF24" s="179">
        <f t="shared" si="121"/>
        <v>0</v>
      </c>
      <c r="AG24" s="179">
        <f t="shared" si="121"/>
        <v>0</v>
      </c>
      <c r="AH24" s="179">
        <f t="shared" si="121"/>
        <v>132</v>
      </c>
      <c r="AI24" s="179">
        <f t="shared" si="121"/>
        <v>67</v>
      </c>
      <c r="AJ24" s="179">
        <f t="shared" si="121"/>
        <v>0</v>
      </c>
      <c r="AK24" s="179">
        <f t="shared" si="121"/>
        <v>0</v>
      </c>
      <c r="AL24" s="179">
        <f t="shared" si="121"/>
        <v>31</v>
      </c>
      <c r="AM24" s="179">
        <f t="shared" si="121"/>
        <v>9</v>
      </c>
      <c r="AN24" s="179">
        <f t="shared" si="121"/>
        <v>0</v>
      </c>
      <c r="AO24" s="179">
        <f t="shared" si="121"/>
        <v>0</v>
      </c>
      <c r="AP24" s="179">
        <f t="shared" si="121"/>
        <v>256</v>
      </c>
      <c r="AQ24" s="180">
        <f t="shared" si="121"/>
        <v>116</v>
      </c>
      <c r="AR24" s="3"/>
      <c r="AS24" s="504" t="s">
        <v>77</v>
      </c>
      <c r="AT24" s="506">
        <f t="shared" ref="AT24:BA24" si="122">SUM(AT153:AT157)</f>
        <v>20</v>
      </c>
      <c r="AU24" s="179">
        <f t="shared" si="122"/>
        <v>7</v>
      </c>
      <c r="AV24" s="179">
        <f t="shared" si="122"/>
        <v>1</v>
      </c>
      <c r="AW24" s="179">
        <f t="shared" si="122"/>
        <v>6</v>
      </c>
      <c r="AX24" s="179">
        <f t="shared" si="122"/>
        <v>1</v>
      </c>
      <c r="AY24" s="179">
        <f t="shared" si="122"/>
        <v>12</v>
      </c>
      <c r="AZ24" s="179">
        <f t="shared" si="122"/>
        <v>1</v>
      </c>
      <c r="BA24" s="179">
        <f t="shared" si="122"/>
        <v>5</v>
      </c>
      <c r="BB24" s="179">
        <f t="shared" ref="BB24:BG24" si="123">SUM(BB153:BB157)</f>
        <v>0</v>
      </c>
      <c r="BC24" s="704">
        <f t="shared" si="123"/>
        <v>53</v>
      </c>
      <c r="BD24" s="506">
        <f t="shared" si="123"/>
        <v>60</v>
      </c>
      <c r="BE24" s="7">
        <f t="shared" si="123"/>
        <v>8</v>
      </c>
      <c r="BF24" s="8">
        <f t="shared" si="123"/>
        <v>68</v>
      </c>
      <c r="BG24" s="596">
        <f t="shared" si="123"/>
        <v>8</v>
      </c>
      <c r="BH24" s="3"/>
      <c r="BI24" s="504" t="s">
        <v>77</v>
      </c>
      <c r="BJ24" s="922">
        <f t="shared" ref="BJ24:BP24" si="124">SUM(BJ153:BJ157)</f>
        <v>85</v>
      </c>
      <c r="BK24" s="203">
        <f t="shared" si="124"/>
        <v>0</v>
      </c>
      <c r="BL24" s="203">
        <f t="shared" si="124"/>
        <v>1</v>
      </c>
      <c r="BM24" s="203">
        <f t="shared" si="124"/>
        <v>16</v>
      </c>
      <c r="BN24" s="203">
        <f t="shared" si="124"/>
        <v>0</v>
      </c>
      <c r="BO24" s="868">
        <f t="shared" si="124"/>
        <v>102</v>
      </c>
      <c r="BP24" s="456">
        <f t="shared" si="124"/>
        <v>54</v>
      </c>
    </row>
    <row r="25" spans="1:68">
      <c r="A25" s="6" t="s">
        <v>30</v>
      </c>
      <c r="B25" s="7">
        <f>SUM(B159:B162)</f>
        <v>2987</v>
      </c>
      <c r="C25" s="7">
        <f t="shared" ref="C25:Q25" si="125">SUM(C159:C162)</f>
        <v>1191</v>
      </c>
      <c r="D25" s="7">
        <f t="shared" si="125"/>
        <v>983</v>
      </c>
      <c r="E25" s="7">
        <f t="shared" si="125"/>
        <v>464</v>
      </c>
      <c r="F25" s="7">
        <f t="shared" si="125"/>
        <v>130</v>
      </c>
      <c r="G25" s="7">
        <f t="shared" si="125"/>
        <v>44</v>
      </c>
      <c r="H25" s="7">
        <f t="shared" si="125"/>
        <v>894</v>
      </c>
      <c r="I25" s="7">
        <f t="shared" si="125"/>
        <v>320</v>
      </c>
      <c r="J25" s="7">
        <f t="shared" si="125"/>
        <v>0</v>
      </c>
      <c r="K25" s="7">
        <f t="shared" si="125"/>
        <v>0</v>
      </c>
      <c r="L25" s="7">
        <f t="shared" si="125"/>
        <v>1306</v>
      </c>
      <c r="M25" s="7">
        <f t="shared" si="125"/>
        <v>602</v>
      </c>
      <c r="N25" s="7">
        <f t="shared" si="125"/>
        <v>80</v>
      </c>
      <c r="O25" s="7">
        <f t="shared" si="125"/>
        <v>11</v>
      </c>
      <c r="P25" s="7">
        <f t="shared" si="125"/>
        <v>525</v>
      </c>
      <c r="Q25" s="7">
        <f t="shared" si="125"/>
        <v>190</v>
      </c>
      <c r="R25" s="7">
        <f t="shared" ref="R25:S25" si="126">SUM(R159:R162)</f>
        <v>0</v>
      </c>
      <c r="S25" s="7">
        <f t="shared" si="126"/>
        <v>0</v>
      </c>
      <c r="T25" s="7">
        <f t="shared" ref="T25:U25" si="127">SUM(T159:T162)</f>
        <v>6905</v>
      </c>
      <c r="U25" s="8">
        <f t="shared" si="127"/>
        <v>2822</v>
      </c>
      <c r="V25" s="3"/>
      <c r="W25" s="181" t="s">
        <v>30</v>
      </c>
      <c r="X25" s="179">
        <f>SUM(X159:X162)</f>
        <v>477</v>
      </c>
      <c r="Y25" s="179">
        <f t="shared" ref="Y25:AQ25" si="128">SUM(Y159:Y162)</f>
        <v>204</v>
      </c>
      <c r="Z25" s="179">
        <f t="shared" si="128"/>
        <v>121</v>
      </c>
      <c r="AA25" s="179">
        <f t="shared" si="128"/>
        <v>56</v>
      </c>
      <c r="AB25" s="179">
        <f t="shared" si="128"/>
        <v>2</v>
      </c>
      <c r="AC25" s="179">
        <f t="shared" si="128"/>
        <v>0</v>
      </c>
      <c r="AD25" s="179">
        <f t="shared" si="128"/>
        <v>81</v>
      </c>
      <c r="AE25" s="179">
        <f t="shared" si="128"/>
        <v>36</v>
      </c>
      <c r="AF25" s="179">
        <f t="shared" si="128"/>
        <v>0</v>
      </c>
      <c r="AG25" s="179">
        <f t="shared" si="128"/>
        <v>0</v>
      </c>
      <c r="AH25" s="179">
        <f t="shared" si="128"/>
        <v>198</v>
      </c>
      <c r="AI25" s="179">
        <f t="shared" si="128"/>
        <v>100</v>
      </c>
      <c r="AJ25" s="179">
        <f t="shared" si="128"/>
        <v>15</v>
      </c>
      <c r="AK25" s="179">
        <f t="shared" si="128"/>
        <v>0</v>
      </c>
      <c r="AL25" s="179">
        <f t="shared" si="128"/>
        <v>60</v>
      </c>
      <c r="AM25" s="179">
        <f t="shared" si="128"/>
        <v>27</v>
      </c>
      <c r="AN25" s="179">
        <f t="shared" si="128"/>
        <v>0</v>
      </c>
      <c r="AO25" s="179">
        <f t="shared" si="128"/>
        <v>0</v>
      </c>
      <c r="AP25" s="179">
        <f t="shared" si="128"/>
        <v>954</v>
      </c>
      <c r="AQ25" s="180">
        <f t="shared" si="128"/>
        <v>423</v>
      </c>
      <c r="AR25" s="3"/>
      <c r="AS25" s="504" t="s">
        <v>30</v>
      </c>
      <c r="AT25" s="506">
        <f t="shared" ref="AT25:BA25" si="129">SUM(AT159:AT162)</f>
        <v>54</v>
      </c>
      <c r="AU25" s="179">
        <f t="shared" si="129"/>
        <v>19</v>
      </c>
      <c r="AV25" s="179">
        <f t="shared" si="129"/>
        <v>4</v>
      </c>
      <c r="AW25" s="179">
        <f t="shared" si="129"/>
        <v>19</v>
      </c>
      <c r="AX25" s="179">
        <f t="shared" si="129"/>
        <v>0</v>
      </c>
      <c r="AY25" s="179">
        <f t="shared" si="129"/>
        <v>21</v>
      </c>
      <c r="AZ25" s="179">
        <f t="shared" si="129"/>
        <v>4</v>
      </c>
      <c r="BA25" s="179">
        <f t="shared" si="129"/>
        <v>10</v>
      </c>
      <c r="BB25" s="179">
        <f t="shared" ref="BB25:BG25" si="130">SUM(BB159:BB162)</f>
        <v>0</v>
      </c>
      <c r="BC25" s="704">
        <f t="shared" si="130"/>
        <v>131</v>
      </c>
      <c r="BD25" s="506">
        <f t="shared" si="130"/>
        <v>101</v>
      </c>
      <c r="BE25" s="7">
        <f t="shared" si="130"/>
        <v>20</v>
      </c>
      <c r="BF25" s="8">
        <f t="shared" si="130"/>
        <v>121</v>
      </c>
      <c r="BG25" s="596">
        <f t="shared" si="130"/>
        <v>12</v>
      </c>
      <c r="BH25" s="3"/>
      <c r="BI25" s="504" t="s">
        <v>30</v>
      </c>
      <c r="BJ25" s="922">
        <f t="shared" ref="BJ25:BP25" si="131">SUM(BJ159:BJ162)</f>
        <v>107</v>
      </c>
      <c r="BK25" s="203">
        <f t="shared" si="131"/>
        <v>27</v>
      </c>
      <c r="BL25" s="203">
        <f t="shared" si="131"/>
        <v>4</v>
      </c>
      <c r="BM25" s="203">
        <f t="shared" si="131"/>
        <v>61</v>
      </c>
      <c r="BN25" s="203">
        <f t="shared" si="131"/>
        <v>6</v>
      </c>
      <c r="BO25" s="868">
        <f t="shared" si="131"/>
        <v>205</v>
      </c>
      <c r="BP25" s="456">
        <f t="shared" si="131"/>
        <v>41</v>
      </c>
    </row>
    <row r="26" spans="1:68">
      <c r="A26" s="6" t="s">
        <v>61</v>
      </c>
      <c r="B26" s="7">
        <f>SUM(B164:B170)</f>
        <v>4486</v>
      </c>
      <c r="C26" s="7">
        <f t="shared" ref="C26:Q26" si="132">SUM(C164:C170)</f>
        <v>1568</v>
      </c>
      <c r="D26" s="7">
        <f t="shared" si="132"/>
        <v>1743</v>
      </c>
      <c r="E26" s="7">
        <f t="shared" si="132"/>
        <v>762</v>
      </c>
      <c r="F26" s="7">
        <f t="shared" si="132"/>
        <v>82</v>
      </c>
      <c r="G26" s="7">
        <f t="shared" si="132"/>
        <v>7</v>
      </c>
      <c r="H26" s="7">
        <f t="shared" si="132"/>
        <v>1045</v>
      </c>
      <c r="I26" s="7">
        <f t="shared" si="132"/>
        <v>238</v>
      </c>
      <c r="J26" s="7">
        <f t="shared" si="132"/>
        <v>0</v>
      </c>
      <c r="K26" s="7">
        <f t="shared" si="132"/>
        <v>0</v>
      </c>
      <c r="L26" s="7">
        <f t="shared" si="132"/>
        <v>2029</v>
      </c>
      <c r="M26" s="7">
        <f t="shared" si="132"/>
        <v>805</v>
      </c>
      <c r="N26" s="7">
        <f t="shared" si="132"/>
        <v>63</v>
      </c>
      <c r="O26" s="7">
        <f t="shared" si="132"/>
        <v>4</v>
      </c>
      <c r="P26" s="7">
        <f t="shared" si="132"/>
        <v>771</v>
      </c>
      <c r="Q26" s="7">
        <f t="shared" si="132"/>
        <v>167</v>
      </c>
      <c r="R26" s="7">
        <f t="shared" ref="R26:S26" si="133">SUM(R164:R170)</f>
        <v>0</v>
      </c>
      <c r="S26" s="7">
        <f t="shared" si="133"/>
        <v>0</v>
      </c>
      <c r="T26" s="7">
        <f t="shared" ref="T26:U26" si="134">SUM(T164:T170)</f>
        <v>10219</v>
      </c>
      <c r="U26" s="8">
        <f t="shared" si="134"/>
        <v>3551</v>
      </c>
      <c r="V26" s="3"/>
      <c r="W26" s="181" t="s">
        <v>61</v>
      </c>
      <c r="X26" s="179">
        <f>SUM(X164:X170)</f>
        <v>352</v>
      </c>
      <c r="Y26" s="179">
        <f t="shared" ref="Y26:AQ26" si="135">SUM(Y164:Y170)</f>
        <v>125</v>
      </c>
      <c r="Z26" s="179">
        <f t="shared" si="135"/>
        <v>149</v>
      </c>
      <c r="AA26" s="179">
        <f t="shared" si="135"/>
        <v>56</v>
      </c>
      <c r="AB26" s="179">
        <f t="shared" si="135"/>
        <v>3</v>
      </c>
      <c r="AC26" s="179">
        <f t="shared" si="135"/>
        <v>0</v>
      </c>
      <c r="AD26" s="179">
        <f t="shared" si="135"/>
        <v>106</v>
      </c>
      <c r="AE26" s="179">
        <f t="shared" si="135"/>
        <v>23</v>
      </c>
      <c r="AF26" s="179">
        <f t="shared" si="135"/>
        <v>0</v>
      </c>
      <c r="AG26" s="179">
        <f t="shared" si="135"/>
        <v>0</v>
      </c>
      <c r="AH26" s="179">
        <f t="shared" si="135"/>
        <v>195</v>
      </c>
      <c r="AI26" s="179">
        <f t="shared" si="135"/>
        <v>73</v>
      </c>
      <c r="AJ26" s="179">
        <f t="shared" si="135"/>
        <v>21</v>
      </c>
      <c r="AK26" s="179">
        <f t="shared" si="135"/>
        <v>2</v>
      </c>
      <c r="AL26" s="179">
        <f t="shared" si="135"/>
        <v>145</v>
      </c>
      <c r="AM26" s="179">
        <f t="shared" si="135"/>
        <v>13</v>
      </c>
      <c r="AN26" s="179">
        <f t="shared" si="135"/>
        <v>0</v>
      </c>
      <c r="AO26" s="179">
        <f t="shared" si="135"/>
        <v>0</v>
      </c>
      <c r="AP26" s="179">
        <f t="shared" si="135"/>
        <v>971</v>
      </c>
      <c r="AQ26" s="180">
        <f t="shared" si="135"/>
        <v>292</v>
      </c>
      <c r="AR26" s="3"/>
      <c r="AS26" s="504" t="s">
        <v>61</v>
      </c>
      <c r="AT26" s="506">
        <f t="shared" ref="AT26:BA26" si="136">SUM(AT164:AT170)</f>
        <v>73</v>
      </c>
      <c r="AU26" s="179">
        <f t="shared" si="136"/>
        <v>32</v>
      </c>
      <c r="AV26" s="179">
        <f t="shared" si="136"/>
        <v>5</v>
      </c>
      <c r="AW26" s="179">
        <f t="shared" si="136"/>
        <v>22</v>
      </c>
      <c r="AX26" s="179">
        <f t="shared" si="136"/>
        <v>0</v>
      </c>
      <c r="AY26" s="179">
        <f t="shared" si="136"/>
        <v>32</v>
      </c>
      <c r="AZ26" s="179">
        <f t="shared" si="136"/>
        <v>5</v>
      </c>
      <c r="BA26" s="179">
        <f t="shared" si="136"/>
        <v>18</v>
      </c>
      <c r="BB26" s="179">
        <f t="shared" ref="BB26:BG26" si="137">SUM(BB164:BB170)</f>
        <v>0</v>
      </c>
      <c r="BC26" s="704">
        <f t="shared" si="137"/>
        <v>187</v>
      </c>
      <c r="BD26" s="506">
        <f t="shared" si="137"/>
        <v>134</v>
      </c>
      <c r="BE26" s="7">
        <f t="shared" si="137"/>
        <v>30</v>
      </c>
      <c r="BF26" s="8">
        <f t="shared" si="137"/>
        <v>164</v>
      </c>
      <c r="BG26" s="596">
        <f t="shared" si="137"/>
        <v>21</v>
      </c>
      <c r="BH26" s="3"/>
      <c r="BI26" s="504" t="s">
        <v>61</v>
      </c>
      <c r="BJ26" s="922">
        <f t="shared" ref="BJ26:BP26" si="138">SUM(BJ164:BJ170)</f>
        <v>96</v>
      </c>
      <c r="BK26" s="203">
        <f t="shared" si="138"/>
        <v>78</v>
      </c>
      <c r="BL26" s="203">
        <f t="shared" si="138"/>
        <v>7</v>
      </c>
      <c r="BM26" s="203">
        <f t="shared" si="138"/>
        <v>56</v>
      </c>
      <c r="BN26" s="203">
        <f t="shared" si="138"/>
        <v>11</v>
      </c>
      <c r="BO26" s="868">
        <f t="shared" si="138"/>
        <v>248</v>
      </c>
      <c r="BP26" s="456">
        <f t="shared" si="138"/>
        <v>118</v>
      </c>
    </row>
    <row r="27" spans="1:68">
      <c r="A27" s="6" t="s">
        <v>110</v>
      </c>
      <c r="B27" s="7">
        <f>SUM(B172:B178)</f>
        <v>3391</v>
      </c>
      <c r="C27" s="7">
        <f t="shared" ref="C27:Q27" si="139">SUM(C172:C178)</f>
        <v>1592</v>
      </c>
      <c r="D27" s="7">
        <f t="shared" si="139"/>
        <v>1399</v>
      </c>
      <c r="E27" s="7">
        <f t="shared" si="139"/>
        <v>781</v>
      </c>
      <c r="F27" s="7">
        <f t="shared" si="139"/>
        <v>419</v>
      </c>
      <c r="G27" s="7">
        <f t="shared" si="139"/>
        <v>148</v>
      </c>
      <c r="H27" s="7">
        <f t="shared" si="139"/>
        <v>1162</v>
      </c>
      <c r="I27" s="7">
        <f t="shared" si="139"/>
        <v>422</v>
      </c>
      <c r="J27" s="7">
        <f t="shared" si="139"/>
        <v>0</v>
      </c>
      <c r="K27" s="7">
        <f t="shared" si="139"/>
        <v>0</v>
      </c>
      <c r="L27" s="7">
        <f t="shared" si="139"/>
        <v>1501</v>
      </c>
      <c r="M27" s="7">
        <f t="shared" si="139"/>
        <v>825</v>
      </c>
      <c r="N27" s="7">
        <f t="shared" si="139"/>
        <v>489</v>
      </c>
      <c r="O27" s="7">
        <f t="shared" si="139"/>
        <v>133</v>
      </c>
      <c r="P27" s="7">
        <f t="shared" si="139"/>
        <v>890</v>
      </c>
      <c r="Q27" s="7">
        <f t="shared" si="139"/>
        <v>390</v>
      </c>
      <c r="R27" s="7">
        <f t="shared" ref="R27:S27" si="140">SUM(R172:R178)</f>
        <v>0</v>
      </c>
      <c r="S27" s="7">
        <f t="shared" si="140"/>
        <v>0</v>
      </c>
      <c r="T27" s="7">
        <f t="shared" ref="T27:U27" si="141">SUM(T172:T178)</f>
        <v>9251</v>
      </c>
      <c r="U27" s="8">
        <f t="shared" si="141"/>
        <v>4291</v>
      </c>
      <c r="V27" s="3"/>
      <c r="W27" s="181" t="s">
        <v>110</v>
      </c>
      <c r="X27" s="179">
        <f>SUM(X172:X178)</f>
        <v>318</v>
      </c>
      <c r="Y27" s="179">
        <f t="shared" ref="Y27:AQ27" si="142">SUM(Y172:Y178)</f>
        <v>171</v>
      </c>
      <c r="Z27" s="179">
        <f t="shared" si="142"/>
        <v>92</v>
      </c>
      <c r="AA27" s="179">
        <f t="shared" si="142"/>
        <v>47</v>
      </c>
      <c r="AB27" s="179">
        <f t="shared" si="142"/>
        <v>20</v>
      </c>
      <c r="AC27" s="179">
        <f t="shared" si="142"/>
        <v>5</v>
      </c>
      <c r="AD27" s="179">
        <f t="shared" si="142"/>
        <v>153</v>
      </c>
      <c r="AE27" s="179">
        <f t="shared" si="142"/>
        <v>54</v>
      </c>
      <c r="AF27" s="179">
        <f t="shared" si="142"/>
        <v>0</v>
      </c>
      <c r="AG27" s="179">
        <f t="shared" si="142"/>
        <v>0</v>
      </c>
      <c r="AH27" s="179">
        <f t="shared" si="142"/>
        <v>119</v>
      </c>
      <c r="AI27" s="179">
        <f t="shared" si="142"/>
        <v>60</v>
      </c>
      <c r="AJ27" s="179">
        <f t="shared" si="142"/>
        <v>150</v>
      </c>
      <c r="AK27" s="179">
        <f t="shared" si="142"/>
        <v>38</v>
      </c>
      <c r="AL27" s="179">
        <f t="shared" si="142"/>
        <v>150</v>
      </c>
      <c r="AM27" s="179">
        <f t="shared" si="142"/>
        <v>56</v>
      </c>
      <c r="AN27" s="179">
        <f t="shared" si="142"/>
        <v>0</v>
      </c>
      <c r="AO27" s="179">
        <f t="shared" si="142"/>
        <v>0</v>
      </c>
      <c r="AP27" s="179">
        <f t="shared" si="142"/>
        <v>1002</v>
      </c>
      <c r="AQ27" s="180">
        <f t="shared" si="142"/>
        <v>431</v>
      </c>
      <c r="AR27" s="3"/>
      <c r="AS27" s="504" t="s">
        <v>110</v>
      </c>
      <c r="AT27" s="506">
        <f t="shared" ref="AT27:BA27" si="143">SUM(AT172:AT178)</f>
        <v>60</v>
      </c>
      <c r="AU27" s="179">
        <f t="shared" si="143"/>
        <v>27</v>
      </c>
      <c r="AV27" s="179">
        <f t="shared" si="143"/>
        <v>9</v>
      </c>
      <c r="AW27" s="179">
        <f t="shared" si="143"/>
        <v>24</v>
      </c>
      <c r="AX27" s="179">
        <f t="shared" si="143"/>
        <v>0</v>
      </c>
      <c r="AY27" s="179">
        <f t="shared" si="143"/>
        <v>25</v>
      </c>
      <c r="AZ27" s="179">
        <f t="shared" si="143"/>
        <v>9</v>
      </c>
      <c r="BA27" s="179">
        <f t="shared" si="143"/>
        <v>20</v>
      </c>
      <c r="BB27" s="179">
        <f t="shared" ref="BB27:BG27" si="144">SUM(BB172:BB178)</f>
        <v>0</v>
      </c>
      <c r="BC27" s="704">
        <f t="shared" si="144"/>
        <v>174</v>
      </c>
      <c r="BD27" s="506">
        <f t="shared" si="144"/>
        <v>127</v>
      </c>
      <c r="BE27" s="7">
        <f t="shared" si="144"/>
        <v>27</v>
      </c>
      <c r="BF27" s="8">
        <f t="shared" si="144"/>
        <v>154</v>
      </c>
      <c r="BG27" s="596">
        <f t="shared" si="144"/>
        <v>16</v>
      </c>
      <c r="BH27" s="3"/>
      <c r="BI27" s="504" t="s">
        <v>110</v>
      </c>
      <c r="BJ27" s="922">
        <f t="shared" ref="BJ27:BP27" si="145">SUM(BJ172:BJ178)</f>
        <v>169</v>
      </c>
      <c r="BK27" s="203">
        <f t="shared" si="145"/>
        <v>64</v>
      </c>
      <c r="BL27" s="203">
        <f t="shared" si="145"/>
        <v>10</v>
      </c>
      <c r="BM27" s="203">
        <f t="shared" si="145"/>
        <v>87</v>
      </c>
      <c r="BN27" s="203">
        <f t="shared" si="145"/>
        <v>14</v>
      </c>
      <c r="BO27" s="868">
        <f t="shared" si="145"/>
        <v>344</v>
      </c>
      <c r="BP27" s="456">
        <f t="shared" si="145"/>
        <v>112</v>
      </c>
    </row>
    <row r="28" spans="1:68">
      <c r="A28" s="6" t="s">
        <v>44</v>
      </c>
      <c r="B28" s="7">
        <f>SUM(B180:B185)</f>
        <v>2804</v>
      </c>
      <c r="C28" s="7">
        <f t="shared" ref="C28:Q28" si="146">SUM(C180:C185)</f>
        <v>1113</v>
      </c>
      <c r="D28" s="7">
        <f t="shared" si="146"/>
        <v>1414</v>
      </c>
      <c r="E28" s="7">
        <f t="shared" si="146"/>
        <v>609</v>
      </c>
      <c r="F28" s="7">
        <f t="shared" si="146"/>
        <v>77</v>
      </c>
      <c r="G28" s="7">
        <f t="shared" si="146"/>
        <v>16</v>
      </c>
      <c r="H28" s="7">
        <f t="shared" si="146"/>
        <v>675</v>
      </c>
      <c r="I28" s="7">
        <f t="shared" si="146"/>
        <v>214</v>
      </c>
      <c r="J28" s="7">
        <f t="shared" si="146"/>
        <v>32</v>
      </c>
      <c r="K28" s="7">
        <f t="shared" si="146"/>
        <v>7</v>
      </c>
      <c r="L28" s="7">
        <f t="shared" si="146"/>
        <v>1480</v>
      </c>
      <c r="M28" s="7">
        <f t="shared" si="146"/>
        <v>653</v>
      </c>
      <c r="N28" s="7">
        <f t="shared" si="146"/>
        <v>36</v>
      </c>
      <c r="O28" s="7">
        <f t="shared" si="146"/>
        <v>7</v>
      </c>
      <c r="P28" s="7">
        <f t="shared" si="146"/>
        <v>283</v>
      </c>
      <c r="Q28" s="7">
        <f t="shared" si="146"/>
        <v>78</v>
      </c>
      <c r="R28" s="7">
        <f t="shared" ref="R28:S28" si="147">SUM(R180:R185)</f>
        <v>39</v>
      </c>
      <c r="S28" s="7">
        <f t="shared" si="147"/>
        <v>9</v>
      </c>
      <c r="T28" s="7">
        <f t="shared" ref="T28:U28" si="148">SUM(T180:T185)</f>
        <v>6840</v>
      </c>
      <c r="U28" s="8">
        <f t="shared" si="148"/>
        <v>2706</v>
      </c>
      <c r="V28" s="3"/>
      <c r="W28" s="181" t="s">
        <v>44</v>
      </c>
      <c r="X28" s="179">
        <f>SUM(X180:X185)</f>
        <v>396</v>
      </c>
      <c r="Y28" s="179">
        <f t="shared" ref="Y28:AQ28" si="149">SUM(Y180:Y185)</f>
        <v>181</v>
      </c>
      <c r="Z28" s="179">
        <f t="shared" si="149"/>
        <v>146</v>
      </c>
      <c r="AA28" s="179">
        <f t="shared" si="149"/>
        <v>57</v>
      </c>
      <c r="AB28" s="179">
        <f t="shared" si="149"/>
        <v>7</v>
      </c>
      <c r="AC28" s="179">
        <f t="shared" si="149"/>
        <v>1</v>
      </c>
      <c r="AD28" s="179">
        <f t="shared" si="149"/>
        <v>97</v>
      </c>
      <c r="AE28" s="179">
        <f t="shared" si="149"/>
        <v>26</v>
      </c>
      <c r="AF28" s="179">
        <f t="shared" si="149"/>
        <v>4</v>
      </c>
      <c r="AG28" s="179">
        <f t="shared" si="149"/>
        <v>0</v>
      </c>
      <c r="AH28" s="179">
        <f t="shared" si="149"/>
        <v>235</v>
      </c>
      <c r="AI28" s="179">
        <f t="shared" si="149"/>
        <v>91</v>
      </c>
      <c r="AJ28" s="179">
        <f t="shared" si="149"/>
        <v>8</v>
      </c>
      <c r="AK28" s="179">
        <f t="shared" si="149"/>
        <v>0</v>
      </c>
      <c r="AL28" s="179">
        <f t="shared" si="149"/>
        <v>84</v>
      </c>
      <c r="AM28" s="179">
        <f t="shared" si="149"/>
        <v>38</v>
      </c>
      <c r="AN28" s="179">
        <f t="shared" si="149"/>
        <v>11</v>
      </c>
      <c r="AO28" s="179">
        <f t="shared" si="149"/>
        <v>0</v>
      </c>
      <c r="AP28" s="179">
        <f t="shared" si="149"/>
        <v>988</v>
      </c>
      <c r="AQ28" s="180">
        <f t="shared" si="149"/>
        <v>394</v>
      </c>
      <c r="AR28" s="3"/>
      <c r="AS28" s="504" t="s">
        <v>44</v>
      </c>
      <c r="AT28" s="506">
        <f t="shared" ref="AT28:BA28" si="150">SUM(AT180:AT185)</f>
        <v>51</v>
      </c>
      <c r="AU28" s="179">
        <f t="shared" si="150"/>
        <v>27</v>
      </c>
      <c r="AV28" s="179">
        <f t="shared" si="150"/>
        <v>2</v>
      </c>
      <c r="AW28" s="179">
        <f t="shared" si="150"/>
        <v>16</v>
      </c>
      <c r="AX28" s="179">
        <f t="shared" si="150"/>
        <v>1</v>
      </c>
      <c r="AY28" s="179">
        <f t="shared" si="150"/>
        <v>24</v>
      </c>
      <c r="AZ28" s="179">
        <f t="shared" si="150"/>
        <v>2</v>
      </c>
      <c r="BA28" s="179">
        <f t="shared" si="150"/>
        <v>10</v>
      </c>
      <c r="BB28" s="179">
        <f t="shared" ref="BB28:BG28" si="151">SUM(BB180:BB185)</f>
        <v>1</v>
      </c>
      <c r="BC28" s="704">
        <f t="shared" si="151"/>
        <v>134</v>
      </c>
      <c r="BD28" s="506">
        <f t="shared" si="151"/>
        <v>83</v>
      </c>
      <c r="BE28" s="7">
        <f t="shared" si="151"/>
        <v>40</v>
      </c>
      <c r="BF28" s="8">
        <f t="shared" si="151"/>
        <v>123</v>
      </c>
      <c r="BG28" s="596">
        <f t="shared" si="151"/>
        <v>20</v>
      </c>
      <c r="BH28" s="3"/>
      <c r="BI28" s="504" t="s">
        <v>44</v>
      </c>
      <c r="BJ28" s="922">
        <f t="shared" ref="BJ28:BP28" si="152">SUM(BJ180:BJ185)</f>
        <v>90</v>
      </c>
      <c r="BK28" s="203">
        <f t="shared" si="152"/>
        <v>30</v>
      </c>
      <c r="BL28" s="203">
        <f t="shared" si="152"/>
        <v>11</v>
      </c>
      <c r="BM28" s="203">
        <f t="shared" si="152"/>
        <v>62</v>
      </c>
      <c r="BN28" s="203">
        <f t="shared" si="152"/>
        <v>0</v>
      </c>
      <c r="BO28" s="868">
        <f t="shared" si="152"/>
        <v>193</v>
      </c>
      <c r="BP28" s="456">
        <f t="shared" si="152"/>
        <v>99</v>
      </c>
    </row>
    <row r="29" spans="1:68" s="709" customFormat="1" ht="21" customHeight="1" thickBot="1">
      <c r="A29" s="120" t="s">
        <v>3</v>
      </c>
      <c r="B29" s="707">
        <f>SUM(B7:B28)</f>
        <v>52889</v>
      </c>
      <c r="C29" s="707">
        <f t="shared" ref="C29:Q29" si="153">SUM(C7:C28)</f>
        <v>24012</v>
      </c>
      <c r="D29" s="707">
        <f t="shared" si="153"/>
        <v>21121</v>
      </c>
      <c r="E29" s="707">
        <f t="shared" si="153"/>
        <v>11242</v>
      </c>
      <c r="F29" s="707">
        <f t="shared" si="153"/>
        <v>3595</v>
      </c>
      <c r="G29" s="707">
        <f t="shared" si="153"/>
        <v>1186</v>
      </c>
      <c r="H29" s="707">
        <f t="shared" si="153"/>
        <v>15126</v>
      </c>
      <c r="I29" s="707">
        <f t="shared" si="153"/>
        <v>5856</v>
      </c>
      <c r="J29" s="707">
        <f t="shared" si="153"/>
        <v>2013</v>
      </c>
      <c r="K29" s="707">
        <f t="shared" si="153"/>
        <v>775</v>
      </c>
      <c r="L29" s="707">
        <f t="shared" si="153"/>
        <v>23715</v>
      </c>
      <c r="M29" s="707">
        <f t="shared" si="153"/>
        <v>12448</v>
      </c>
      <c r="N29" s="707">
        <f t="shared" si="153"/>
        <v>3280</v>
      </c>
      <c r="O29" s="707">
        <f t="shared" si="153"/>
        <v>854</v>
      </c>
      <c r="P29" s="707">
        <f t="shared" si="153"/>
        <v>11886</v>
      </c>
      <c r="Q29" s="707">
        <f t="shared" si="153"/>
        <v>4433</v>
      </c>
      <c r="R29" s="707">
        <f t="shared" ref="R29:S29" si="154">SUM(R7:R28)</f>
        <v>112</v>
      </c>
      <c r="S29" s="707">
        <f t="shared" si="154"/>
        <v>38</v>
      </c>
      <c r="T29" s="707">
        <f t="shared" ref="T29:U29" si="155">SUM(T7:T28)</f>
        <v>133737</v>
      </c>
      <c r="U29" s="121">
        <f t="shared" si="155"/>
        <v>60844</v>
      </c>
      <c r="V29" s="109"/>
      <c r="W29" s="450" t="s">
        <v>3</v>
      </c>
      <c r="X29" s="187">
        <f>SUM(X7:X28)</f>
        <v>5830</v>
      </c>
      <c r="Y29" s="187">
        <f t="shared" ref="Y29:AQ29" si="156">SUM(Y7:Y28)</f>
        <v>2828</v>
      </c>
      <c r="Z29" s="187">
        <f t="shared" si="156"/>
        <v>1920</v>
      </c>
      <c r="AA29" s="187">
        <f t="shared" si="156"/>
        <v>921</v>
      </c>
      <c r="AB29" s="187">
        <f t="shared" si="156"/>
        <v>261</v>
      </c>
      <c r="AC29" s="187">
        <f t="shared" si="156"/>
        <v>65</v>
      </c>
      <c r="AD29" s="187">
        <f t="shared" si="156"/>
        <v>1612</v>
      </c>
      <c r="AE29" s="187">
        <f t="shared" si="156"/>
        <v>586</v>
      </c>
      <c r="AF29" s="187">
        <f t="shared" si="156"/>
        <v>230</v>
      </c>
      <c r="AG29" s="187">
        <f t="shared" si="156"/>
        <v>111</v>
      </c>
      <c r="AH29" s="187">
        <f t="shared" si="156"/>
        <v>3536</v>
      </c>
      <c r="AI29" s="187">
        <f t="shared" si="156"/>
        <v>1741</v>
      </c>
      <c r="AJ29" s="187">
        <f t="shared" si="156"/>
        <v>718</v>
      </c>
      <c r="AK29" s="187">
        <f t="shared" si="156"/>
        <v>168</v>
      </c>
      <c r="AL29" s="187">
        <f t="shared" si="156"/>
        <v>2664</v>
      </c>
      <c r="AM29" s="187">
        <f t="shared" si="156"/>
        <v>975</v>
      </c>
      <c r="AN29" s="187">
        <f>SUM(AN7:AN28)</f>
        <v>24</v>
      </c>
      <c r="AO29" s="187">
        <f t="shared" si="156"/>
        <v>4</v>
      </c>
      <c r="AP29" s="187">
        <f t="shared" si="156"/>
        <v>16795</v>
      </c>
      <c r="AQ29" s="188">
        <f t="shared" si="156"/>
        <v>7399</v>
      </c>
      <c r="AR29" s="109"/>
      <c r="AS29" s="245" t="s">
        <v>3</v>
      </c>
      <c r="AT29" s="450">
        <f t="shared" ref="AT29:BA29" si="157">SUM(AT7:AT28)</f>
        <v>1005</v>
      </c>
      <c r="AU29" s="187">
        <f t="shared" si="157"/>
        <v>426</v>
      </c>
      <c r="AV29" s="187">
        <f t="shared" si="157"/>
        <v>107</v>
      </c>
      <c r="AW29" s="187">
        <f t="shared" si="157"/>
        <v>333</v>
      </c>
      <c r="AX29" s="187">
        <f t="shared" si="157"/>
        <v>43</v>
      </c>
      <c r="AY29" s="187">
        <f t="shared" si="157"/>
        <v>419</v>
      </c>
      <c r="AZ29" s="187">
        <f t="shared" si="157"/>
        <v>109</v>
      </c>
      <c r="BA29" s="187">
        <f t="shared" si="157"/>
        <v>288</v>
      </c>
      <c r="BB29" s="187">
        <f t="shared" ref="BB29:BG29" si="158">SUM(BB7:BB28)</f>
        <v>3</v>
      </c>
      <c r="BC29" s="708">
        <f t="shared" si="158"/>
        <v>2733</v>
      </c>
      <c r="BD29" s="450">
        <f t="shared" si="158"/>
        <v>1986</v>
      </c>
      <c r="BE29" s="187">
        <f t="shared" si="158"/>
        <v>535</v>
      </c>
      <c r="BF29" s="188">
        <f t="shared" si="158"/>
        <v>2521</v>
      </c>
      <c r="BG29" s="598">
        <f t="shared" si="158"/>
        <v>302</v>
      </c>
      <c r="BH29" s="109"/>
      <c r="BI29" s="566" t="s">
        <v>3</v>
      </c>
      <c r="BJ29" s="923">
        <f>SUM(BJ7:BJ28)</f>
        <v>2737</v>
      </c>
      <c r="BK29" s="924">
        <f t="shared" ref="BK29:BM29" si="159">SUM(BK7:BK28)</f>
        <v>781</v>
      </c>
      <c r="BL29" s="924">
        <f>SUM(BL7:BL28)</f>
        <v>186</v>
      </c>
      <c r="BM29" s="924">
        <f t="shared" si="159"/>
        <v>1204</v>
      </c>
      <c r="BN29" s="924">
        <f>SUM(BN7:BN28)</f>
        <v>177</v>
      </c>
      <c r="BO29" s="925">
        <f>SUM(BO7:BO28)</f>
        <v>5085</v>
      </c>
      <c r="BP29" s="926">
        <f>SUM(BP7:BP28)</f>
        <v>1832</v>
      </c>
    </row>
    <row r="30" spans="1:68">
      <c r="A30" s="1129" t="s">
        <v>209</v>
      </c>
      <c r="B30" s="1129"/>
      <c r="C30" s="1129"/>
      <c r="D30" s="1129"/>
      <c r="E30" s="1129"/>
      <c r="F30" s="1129"/>
      <c r="G30" s="1129"/>
      <c r="H30" s="1129"/>
      <c r="I30" s="1129"/>
      <c r="J30" s="1129"/>
      <c r="K30" s="1129"/>
      <c r="L30" s="1129"/>
      <c r="M30" s="1129"/>
      <c r="N30" s="1129"/>
      <c r="O30" s="1129"/>
      <c r="P30" s="1129"/>
      <c r="Q30" s="1129"/>
      <c r="R30" s="1129"/>
      <c r="S30" s="1129"/>
      <c r="T30" s="1129"/>
      <c r="U30" s="1129"/>
      <c r="V30" s="54"/>
      <c r="W30" s="1129" t="s">
        <v>210</v>
      </c>
      <c r="X30" s="1129"/>
      <c r="Y30" s="1129"/>
      <c r="Z30" s="1129"/>
      <c r="AA30" s="1129"/>
      <c r="AB30" s="1129"/>
      <c r="AC30" s="1129"/>
      <c r="AD30" s="1129"/>
      <c r="AE30" s="1129"/>
      <c r="AF30" s="1129"/>
      <c r="AG30" s="1129"/>
      <c r="AH30" s="1129"/>
      <c r="AI30" s="1129"/>
      <c r="AJ30" s="1129"/>
      <c r="AK30" s="1129"/>
      <c r="AL30" s="1129"/>
      <c r="AM30" s="1129"/>
      <c r="AN30" s="1129"/>
      <c r="AO30" s="1129"/>
      <c r="AP30" s="1129"/>
      <c r="AQ30" s="1129"/>
      <c r="AR30" s="54"/>
      <c r="AS30" s="1129" t="s">
        <v>211</v>
      </c>
      <c r="AT30" s="1129"/>
      <c r="AU30" s="1129"/>
      <c r="AV30" s="1129"/>
      <c r="AW30" s="1129"/>
      <c r="AX30" s="1129"/>
      <c r="AY30" s="1129"/>
      <c r="AZ30" s="1129"/>
      <c r="BA30" s="1129"/>
      <c r="BB30" s="1129"/>
      <c r="BC30" s="1129"/>
      <c r="BD30" s="1129"/>
      <c r="BE30" s="1129"/>
      <c r="BF30" s="1129"/>
      <c r="BG30" s="1129"/>
      <c r="BH30" s="918"/>
      <c r="BI30" s="1129" t="s">
        <v>212</v>
      </c>
      <c r="BJ30" s="1129"/>
      <c r="BK30" s="1129"/>
      <c r="BL30" s="1129"/>
      <c r="BM30" s="1129"/>
      <c r="BN30" s="1129"/>
      <c r="BO30" s="1129"/>
      <c r="BP30" s="1129"/>
    </row>
    <row r="31" spans="1:68" ht="13.5" customHeight="1" thickBot="1">
      <c r="A31" s="1071" t="s">
        <v>187</v>
      </c>
      <c r="B31" s="1071"/>
      <c r="C31" s="1071"/>
      <c r="D31" s="1071"/>
      <c r="E31" s="1071"/>
      <c r="F31" s="1071"/>
      <c r="G31" s="1071"/>
      <c r="H31" s="1071"/>
      <c r="I31" s="1071"/>
      <c r="J31" s="1071"/>
      <c r="K31" s="1071"/>
      <c r="L31" s="1071"/>
      <c r="M31" s="1071"/>
      <c r="N31" s="1071"/>
      <c r="O31" s="1071"/>
      <c r="P31" s="1071"/>
      <c r="Q31" s="1071"/>
      <c r="R31" s="1071"/>
      <c r="S31" s="1071"/>
      <c r="T31" s="1071"/>
      <c r="U31" s="1071"/>
      <c r="V31" s="55"/>
      <c r="W31" s="1071" t="s">
        <v>187</v>
      </c>
      <c r="X31" s="1071"/>
      <c r="Y31" s="1071"/>
      <c r="Z31" s="1071"/>
      <c r="AA31" s="1071"/>
      <c r="AB31" s="1071"/>
      <c r="AC31" s="1071"/>
      <c r="AD31" s="1071"/>
      <c r="AE31" s="1071"/>
      <c r="AF31" s="1071"/>
      <c r="AG31" s="1071"/>
      <c r="AH31" s="1071"/>
      <c r="AI31" s="1071"/>
      <c r="AJ31" s="1071"/>
      <c r="AK31" s="1071"/>
      <c r="AL31" s="1071"/>
      <c r="AM31" s="1071"/>
      <c r="AN31" s="1071"/>
      <c r="AO31" s="1071"/>
      <c r="AP31" s="1071"/>
      <c r="AQ31" s="1071"/>
      <c r="AR31" s="2"/>
      <c r="AS31" s="1071" t="s">
        <v>187</v>
      </c>
      <c r="AT31" s="1071"/>
      <c r="AU31" s="1071"/>
      <c r="AV31" s="1071"/>
      <c r="AW31" s="1071"/>
      <c r="AX31" s="1071"/>
      <c r="AY31" s="1071"/>
      <c r="AZ31" s="1071"/>
      <c r="BA31" s="1071"/>
      <c r="BB31" s="1071"/>
      <c r="BC31" s="1071"/>
      <c r="BD31" s="1071"/>
      <c r="BE31" s="1071"/>
      <c r="BF31" s="1071"/>
      <c r="BG31" s="1071"/>
      <c r="BH31" s="59"/>
      <c r="BI31" s="1071" t="s">
        <v>187</v>
      </c>
      <c r="BJ31" s="1071"/>
      <c r="BK31" s="1071"/>
      <c r="BL31" s="1071"/>
      <c r="BM31" s="1071"/>
      <c r="BN31" s="1071"/>
      <c r="BO31" s="1071"/>
      <c r="BP31" s="1071"/>
    </row>
    <row r="32" spans="1:68" ht="15" customHeight="1">
      <c r="A32" s="1135" t="s">
        <v>7</v>
      </c>
      <c r="B32" s="1062" t="s">
        <v>213</v>
      </c>
      <c r="C32" s="1134"/>
      <c r="D32" s="1062" t="s">
        <v>214</v>
      </c>
      <c r="E32" s="1134"/>
      <c r="F32" s="1062" t="s">
        <v>215</v>
      </c>
      <c r="G32" s="1134"/>
      <c r="H32" s="1062" t="s">
        <v>216</v>
      </c>
      <c r="I32" s="1137"/>
      <c r="J32" s="1138" t="s">
        <v>204</v>
      </c>
      <c r="K32" s="1139"/>
      <c r="L32" s="1141" t="s">
        <v>217</v>
      </c>
      <c r="M32" s="1134"/>
      <c r="N32" s="1062" t="s">
        <v>218</v>
      </c>
      <c r="O32" s="1134"/>
      <c r="P32" s="1062" t="s">
        <v>219</v>
      </c>
      <c r="Q32" s="1134"/>
      <c r="R32" s="1062" t="s">
        <v>220</v>
      </c>
      <c r="S32" s="1134"/>
      <c r="T32" s="1101" t="s">
        <v>1</v>
      </c>
      <c r="U32" s="1127"/>
      <c r="V32" s="54"/>
      <c r="W32" s="1135" t="s">
        <v>7</v>
      </c>
      <c r="X32" s="1101" t="s">
        <v>213</v>
      </c>
      <c r="Y32" s="1134"/>
      <c r="Z32" s="1101" t="s">
        <v>214</v>
      </c>
      <c r="AA32" s="1134"/>
      <c r="AB32" s="1101" t="s">
        <v>215</v>
      </c>
      <c r="AC32" s="1134"/>
      <c r="AD32" s="1101" t="s">
        <v>216</v>
      </c>
      <c r="AE32" s="1137"/>
      <c r="AF32" s="1138" t="s">
        <v>347</v>
      </c>
      <c r="AG32" s="1140"/>
      <c r="AH32" s="1141" t="s">
        <v>217</v>
      </c>
      <c r="AI32" s="1134"/>
      <c r="AJ32" s="1101" t="s">
        <v>218</v>
      </c>
      <c r="AK32" s="1134"/>
      <c r="AL32" s="1101" t="s">
        <v>219</v>
      </c>
      <c r="AM32" s="1134"/>
      <c r="AN32" s="1101" t="s">
        <v>220</v>
      </c>
      <c r="AO32" s="1134"/>
      <c r="AP32" s="1101" t="s">
        <v>1</v>
      </c>
      <c r="AQ32" s="1127"/>
      <c r="AR32" s="3"/>
      <c r="AS32" s="1030" t="s">
        <v>7</v>
      </c>
      <c r="AT32" s="1035" t="s">
        <v>221</v>
      </c>
      <c r="AU32" s="1025"/>
      <c r="AV32" s="1025"/>
      <c r="AW32" s="1025"/>
      <c r="AX32" s="1025"/>
      <c r="AY32" s="1025"/>
      <c r="AZ32" s="1025"/>
      <c r="BA32" s="1025"/>
      <c r="BB32" s="1025"/>
      <c r="BC32" s="1036"/>
      <c r="BD32" s="1126" t="s">
        <v>97</v>
      </c>
      <c r="BE32" s="1124"/>
      <c r="BF32" s="1125"/>
      <c r="BG32" s="1032" t="s">
        <v>98</v>
      </c>
      <c r="BH32" s="3"/>
      <c r="BI32" s="1028" t="s">
        <v>7</v>
      </c>
      <c r="BJ32" s="1021" t="s">
        <v>103</v>
      </c>
      <c r="BK32" s="1119" t="s">
        <v>544</v>
      </c>
      <c r="BL32" s="1121" t="s">
        <v>104</v>
      </c>
      <c r="BM32" s="1025" t="s">
        <v>105</v>
      </c>
      <c r="BN32" s="1025" t="s">
        <v>106</v>
      </c>
      <c r="BO32" s="1145" t="s">
        <v>4</v>
      </c>
      <c r="BP32" s="1032" t="s">
        <v>5</v>
      </c>
    </row>
    <row r="33" spans="1:68" ht="32.25" customHeight="1">
      <c r="A33" s="1136"/>
      <c r="B33" s="4" t="s">
        <v>99</v>
      </c>
      <c r="C33" s="4" t="s">
        <v>100</v>
      </c>
      <c r="D33" s="4" t="s">
        <v>99</v>
      </c>
      <c r="E33" s="4" t="s">
        <v>100</v>
      </c>
      <c r="F33" s="4" t="s">
        <v>99</v>
      </c>
      <c r="G33" s="4" t="s">
        <v>100</v>
      </c>
      <c r="H33" s="4" t="s">
        <v>99</v>
      </c>
      <c r="I33" s="298" t="s">
        <v>100</v>
      </c>
      <c r="J33" s="4" t="s">
        <v>99</v>
      </c>
      <c r="K33" s="307" t="s">
        <v>100</v>
      </c>
      <c r="L33" s="304" t="s">
        <v>99</v>
      </c>
      <c r="M33" s="4" t="s">
        <v>100</v>
      </c>
      <c r="N33" s="4" t="s">
        <v>99</v>
      </c>
      <c r="O33" s="4" t="s">
        <v>100</v>
      </c>
      <c r="P33" s="4" t="s">
        <v>99</v>
      </c>
      <c r="Q33" s="4" t="s">
        <v>100</v>
      </c>
      <c r="R33" s="4" t="s">
        <v>99</v>
      </c>
      <c r="S33" s="4" t="s">
        <v>100</v>
      </c>
      <c r="T33" s="318" t="s">
        <v>99</v>
      </c>
      <c r="U33" s="269" t="s">
        <v>100</v>
      </c>
      <c r="V33" s="76"/>
      <c r="W33" s="1136"/>
      <c r="X33" s="307" t="s">
        <v>99</v>
      </c>
      <c r="Y33" s="307" t="s">
        <v>100</v>
      </c>
      <c r="Z33" s="307" t="s">
        <v>99</v>
      </c>
      <c r="AA33" s="307" t="s">
        <v>100</v>
      </c>
      <c r="AB33" s="307" t="s">
        <v>99</v>
      </c>
      <c r="AC33" s="307" t="s">
        <v>100</v>
      </c>
      <c r="AD33" s="307" t="s">
        <v>99</v>
      </c>
      <c r="AE33" s="298" t="s">
        <v>100</v>
      </c>
      <c r="AF33" s="307" t="s">
        <v>99</v>
      </c>
      <c r="AG33" s="298" t="s">
        <v>100</v>
      </c>
      <c r="AH33" s="304" t="s">
        <v>99</v>
      </c>
      <c r="AI33" s="307" t="s">
        <v>100</v>
      </c>
      <c r="AJ33" s="307" t="s">
        <v>99</v>
      </c>
      <c r="AK33" s="307" t="s">
        <v>100</v>
      </c>
      <c r="AL33" s="307" t="s">
        <v>99</v>
      </c>
      <c r="AM33" s="307" t="s">
        <v>100</v>
      </c>
      <c r="AN33" s="307" t="s">
        <v>99</v>
      </c>
      <c r="AO33" s="307" t="s">
        <v>100</v>
      </c>
      <c r="AP33" s="318" t="s">
        <v>99</v>
      </c>
      <c r="AQ33" s="269" t="s">
        <v>100</v>
      </c>
      <c r="AR33" s="3"/>
      <c r="AS33" s="1048"/>
      <c r="AT33" s="443" t="s">
        <v>213</v>
      </c>
      <c r="AU33" s="919" t="s">
        <v>214</v>
      </c>
      <c r="AV33" s="919" t="s">
        <v>215</v>
      </c>
      <c r="AW33" s="919" t="s">
        <v>216</v>
      </c>
      <c r="AX33" s="919" t="s">
        <v>347</v>
      </c>
      <c r="AY33" s="919" t="s">
        <v>222</v>
      </c>
      <c r="AZ33" s="919" t="s">
        <v>223</v>
      </c>
      <c r="BA33" s="919" t="s">
        <v>224</v>
      </c>
      <c r="BB33" s="919" t="s">
        <v>225</v>
      </c>
      <c r="BC33" s="444" t="s">
        <v>226</v>
      </c>
      <c r="BD33" s="443" t="s">
        <v>116</v>
      </c>
      <c r="BE33" s="919" t="s">
        <v>117</v>
      </c>
      <c r="BF33" s="444" t="s">
        <v>1</v>
      </c>
      <c r="BG33" s="1142"/>
      <c r="BH33" s="3"/>
      <c r="BI33" s="1029"/>
      <c r="BJ33" s="1022"/>
      <c r="BK33" s="1120"/>
      <c r="BL33" s="1122"/>
      <c r="BM33" s="1123"/>
      <c r="BN33" s="1123"/>
      <c r="BO33" s="1146"/>
      <c r="BP33" s="1142"/>
    </row>
    <row r="34" spans="1:68" ht="13.5" customHeight="1">
      <c r="A34" s="61" t="s">
        <v>107</v>
      </c>
      <c r="B34" s="62"/>
      <c r="C34" s="11"/>
      <c r="D34" s="11"/>
      <c r="E34" s="11"/>
      <c r="F34" s="11"/>
      <c r="G34" s="11"/>
      <c r="H34" s="11"/>
      <c r="I34" s="11"/>
      <c r="J34" s="11"/>
      <c r="K34" s="305"/>
      <c r="L34" s="11"/>
      <c r="M34" s="11"/>
      <c r="N34" s="11"/>
      <c r="O34" s="11"/>
      <c r="P34" s="11"/>
      <c r="Q34" s="11"/>
      <c r="R34" s="11"/>
      <c r="S34" s="11"/>
      <c r="T34" s="11"/>
      <c r="U34" s="63"/>
      <c r="V34" s="77"/>
      <c r="W34" s="12" t="s">
        <v>107</v>
      </c>
      <c r="X34" s="62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63"/>
      <c r="AR34" s="3"/>
      <c r="AS34" s="595" t="s">
        <v>107</v>
      </c>
      <c r="AT34" s="443"/>
      <c r="AU34" s="919"/>
      <c r="AV34" s="919"/>
      <c r="AW34" s="919"/>
      <c r="AX34" s="919"/>
      <c r="AY34" s="919"/>
      <c r="AZ34" s="919"/>
      <c r="BA34" s="919"/>
      <c r="BB34" s="919"/>
      <c r="BC34" s="444"/>
      <c r="BD34" s="927"/>
      <c r="BE34" s="706"/>
      <c r="BF34" s="444"/>
      <c r="BG34" s="928"/>
      <c r="BH34" s="3"/>
      <c r="BI34" s="595" t="s">
        <v>107</v>
      </c>
      <c r="BJ34" s="929"/>
      <c r="BK34" s="930"/>
      <c r="BL34" s="930"/>
      <c r="BM34" s="931"/>
      <c r="BN34" s="930"/>
      <c r="BO34" s="932"/>
      <c r="BP34" s="933"/>
    </row>
    <row r="35" spans="1:68" ht="13.5" customHeight="1">
      <c r="A35" s="14" t="s">
        <v>118</v>
      </c>
      <c r="B35" s="21">
        <v>1306</v>
      </c>
      <c r="C35" s="21">
        <v>584</v>
      </c>
      <c r="D35" s="21">
        <v>447</v>
      </c>
      <c r="E35" s="21">
        <v>261</v>
      </c>
      <c r="F35" s="21">
        <v>72</v>
      </c>
      <c r="G35" s="21">
        <v>21</v>
      </c>
      <c r="H35" s="21">
        <v>487</v>
      </c>
      <c r="I35" s="21">
        <v>185</v>
      </c>
      <c r="J35" s="21">
        <v>0</v>
      </c>
      <c r="K35" s="21">
        <v>0</v>
      </c>
      <c r="L35" s="21">
        <v>519</v>
      </c>
      <c r="M35" s="21">
        <v>305</v>
      </c>
      <c r="N35" s="21">
        <v>65</v>
      </c>
      <c r="O35" s="21">
        <v>10</v>
      </c>
      <c r="P35" s="21">
        <v>422</v>
      </c>
      <c r="Q35" s="21">
        <v>142</v>
      </c>
      <c r="R35" s="21">
        <v>0</v>
      </c>
      <c r="S35" s="21">
        <v>0</v>
      </c>
      <c r="T35" s="84">
        <f>+B35+D35+F35+H35+J35+L35+N35+P35+R35</f>
        <v>3318</v>
      </c>
      <c r="U35" s="733">
        <f>+C35+E35+G35+I35+K35+M35+O35+Q35+S35</f>
        <v>1508</v>
      </c>
      <c r="V35" s="71"/>
      <c r="W35" s="14" t="s">
        <v>118</v>
      </c>
      <c r="X35" s="21">
        <v>65</v>
      </c>
      <c r="Y35" s="21">
        <v>32</v>
      </c>
      <c r="Z35" s="21">
        <v>29</v>
      </c>
      <c r="AA35" s="21">
        <v>13</v>
      </c>
      <c r="AB35" s="21">
        <v>3</v>
      </c>
      <c r="AC35" s="21">
        <v>3</v>
      </c>
      <c r="AD35" s="21">
        <v>35</v>
      </c>
      <c r="AE35" s="21">
        <v>9</v>
      </c>
      <c r="AF35" s="21">
        <v>0</v>
      </c>
      <c r="AG35" s="21">
        <v>0</v>
      </c>
      <c r="AH35" s="21">
        <v>101</v>
      </c>
      <c r="AI35" s="21">
        <v>67</v>
      </c>
      <c r="AJ35" s="21">
        <v>15</v>
      </c>
      <c r="AK35" s="21">
        <v>0</v>
      </c>
      <c r="AL35" s="21">
        <v>81</v>
      </c>
      <c r="AM35" s="21">
        <v>28</v>
      </c>
      <c r="AN35" s="21">
        <v>0</v>
      </c>
      <c r="AO35" s="21">
        <v>0</v>
      </c>
      <c r="AP35" s="84">
        <f>+X35+Z35+AB35+AD35+AF35+AH35+AJ35+AL35+AN35</f>
        <v>329</v>
      </c>
      <c r="AQ35" s="733">
        <f>+Y35+AA35+AC35+AE35+AG35+AI35+AK35+AM35+AO35</f>
        <v>152</v>
      </c>
      <c r="AR35" s="3"/>
      <c r="AS35" s="586" t="s">
        <v>118</v>
      </c>
      <c r="AT35" s="511">
        <v>24</v>
      </c>
      <c r="AU35" s="215">
        <v>8</v>
      </c>
      <c r="AV35" s="215">
        <v>1</v>
      </c>
      <c r="AW35" s="215">
        <v>8</v>
      </c>
      <c r="AX35" s="215">
        <v>0</v>
      </c>
      <c r="AY35" s="215">
        <v>7</v>
      </c>
      <c r="AZ35" s="215">
        <v>1</v>
      </c>
      <c r="BA35" s="215">
        <v>7</v>
      </c>
      <c r="BB35" s="215">
        <v>0</v>
      </c>
      <c r="BC35" s="810">
        <f t="shared" ref="BC35:BC65" si="160">SUM(AT35:BB35)</f>
        <v>56</v>
      </c>
      <c r="BD35" s="934">
        <v>33</v>
      </c>
      <c r="BE35" s="935">
        <v>12</v>
      </c>
      <c r="BF35" s="838">
        <f t="shared" ref="BF35:BF65" si="161">SUM(BD35:BE35)</f>
        <v>45</v>
      </c>
      <c r="BG35" s="936">
        <v>4</v>
      </c>
      <c r="BH35" s="3"/>
      <c r="BI35" s="586" t="s">
        <v>118</v>
      </c>
      <c r="BJ35" s="937">
        <v>37</v>
      </c>
      <c r="BK35" s="889">
        <v>28</v>
      </c>
      <c r="BL35" s="935">
        <v>2</v>
      </c>
      <c r="BM35" s="935">
        <v>37</v>
      </c>
      <c r="BN35" s="889">
        <v>1</v>
      </c>
      <c r="BO35" s="938">
        <f>+BJ35+BK35+BL35+BM35+BN35</f>
        <v>105</v>
      </c>
      <c r="BP35" s="939">
        <v>28</v>
      </c>
    </row>
    <row r="36" spans="1:68" ht="13.5" customHeight="1">
      <c r="A36" s="14" t="s">
        <v>119</v>
      </c>
      <c r="B36" s="21">
        <v>903</v>
      </c>
      <c r="C36" s="21">
        <v>475</v>
      </c>
      <c r="D36" s="21">
        <v>266</v>
      </c>
      <c r="E36" s="21">
        <v>171</v>
      </c>
      <c r="F36" s="21">
        <v>59</v>
      </c>
      <c r="G36" s="21">
        <v>16</v>
      </c>
      <c r="H36" s="21">
        <v>604</v>
      </c>
      <c r="I36" s="21">
        <v>251</v>
      </c>
      <c r="J36" s="21">
        <v>0</v>
      </c>
      <c r="K36" s="21">
        <v>0</v>
      </c>
      <c r="L36" s="21">
        <v>375</v>
      </c>
      <c r="M36" s="21">
        <v>233</v>
      </c>
      <c r="N36" s="21">
        <v>29</v>
      </c>
      <c r="O36" s="21">
        <v>1</v>
      </c>
      <c r="P36" s="21">
        <v>218</v>
      </c>
      <c r="Q36" s="21">
        <v>64</v>
      </c>
      <c r="R36" s="21">
        <v>0</v>
      </c>
      <c r="S36" s="21">
        <v>0</v>
      </c>
      <c r="T36" s="84">
        <f t="shared" ref="T36:T65" si="162">+B36+D36+F36+H36+J36+L36+N36+P36+R36</f>
        <v>2454</v>
      </c>
      <c r="U36" s="733">
        <f t="shared" ref="U36:U65" si="163">+C36+E36+G36+I36+K36+M36+O36+Q36+S36</f>
        <v>1211</v>
      </c>
      <c r="V36" s="71"/>
      <c r="W36" s="14" t="s">
        <v>119</v>
      </c>
      <c r="X36" s="21">
        <v>90</v>
      </c>
      <c r="Y36" s="21">
        <v>52</v>
      </c>
      <c r="Z36" s="21">
        <v>30</v>
      </c>
      <c r="AA36" s="21">
        <v>14</v>
      </c>
      <c r="AB36" s="21">
        <v>3</v>
      </c>
      <c r="AC36" s="21">
        <v>1</v>
      </c>
      <c r="AD36" s="21">
        <v>92</v>
      </c>
      <c r="AE36" s="21">
        <v>35</v>
      </c>
      <c r="AF36" s="21">
        <v>0</v>
      </c>
      <c r="AG36" s="21">
        <v>0</v>
      </c>
      <c r="AH36" s="21">
        <v>20</v>
      </c>
      <c r="AI36" s="21">
        <v>11</v>
      </c>
      <c r="AJ36" s="21">
        <v>8</v>
      </c>
      <c r="AK36" s="21">
        <v>0</v>
      </c>
      <c r="AL36" s="21">
        <v>31</v>
      </c>
      <c r="AM36" s="21">
        <v>9</v>
      </c>
      <c r="AN36" s="21">
        <v>0</v>
      </c>
      <c r="AO36" s="21">
        <v>0</v>
      </c>
      <c r="AP36" s="84">
        <f t="shared" ref="AP36:AP39" si="164">+X36+Z36+AB36+AD36+AF36+AH36+AJ36+AL36+AN36</f>
        <v>274</v>
      </c>
      <c r="AQ36" s="733">
        <f t="shared" ref="AQ36:AQ39" si="165">+Y36+AA36+AC36+AE36+AG36+AI36+AK36+AM36+AO36</f>
        <v>122</v>
      </c>
      <c r="AR36" s="3"/>
      <c r="AS36" s="586" t="s">
        <v>119</v>
      </c>
      <c r="AT36" s="511">
        <v>17</v>
      </c>
      <c r="AU36" s="215">
        <v>4</v>
      </c>
      <c r="AV36" s="215">
        <v>2</v>
      </c>
      <c r="AW36" s="215">
        <v>9</v>
      </c>
      <c r="AX36" s="215">
        <v>0</v>
      </c>
      <c r="AY36" s="215">
        <v>6</v>
      </c>
      <c r="AZ36" s="215">
        <v>1</v>
      </c>
      <c r="BA36" s="215">
        <v>5</v>
      </c>
      <c r="BB36" s="215">
        <v>0</v>
      </c>
      <c r="BC36" s="810">
        <f t="shared" si="160"/>
        <v>44</v>
      </c>
      <c r="BD36" s="934">
        <v>15</v>
      </c>
      <c r="BE36" s="935">
        <v>23</v>
      </c>
      <c r="BF36" s="838">
        <f t="shared" si="161"/>
        <v>38</v>
      </c>
      <c r="BG36" s="936">
        <v>3</v>
      </c>
      <c r="BH36" s="3"/>
      <c r="BI36" s="586" t="s">
        <v>119</v>
      </c>
      <c r="BJ36" s="937">
        <v>41</v>
      </c>
      <c r="BK36" s="889">
        <v>0</v>
      </c>
      <c r="BL36" s="935">
        <v>1</v>
      </c>
      <c r="BM36" s="935">
        <v>33</v>
      </c>
      <c r="BN36" s="889">
        <v>0</v>
      </c>
      <c r="BO36" s="938">
        <f>+BJ36+BK36+BL36+BM36+BN36</f>
        <v>75</v>
      </c>
      <c r="BP36" s="939">
        <v>18</v>
      </c>
    </row>
    <row r="37" spans="1:68" ht="13.5" customHeight="1">
      <c r="A37" s="14" t="s">
        <v>120</v>
      </c>
      <c r="B37" s="21">
        <v>234</v>
      </c>
      <c r="C37" s="21">
        <v>86</v>
      </c>
      <c r="D37" s="21">
        <v>48</v>
      </c>
      <c r="E37" s="21">
        <v>36</v>
      </c>
      <c r="F37" s="21">
        <v>36</v>
      </c>
      <c r="G37" s="21">
        <v>4</v>
      </c>
      <c r="H37" s="21">
        <v>70</v>
      </c>
      <c r="I37" s="21">
        <v>18</v>
      </c>
      <c r="J37" s="21">
        <v>0</v>
      </c>
      <c r="K37" s="21">
        <v>0</v>
      </c>
      <c r="L37" s="21">
        <v>134</v>
      </c>
      <c r="M37" s="21">
        <v>68</v>
      </c>
      <c r="N37" s="21">
        <v>15</v>
      </c>
      <c r="O37" s="21">
        <v>1</v>
      </c>
      <c r="P37" s="21">
        <v>80</v>
      </c>
      <c r="Q37" s="21">
        <v>15</v>
      </c>
      <c r="R37" s="21">
        <v>0</v>
      </c>
      <c r="S37" s="21">
        <v>0</v>
      </c>
      <c r="T37" s="84">
        <f t="shared" si="162"/>
        <v>617</v>
      </c>
      <c r="U37" s="733">
        <f t="shared" si="163"/>
        <v>228</v>
      </c>
      <c r="V37" s="71"/>
      <c r="W37" s="14" t="s">
        <v>120</v>
      </c>
      <c r="X37" s="21">
        <v>21</v>
      </c>
      <c r="Y37" s="21">
        <v>11</v>
      </c>
      <c r="Z37" s="21">
        <v>4</v>
      </c>
      <c r="AA37" s="21">
        <v>1</v>
      </c>
      <c r="AB37" s="21">
        <v>14</v>
      </c>
      <c r="AC37" s="21">
        <v>0</v>
      </c>
      <c r="AD37" s="21">
        <v>12</v>
      </c>
      <c r="AE37" s="21">
        <v>1</v>
      </c>
      <c r="AF37" s="21">
        <v>0</v>
      </c>
      <c r="AG37" s="21">
        <v>0</v>
      </c>
      <c r="AH37" s="21">
        <v>41</v>
      </c>
      <c r="AI37" s="21">
        <v>25</v>
      </c>
      <c r="AJ37" s="21">
        <v>5</v>
      </c>
      <c r="AK37" s="21">
        <v>1</v>
      </c>
      <c r="AL37" s="21">
        <v>39</v>
      </c>
      <c r="AM37" s="21">
        <v>9</v>
      </c>
      <c r="AN37" s="21">
        <v>0</v>
      </c>
      <c r="AO37" s="21">
        <v>0</v>
      </c>
      <c r="AP37" s="84">
        <f t="shared" si="164"/>
        <v>136</v>
      </c>
      <c r="AQ37" s="733">
        <f t="shared" si="165"/>
        <v>48</v>
      </c>
      <c r="AR37" s="3"/>
      <c r="AS37" s="586" t="s">
        <v>120</v>
      </c>
      <c r="AT37" s="511">
        <v>5</v>
      </c>
      <c r="AU37" s="215">
        <v>1</v>
      </c>
      <c r="AV37" s="215">
        <v>1</v>
      </c>
      <c r="AW37" s="215">
        <v>1</v>
      </c>
      <c r="AX37" s="215">
        <v>0</v>
      </c>
      <c r="AY37" s="215">
        <v>2</v>
      </c>
      <c r="AZ37" s="215">
        <v>1</v>
      </c>
      <c r="BA37" s="215">
        <v>2</v>
      </c>
      <c r="BB37" s="215">
        <v>0</v>
      </c>
      <c r="BC37" s="810">
        <f t="shared" si="160"/>
        <v>13</v>
      </c>
      <c r="BD37" s="934">
        <v>11</v>
      </c>
      <c r="BE37" s="935">
        <v>2</v>
      </c>
      <c r="BF37" s="838">
        <f t="shared" si="161"/>
        <v>13</v>
      </c>
      <c r="BG37" s="936">
        <v>2</v>
      </c>
      <c r="BH37" s="3"/>
      <c r="BI37" s="586" t="s">
        <v>120</v>
      </c>
      <c r="BJ37" s="937">
        <v>19</v>
      </c>
      <c r="BK37" s="889">
        <v>0</v>
      </c>
      <c r="BL37" s="935">
        <v>2</v>
      </c>
      <c r="BM37" s="935">
        <v>5</v>
      </c>
      <c r="BN37" s="889">
        <v>0</v>
      </c>
      <c r="BO37" s="938">
        <f>+BJ37+BK37+BL37+BM37+BN37</f>
        <v>26</v>
      </c>
      <c r="BP37" s="939">
        <v>5</v>
      </c>
    </row>
    <row r="38" spans="1:68" ht="13.5" customHeight="1">
      <c r="A38" s="14" t="s">
        <v>121</v>
      </c>
      <c r="B38" s="21">
        <v>241</v>
      </c>
      <c r="C38" s="21">
        <v>103</v>
      </c>
      <c r="D38" s="21">
        <v>34</v>
      </c>
      <c r="E38" s="21">
        <v>17</v>
      </c>
      <c r="F38" s="21">
        <v>7</v>
      </c>
      <c r="G38" s="21">
        <v>2</v>
      </c>
      <c r="H38" s="21">
        <v>43</v>
      </c>
      <c r="I38" s="21">
        <v>20</v>
      </c>
      <c r="J38" s="21">
        <v>0</v>
      </c>
      <c r="K38" s="21">
        <v>0</v>
      </c>
      <c r="L38" s="21">
        <v>52</v>
      </c>
      <c r="M38" s="21">
        <v>31</v>
      </c>
      <c r="N38" s="21">
        <v>10</v>
      </c>
      <c r="O38" s="21">
        <v>2</v>
      </c>
      <c r="P38" s="21">
        <v>22</v>
      </c>
      <c r="Q38" s="21">
        <v>10</v>
      </c>
      <c r="R38" s="21">
        <v>0</v>
      </c>
      <c r="S38" s="21">
        <v>0</v>
      </c>
      <c r="T38" s="84">
        <f t="shared" si="162"/>
        <v>409</v>
      </c>
      <c r="U38" s="733">
        <f t="shared" si="163"/>
        <v>185</v>
      </c>
      <c r="V38" s="71"/>
      <c r="W38" s="14" t="s">
        <v>121</v>
      </c>
      <c r="X38" s="21">
        <v>3</v>
      </c>
      <c r="Y38" s="21">
        <v>2</v>
      </c>
      <c r="Z38" s="21">
        <v>4</v>
      </c>
      <c r="AA38" s="21">
        <v>0</v>
      </c>
      <c r="AB38" s="21">
        <v>2</v>
      </c>
      <c r="AC38" s="21">
        <v>0</v>
      </c>
      <c r="AD38" s="21">
        <v>7</v>
      </c>
      <c r="AE38" s="21">
        <v>4</v>
      </c>
      <c r="AF38" s="21">
        <v>0</v>
      </c>
      <c r="AG38" s="21">
        <v>0</v>
      </c>
      <c r="AH38" s="21">
        <v>6</v>
      </c>
      <c r="AI38" s="21">
        <v>2</v>
      </c>
      <c r="AJ38" s="21">
        <v>1</v>
      </c>
      <c r="AK38" s="21">
        <v>0</v>
      </c>
      <c r="AL38" s="21">
        <v>10</v>
      </c>
      <c r="AM38" s="21">
        <v>2</v>
      </c>
      <c r="AN38" s="21">
        <v>0</v>
      </c>
      <c r="AO38" s="21">
        <v>0</v>
      </c>
      <c r="AP38" s="84">
        <f t="shared" si="164"/>
        <v>33</v>
      </c>
      <c r="AQ38" s="733">
        <f t="shared" si="165"/>
        <v>10</v>
      </c>
      <c r="AR38" s="3"/>
      <c r="AS38" s="586" t="s">
        <v>121</v>
      </c>
      <c r="AT38" s="511">
        <v>5</v>
      </c>
      <c r="AU38" s="215">
        <v>1</v>
      </c>
      <c r="AV38" s="215">
        <v>1</v>
      </c>
      <c r="AW38" s="215">
        <v>1</v>
      </c>
      <c r="AX38" s="215">
        <v>0</v>
      </c>
      <c r="AY38" s="215">
        <v>1</v>
      </c>
      <c r="AZ38" s="215">
        <v>1</v>
      </c>
      <c r="BA38" s="215">
        <v>1</v>
      </c>
      <c r="BB38" s="215">
        <v>0</v>
      </c>
      <c r="BC38" s="810">
        <f t="shared" si="160"/>
        <v>11</v>
      </c>
      <c r="BD38" s="934">
        <v>5</v>
      </c>
      <c r="BE38" s="935">
        <v>6</v>
      </c>
      <c r="BF38" s="838">
        <f t="shared" si="161"/>
        <v>11</v>
      </c>
      <c r="BG38" s="936">
        <v>2</v>
      </c>
      <c r="BH38" s="3"/>
      <c r="BI38" s="586" t="s">
        <v>121</v>
      </c>
      <c r="BJ38" s="937">
        <v>11</v>
      </c>
      <c r="BK38" s="889">
        <v>1</v>
      </c>
      <c r="BL38" s="935"/>
      <c r="BM38" s="935">
        <v>11</v>
      </c>
      <c r="BN38" s="889">
        <v>0</v>
      </c>
      <c r="BO38" s="938">
        <f>+BJ38+BK38+BL38+BM38+BN38</f>
        <v>23</v>
      </c>
      <c r="BP38" s="939">
        <v>6</v>
      </c>
    </row>
    <row r="39" spans="1:68" ht="13.5" customHeight="1">
      <c r="A39" s="14" t="s">
        <v>122</v>
      </c>
      <c r="B39" s="21">
        <v>875</v>
      </c>
      <c r="C39" s="21">
        <v>441</v>
      </c>
      <c r="D39" s="21">
        <v>310</v>
      </c>
      <c r="E39" s="21">
        <v>197</v>
      </c>
      <c r="F39" s="21">
        <v>89</v>
      </c>
      <c r="G39" s="21">
        <v>33</v>
      </c>
      <c r="H39" s="21">
        <v>347</v>
      </c>
      <c r="I39" s="21">
        <v>150</v>
      </c>
      <c r="J39" s="21">
        <v>36</v>
      </c>
      <c r="K39" s="21">
        <v>11</v>
      </c>
      <c r="L39" s="21">
        <v>348</v>
      </c>
      <c r="M39" s="21">
        <v>212</v>
      </c>
      <c r="N39" s="21">
        <v>31</v>
      </c>
      <c r="O39" s="21">
        <v>8</v>
      </c>
      <c r="P39" s="21">
        <v>253</v>
      </c>
      <c r="Q39" s="21">
        <v>105</v>
      </c>
      <c r="R39" s="21">
        <v>0</v>
      </c>
      <c r="S39" s="21">
        <v>0</v>
      </c>
      <c r="T39" s="84">
        <f t="shared" si="162"/>
        <v>2289</v>
      </c>
      <c r="U39" s="733">
        <f t="shared" si="163"/>
        <v>1157</v>
      </c>
      <c r="V39" s="71"/>
      <c r="W39" s="14" t="s">
        <v>122</v>
      </c>
      <c r="X39" s="21">
        <v>81</v>
      </c>
      <c r="Y39" s="21">
        <v>28</v>
      </c>
      <c r="Z39" s="21">
        <v>31</v>
      </c>
      <c r="AA39" s="21">
        <v>21</v>
      </c>
      <c r="AB39" s="21">
        <v>3</v>
      </c>
      <c r="AC39" s="21">
        <v>0</v>
      </c>
      <c r="AD39" s="21">
        <v>81</v>
      </c>
      <c r="AE39" s="21">
        <v>28</v>
      </c>
      <c r="AF39" s="21">
        <v>0</v>
      </c>
      <c r="AG39" s="21">
        <v>0</v>
      </c>
      <c r="AH39" s="21">
        <v>61</v>
      </c>
      <c r="AI39" s="21">
        <v>39</v>
      </c>
      <c r="AJ39" s="21">
        <v>4</v>
      </c>
      <c r="AK39" s="21">
        <v>1</v>
      </c>
      <c r="AL39" s="21">
        <v>49</v>
      </c>
      <c r="AM39" s="21">
        <v>13</v>
      </c>
      <c r="AN39" s="21">
        <v>0</v>
      </c>
      <c r="AO39" s="21">
        <v>0</v>
      </c>
      <c r="AP39" s="84">
        <f t="shared" si="164"/>
        <v>310</v>
      </c>
      <c r="AQ39" s="733">
        <f t="shared" si="165"/>
        <v>130</v>
      </c>
      <c r="AR39" s="3"/>
      <c r="AS39" s="586" t="s">
        <v>122</v>
      </c>
      <c r="AT39" s="511">
        <v>20</v>
      </c>
      <c r="AU39" s="215">
        <v>7</v>
      </c>
      <c r="AV39" s="215">
        <v>2</v>
      </c>
      <c r="AW39" s="215">
        <v>7</v>
      </c>
      <c r="AX39" s="215">
        <v>1</v>
      </c>
      <c r="AY39" s="215">
        <v>6</v>
      </c>
      <c r="AZ39" s="215">
        <v>1</v>
      </c>
      <c r="BA39" s="215">
        <v>6</v>
      </c>
      <c r="BB39" s="215">
        <v>0</v>
      </c>
      <c r="BC39" s="810">
        <f t="shared" si="160"/>
        <v>50</v>
      </c>
      <c r="BD39" s="934">
        <v>32</v>
      </c>
      <c r="BE39" s="935">
        <v>10</v>
      </c>
      <c r="BF39" s="838">
        <f t="shared" si="161"/>
        <v>42</v>
      </c>
      <c r="BG39" s="936">
        <v>5</v>
      </c>
      <c r="BH39" s="3"/>
      <c r="BI39" s="586" t="s">
        <v>122</v>
      </c>
      <c r="BJ39" s="937">
        <v>47</v>
      </c>
      <c r="BK39" s="889">
        <v>10</v>
      </c>
      <c r="BL39" s="935">
        <v>1</v>
      </c>
      <c r="BM39" s="935">
        <v>21</v>
      </c>
      <c r="BN39" s="889">
        <v>0</v>
      </c>
      <c r="BO39" s="938">
        <f>+BJ39+BK39+BL39+BM39+BN39</f>
        <v>79</v>
      </c>
      <c r="BP39" s="939">
        <v>32</v>
      </c>
    </row>
    <row r="40" spans="1:68" ht="13.5" customHeight="1">
      <c r="A40" s="20" t="s">
        <v>39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84"/>
      <c r="U40" s="733"/>
      <c r="V40" s="71"/>
      <c r="W40" s="20" t="s">
        <v>39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84"/>
      <c r="AQ40" s="733"/>
      <c r="AR40" s="3"/>
      <c r="AS40" s="585" t="s">
        <v>39</v>
      </c>
      <c r="AT40" s="511"/>
      <c r="AU40" s="215"/>
      <c r="AV40" s="215"/>
      <c r="AW40" s="215"/>
      <c r="AX40" s="215"/>
      <c r="AY40" s="215"/>
      <c r="AZ40" s="215"/>
      <c r="BA40" s="215"/>
      <c r="BB40" s="215"/>
      <c r="BC40" s="810"/>
      <c r="BD40" s="927"/>
      <c r="BE40" s="706"/>
      <c r="BF40" s="838"/>
      <c r="BG40" s="928"/>
      <c r="BH40" s="3"/>
      <c r="BI40" s="585" t="s">
        <v>39</v>
      </c>
      <c r="BJ40" s="929"/>
      <c r="BK40" s="930"/>
      <c r="BL40" s="706"/>
      <c r="BM40" s="706"/>
      <c r="BN40" s="930"/>
      <c r="BO40" s="938"/>
      <c r="BP40" s="933"/>
    </row>
    <row r="41" spans="1:68" ht="13.5" customHeight="1">
      <c r="A41" s="14" t="s">
        <v>40</v>
      </c>
      <c r="B41" s="21">
        <v>263</v>
      </c>
      <c r="C41" s="21">
        <v>118</v>
      </c>
      <c r="D41" s="21">
        <v>109</v>
      </c>
      <c r="E41" s="21">
        <v>63</v>
      </c>
      <c r="F41" s="21">
        <v>27</v>
      </c>
      <c r="G41" s="21">
        <v>9</v>
      </c>
      <c r="H41" s="21">
        <v>78</v>
      </c>
      <c r="I41" s="21">
        <v>32</v>
      </c>
      <c r="J41" s="21">
        <v>27</v>
      </c>
      <c r="K41" s="21">
        <v>8</v>
      </c>
      <c r="L41" s="21">
        <v>137</v>
      </c>
      <c r="M41" s="21">
        <v>76</v>
      </c>
      <c r="N41" s="21">
        <v>14</v>
      </c>
      <c r="O41" s="21">
        <v>2</v>
      </c>
      <c r="P41" s="21">
        <v>55</v>
      </c>
      <c r="Q41" s="21">
        <v>24</v>
      </c>
      <c r="R41" s="21">
        <v>0</v>
      </c>
      <c r="S41" s="21">
        <v>0</v>
      </c>
      <c r="T41" s="84">
        <f t="shared" si="162"/>
        <v>710</v>
      </c>
      <c r="U41" s="733">
        <f t="shared" si="163"/>
        <v>332</v>
      </c>
      <c r="V41" s="71"/>
      <c r="W41" s="14" t="s">
        <v>40</v>
      </c>
      <c r="X41" s="21">
        <v>5</v>
      </c>
      <c r="Y41" s="21">
        <v>4</v>
      </c>
      <c r="Z41" s="21">
        <v>1</v>
      </c>
      <c r="AA41" s="21">
        <v>0</v>
      </c>
      <c r="AB41" s="21">
        <v>0</v>
      </c>
      <c r="AC41" s="21">
        <v>0</v>
      </c>
      <c r="AD41" s="21">
        <v>2</v>
      </c>
      <c r="AE41" s="21">
        <v>0</v>
      </c>
      <c r="AF41" s="21">
        <v>4</v>
      </c>
      <c r="AG41" s="21">
        <v>1</v>
      </c>
      <c r="AH41" s="21">
        <v>18</v>
      </c>
      <c r="AI41" s="21">
        <v>15</v>
      </c>
      <c r="AJ41" s="21">
        <v>0</v>
      </c>
      <c r="AK41" s="21">
        <v>0</v>
      </c>
      <c r="AL41" s="21">
        <v>16</v>
      </c>
      <c r="AM41" s="21">
        <v>8</v>
      </c>
      <c r="AN41" s="21">
        <v>0</v>
      </c>
      <c r="AO41" s="21">
        <v>0</v>
      </c>
      <c r="AP41" s="84">
        <f t="shared" ref="AP41:AP44" si="166">+X41+Z41+AB41+AD41+AF41+AH41+AJ41+AL41+AN41</f>
        <v>46</v>
      </c>
      <c r="AQ41" s="733">
        <f t="shared" ref="AQ41:AQ44" si="167">+Y41+AA41+AC41+AE41+AG41+AI41+AK41+AM41+AO41</f>
        <v>28</v>
      </c>
      <c r="AR41" s="3"/>
      <c r="AS41" s="586" t="s">
        <v>40</v>
      </c>
      <c r="AT41" s="511">
        <v>6</v>
      </c>
      <c r="AU41" s="215">
        <v>3</v>
      </c>
      <c r="AV41" s="215">
        <v>1</v>
      </c>
      <c r="AW41" s="215">
        <v>1</v>
      </c>
      <c r="AX41" s="215">
        <v>1</v>
      </c>
      <c r="AY41" s="215">
        <v>3</v>
      </c>
      <c r="AZ41" s="215">
        <v>1</v>
      </c>
      <c r="BA41" s="215">
        <v>2</v>
      </c>
      <c r="BB41" s="215">
        <v>0</v>
      </c>
      <c r="BC41" s="810">
        <f t="shared" si="160"/>
        <v>18</v>
      </c>
      <c r="BD41" s="934">
        <v>9</v>
      </c>
      <c r="BE41" s="935">
        <v>8</v>
      </c>
      <c r="BF41" s="838">
        <f t="shared" si="161"/>
        <v>17</v>
      </c>
      <c r="BG41" s="936">
        <v>3</v>
      </c>
      <c r="BH41" s="3"/>
      <c r="BI41" s="586" t="s">
        <v>40</v>
      </c>
      <c r="BJ41" s="937">
        <v>13</v>
      </c>
      <c r="BK41" s="889">
        <v>9</v>
      </c>
      <c r="BL41" s="935">
        <v>1</v>
      </c>
      <c r="BM41" s="935">
        <v>16</v>
      </c>
      <c r="BN41" s="889">
        <v>2</v>
      </c>
      <c r="BO41" s="938">
        <f>+BJ41+BK41+BL41+BM41+BN41</f>
        <v>41</v>
      </c>
      <c r="BP41" s="939">
        <v>14</v>
      </c>
    </row>
    <row r="42" spans="1:68" ht="13.5" customHeight="1">
      <c r="A42" s="14" t="s">
        <v>123</v>
      </c>
      <c r="B42" s="21">
        <v>957</v>
      </c>
      <c r="C42" s="21">
        <v>458</v>
      </c>
      <c r="D42" s="21">
        <v>306</v>
      </c>
      <c r="E42" s="21">
        <v>180</v>
      </c>
      <c r="F42" s="21">
        <v>39</v>
      </c>
      <c r="G42" s="21">
        <v>13</v>
      </c>
      <c r="H42" s="21">
        <v>455</v>
      </c>
      <c r="I42" s="21">
        <v>196</v>
      </c>
      <c r="J42" s="21">
        <v>0</v>
      </c>
      <c r="K42" s="21">
        <v>0</v>
      </c>
      <c r="L42" s="21">
        <v>236</v>
      </c>
      <c r="M42" s="21">
        <v>131</v>
      </c>
      <c r="N42" s="21">
        <v>69</v>
      </c>
      <c r="O42" s="21">
        <v>26</v>
      </c>
      <c r="P42" s="21">
        <v>219</v>
      </c>
      <c r="Q42" s="21">
        <v>104</v>
      </c>
      <c r="R42" s="21">
        <v>0</v>
      </c>
      <c r="S42" s="21">
        <v>0</v>
      </c>
      <c r="T42" s="84">
        <f t="shared" si="162"/>
        <v>2281</v>
      </c>
      <c r="U42" s="733">
        <f t="shared" si="163"/>
        <v>1108</v>
      </c>
      <c r="V42" s="71"/>
      <c r="W42" s="14" t="s">
        <v>123</v>
      </c>
      <c r="X42" s="21">
        <v>91</v>
      </c>
      <c r="Y42" s="21">
        <v>39</v>
      </c>
      <c r="Z42" s="21">
        <v>8</v>
      </c>
      <c r="AA42" s="21">
        <v>3</v>
      </c>
      <c r="AB42" s="21">
        <v>2</v>
      </c>
      <c r="AC42" s="21">
        <v>2</v>
      </c>
      <c r="AD42" s="21">
        <v>25</v>
      </c>
      <c r="AE42" s="21">
        <v>9</v>
      </c>
      <c r="AF42" s="21">
        <v>0</v>
      </c>
      <c r="AG42" s="21">
        <v>0</v>
      </c>
      <c r="AH42" s="21">
        <v>8</v>
      </c>
      <c r="AI42" s="21">
        <v>3</v>
      </c>
      <c r="AJ42" s="21">
        <v>6</v>
      </c>
      <c r="AK42" s="21">
        <v>1</v>
      </c>
      <c r="AL42" s="21">
        <v>48</v>
      </c>
      <c r="AM42" s="21">
        <v>17</v>
      </c>
      <c r="AN42" s="21">
        <v>0</v>
      </c>
      <c r="AO42" s="21">
        <v>0</v>
      </c>
      <c r="AP42" s="84">
        <f t="shared" si="166"/>
        <v>188</v>
      </c>
      <c r="AQ42" s="733">
        <f t="shared" si="167"/>
        <v>74</v>
      </c>
      <c r="AR42" s="3"/>
      <c r="AS42" s="586" t="s">
        <v>123</v>
      </c>
      <c r="AT42" s="511">
        <v>21</v>
      </c>
      <c r="AU42" s="215">
        <v>8</v>
      </c>
      <c r="AV42" s="215">
        <v>1</v>
      </c>
      <c r="AW42" s="215">
        <v>11</v>
      </c>
      <c r="AX42" s="215">
        <v>0</v>
      </c>
      <c r="AY42" s="215">
        <v>6</v>
      </c>
      <c r="AZ42" s="215">
        <v>2</v>
      </c>
      <c r="BA42" s="215">
        <v>8</v>
      </c>
      <c r="BB42" s="215">
        <v>0</v>
      </c>
      <c r="BC42" s="810">
        <f t="shared" si="160"/>
        <v>57</v>
      </c>
      <c r="BD42" s="934">
        <v>33</v>
      </c>
      <c r="BE42" s="935">
        <v>16</v>
      </c>
      <c r="BF42" s="838">
        <f t="shared" si="161"/>
        <v>49</v>
      </c>
      <c r="BG42" s="936">
        <v>8</v>
      </c>
      <c r="BH42" s="3"/>
      <c r="BI42" s="586" t="s">
        <v>123</v>
      </c>
      <c r="BJ42" s="937">
        <v>40</v>
      </c>
      <c r="BK42" s="889">
        <v>15</v>
      </c>
      <c r="BL42" s="935">
        <v>2</v>
      </c>
      <c r="BM42" s="935">
        <v>15</v>
      </c>
      <c r="BN42" s="889">
        <v>1</v>
      </c>
      <c r="BO42" s="938">
        <f>+BJ42+BK42+BL42+BM42+BN42</f>
        <v>73</v>
      </c>
      <c r="BP42" s="939">
        <v>30</v>
      </c>
    </row>
    <row r="43" spans="1:68" ht="13.5" customHeight="1">
      <c r="A43" s="14" t="s">
        <v>42</v>
      </c>
      <c r="B43" s="21">
        <v>842</v>
      </c>
      <c r="C43" s="21">
        <v>408</v>
      </c>
      <c r="D43" s="21">
        <v>294</v>
      </c>
      <c r="E43" s="21">
        <v>158</v>
      </c>
      <c r="F43" s="21">
        <v>50</v>
      </c>
      <c r="G43" s="21">
        <v>14</v>
      </c>
      <c r="H43" s="21">
        <v>305</v>
      </c>
      <c r="I43" s="21">
        <v>131</v>
      </c>
      <c r="J43" s="21">
        <v>0</v>
      </c>
      <c r="K43" s="21">
        <v>0</v>
      </c>
      <c r="L43" s="21">
        <v>438</v>
      </c>
      <c r="M43" s="21">
        <v>233</v>
      </c>
      <c r="N43" s="21">
        <v>32</v>
      </c>
      <c r="O43" s="21">
        <v>8</v>
      </c>
      <c r="P43" s="21">
        <v>322</v>
      </c>
      <c r="Q43" s="21">
        <v>129</v>
      </c>
      <c r="R43" s="21">
        <v>0</v>
      </c>
      <c r="S43" s="21">
        <v>0</v>
      </c>
      <c r="T43" s="84">
        <f t="shared" si="162"/>
        <v>2283</v>
      </c>
      <c r="U43" s="733">
        <f t="shared" si="163"/>
        <v>1081</v>
      </c>
      <c r="V43" s="71"/>
      <c r="W43" s="14" t="s">
        <v>42</v>
      </c>
      <c r="X43" s="21">
        <v>77</v>
      </c>
      <c r="Y43" s="21">
        <v>45</v>
      </c>
      <c r="Z43" s="21">
        <v>25</v>
      </c>
      <c r="AA43" s="21">
        <v>11</v>
      </c>
      <c r="AB43" s="21">
        <v>5</v>
      </c>
      <c r="AC43" s="21">
        <v>1</v>
      </c>
      <c r="AD43" s="21">
        <v>51</v>
      </c>
      <c r="AE43" s="21">
        <v>30</v>
      </c>
      <c r="AF43" s="21">
        <v>0</v>
      </c>
      <c r="AG43" s="21">
        <v>0</v>
      </c>
      <c r="AH43" s="21">
        <v>67</v>
      </c>
      <c r="AI43" s="21">
        <v>34</v>
      </c>
      <c r="AJ43" s="21">
        <v>7</v>
      </c>
      <c r="AK43" s="21">
        <v>1</v>
      </c>
      <c r="AL43" s="21">
        <v>111</v>
      </c>
      <c r="AM43" s="21">
        <v>45</v>
      </c>
      <c r="AN43" s="21">
        <v>0</v>
      </c>
      <c r="AO43" s="21">
        <v>0</v>
      </c>
      <c r="AP43" s="84">
        <f t="shared" si="166"/>
        <v>343</v>
      </c>
      <c r="AQ43" s="733">
        <f t="shared" si="167"/>
        <v>167</v>
      </c>
      <c r="AR43" s="3"/>
      <c r="AS43" s="586" t="s">
        <v>42</v>
      </c>
      <c r="AT43" s="511">
        <v>16</v>
      </c>
      <c r="AU43" s="215">
        <v>10</v>
      </c>
      <c r="AV43" s="215">
        <v>1</v>
      </c>
      <c r="AW43" s="215">
        <v>9</v>
      </c>
      <c r="AX43" s="215">
        <v>0</v>
      </c>
      <c r="AY43" s="215">
        <v>10</v>
      </c>
      <c r="AZ43" s="215">
        <v>1</v>
      </c>
      <c r="BA43" s="215">
        <v>9</v>
      </c>
      <c r="BB43" s="215">
        <v>0</v>
      </c>
      <c r="BC43" s="810">
        <f t="shared" si="160"/>
        <v>56</v>
      </c>
      <c r="BD43" s="934">
        <v>29</v>
      </c>
      <c r="BE43" s="935">
        <v>22</v>
      </c>
      <c r="BF43" s="838">
        <f t="shared" si="161"/>
        <v>51</v>
      </c>
      <c r="BG43" s="936">
        <v>8</v>
      </c>
      <c r="BH43" s="3"/>
      <c r="BI43" s="586" t="s">
        <v>42</v>
      </c>
      <c r="BJ43" s="937">
        <v>55</v>
      </c>
      <c r="BK43" s="889">
        <v>10</v>
      </c>
      <c r="BL43" s="935">
        <v>3</v>
      </c>
      <c r="BM43" s="935">
        <v>49</v>
      </c>
      <c r="BN43" s="889">
        <v>0</v>
      </c>
      <c r="BO43" s="938">
        <f>+BJ43+BK43+BL43+BM43+BN43</f>
        <v>117</v>
      </c>
      <c r="BP43" s="939">
        <v>38</v>
      </c>
    </row>
    <row r="44" spans="1:68" ht="13.5" customHeight="1">
      <c r="A44" s="14" t="s">
        <v>10</v>
      </c>
      <c r="B44" s="21">
        <v>457</v>
      </c>
      <c r="C44" s="21">
        <v>232</v>
      </c>
      <c r="D44" s="21">
        <v>197</v>
      </c>
      <c r="E44" s="21">
        <v>113</v>
      </c>
      <c r="F44" s="21">
        <v>17</v>
      </c>
      <c r="G44" s="21">
        <v>8</v>
      </c>
      <c r="H44" s="21">
        <v>66</v>
      </c>
      <c r="I44" s="21">
        <v>30</v>
      </c>
      <c r="J44" s="21">
        <v>51</v>
      </c>
      <c r="K44" s="21">
        <v>20</v>
      </c>
      <c r="L44" s="21">
        <v>283</v>
      </c>
      <c r="M44" s="21">
        <v>153</v>
      </c>
      <c r="N44" s="21">
        <v>26</v>
      </c>
      <c r="O44" s="21">
        <v>9</v>
      </c>
      <c r="P44" s="21">
        <v>55</v>
      </c>
      <c r="Q44" s="21">
        <v>20</v>
      </c>
      <c r="R44" s="21">
        <v>0</v>
      </c>
      <c r="S44" s="21">
        <v>0</v>
      </c>
      <c r="T44" s="84">
        <f t="shared" si="162"/>
        <v>1152</v>
      </c>
      <c r="U44" s="733">
        <f t="shared" si="163"/>
        <v>585</v>
      </c>
      <c r="V44" s="71"/>
      <c r="W44" s="14" t="s">
        <v>10</v>
      </c>
      <c r="X44" s="21">
        <v>76</v>
      </c>
      <c r="Y44" s="21">
        <v>48</v>
      </c>
      <c r="Z44" s="21">
        <v>5</v>
      </c>
      <c r="AA44" s="21">
        <v>0</v>
      </c>
      <c r="AB44" s="21">
        <v>1</v>
      </c>
      <c r="AC44" s="21">
        <v>1</v>
      </c>
      <c r="AD44" s="21">
        <v>9</v>
      </c>
      <c r="AE44" s="21">
        <v>4</v>
      </c>
      <c r="AF44" s="21">
        <v>3</v>
      </c>
      <c r="AG44" s="21">
        <v>0</v>
      </c>
      <c r="AH44" s="21">
        <v>35</v>
      </c>
      <c r="AI44" s="21">
        <v>15</v>
      </c>
      <c r="AJ44" s="21">
        <v>6</v>
      </c>
      <c r="AK44" s="21">
        <v>1</v>
      </c>
      <c r="AL44" s="21">
        <v>8</v>
      </c>
      <c r="AM44" s="21">
        <v>4</v>
      </c>
      <c r="AN44" s="21">
        <v>0</v>
      </c>
      <c r="AO44" s="21">
        <v>0</v>
      </c>
      <c r="AP44" s="84">
        <f t="shared" si="166"/>
        <v>143</v>
      </c>
      <c r="AQ44" s="733">
        <f t="shared" si="167"/>
        <v>73</v>
      </c>
      <c r="AR44" s="3"/>
      <c r="AS44" s="586" t="s">
        <v>10</v>
      </c>
      <c r="AT44" s="511">
        <v>11</v>
      </c>
      <c r="AU44" s="215">
        <v>4</v>
      </c>
      <c r="AV44" s="215">
        <v>1</v>
      </c>
      <c r="AW44" s="215">
        <v>2</v>
      </c>
      <c r="AX44" s="215">
        <v>2</v>
      </c>
      <c r="AY44" s="215">
        <v>6</v>
      </c>
      <c r="AZ44" s="215">
        <v>2</v>
      </c>
      <c r="BA44" s="215">
        <v>3</v>
      </c>
      <c r="BB44" s="215">
        <v>0</v>
      </c>
      <c r="BC44" s="810">
        <f t="shared" si="160"/>
        <v>31</v>
      </c>
      <c r="BD44" s="934">
        <v>14</v>
      </c>
      <c r="BE44" s="935">
        <v>11</v>
      </c>
      <c r="BF44" s="838">
        <f t="shared" si="161"/>
        <v>25</v>
      </c>
      <c r="BG44" s="936">
        <v>4</v>
      </c>
      <c r="BH44" s="3"/>
      <c r="BI44" s="586" t="s">
        <v>10</v>
      </c>
      <c r="BJ44" s="937">
        <v>8</v>
      </c>
      <c r="BK44" s="889">
        <v>13</v>
      </c>
      <c r="BL44" s="935">
        <v>3</v>
      </c>
      <c r="BM44" s="935">
        <v>24</v>
      </c>
      <c r="BN44" s="889">
        <v>2</v>
      </c>
      <c r="BO44" s="938">
        <f>+BJ44+BK44+BL44+BM44+BN44</f>
        <v>50</v>
      </c>
      <c r="BP44" s="939">
        <v>7</v>
      </c>
    </row>
    <row r="45" spans="1:68" ht="13.5" customHeight="1">
      <c r="A45" s="20" t="s">
        <v>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84"/>
      <c r="U45" s="733"/>
      <c r="V45" s="71"/>
      <c r="W45" s="20" t="s">
        <v>8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84"/>
      <c r="AQ45" s="733"/>
      <c r="AR45" s="3"/>
      <c r="AS45" s="585" t="s">
        <v>8</v>
      </c>
      <c r="AT45" s="511"/>
      <c r="AU45" s="215"/>
      <c r="AV45" s="215"/>
      <c r="AW45" s="215"/>
      <c r="AX45" s="215"/>
      <c r="AY45" s="215"/>
      <c r="AZ45" s="215"/>
      <c r="BA45" s="215"/>
      <c r="BB45" s="215"/>
      <c r="BC45" s="810"/>
      <c r="BD45" s="927"/>
      <c r="BE45" s="706"/>
      <c r="BF45" s="838"/>
      <c r="BG45" s="928"/>
      <c r="BH45" s="3"/>
      <c r="BI45" s="585" t="s">
        <v>8</v>
      </c>
      <c r="BJ45" s="929"/>
      <c r="BK45" s="930"/>
      <c r="BL45" s="706"/>
      <c r="BM45" s="706"/>
      <c r="BN45" s="930"/>
      <c r="BO45" s="938"/>
      <c r="BP45" s="933"/>
    </row>
    <row r="46" spans="1:68" ht="13.5" customHeight="1">
      <c r="A46" s="14" t="s">
        <v>124</v>
      </c>
      <c r="B46" s="21">
        <v>1517</v>
      </c>
      <c r="C46" s="21">
        <v>822</v>
      </c>
      <c r="D46" s="21">
        <v>435</v>
      </c>
      <c r="E46" s="21">
        <v>289</v>
      </c>
      <c r="F46" s="21">
        <v>158</v>
      </c>
      <c r="G46" s="21">
        <v>71</v>
      </c>
      <c r="H46" s="21">
        <v>515</v>
      </c>
      <c r="I46" s="21">
        <v>248</v>
      </c>
      <c r="J46" s="21">
        <v>70</v>
      </c>
      <c r="K46" s="21">
        <v>31</v>
      </c>
      <c r="L46" s="21">
        <v>519</v>
      </c>
      <c r="M46" s="21">
        <v>331</v>
      </c>
      <c r="N46" s="21">
        <v>180</v>
      </c>
      <c r="O46" s="21">
        <v>49</v>
      </c>
      <c r="P46" s="21">
        <v>419</v>
      </c>
      <c r="Q46" s="21">
        <v>192</v>
      </c>
      <c r="R46" s="21">
        <v>0</v>
      </c>
      <c r="S46" s="21">
        <v>0</v>
      </c>
      <c r="T46" s="84">
        <f t="shared" si="162"/>
        <v>3813</v>
      </c>
      <c r="U46" s="733">
        <f t="shared" si="163"/>
        <v>2033</v>
      </c>
      <c r="V46" s="71"/>
      <c r="W46" s="14" t="s">
        <v>124</v>
      </c>
      <c r="X46" s="21">
        <v>50</v>
      </c>
      <c r="Y46" s="21">
        <v>27</v>
      </c>
      <c r="Z46" s="21">
        <v>13</v>
      </c>
      <c r="AA46" s="21">
        <v>7</v>
      </c>
      <c r="AB46" s="21">
        <v>8</v>
      </c>
      <c r="AC46" s="21">
        <v>2</v>
      </c>
      <c r="AD46" s="21">
        <v>24</v>
      </c>
      <c r="AE46" s="21">
        <v>9</v>
      </c>
      <c r="AF46" s="21">
        <v>3</v>
      </c>
      <c r="AG46" s="21">
        <v>1</v>
      </c>
      <c r="AH46" s="21">
        <v>52</v>
      </c>
      <c r="AI46" s="21">
        <v>25</v>
      </c>
      <c r="AJ46" s="21">
        <v>28</v>
      </c>
      <c r="AK46" s="21">
        <v>10</v>
      </c>
      <c r="AL46" s="21">
        <v>68</v>
      </c>
      <c r="AM46" s="21">
        <v>32</v>
      </c>
      <c r="AN46" s="21">
        <v>0</v>
      </c>
      <c r="AO46" s="21">
        <v>0</v>
      </c>
      <c r="AP46" s="84">
        <f t="shared" ref="AP46:AP53" si="168">+X46+Z46+AB46+AD46+AF46+AH46+AJ46+AL46+AN46</f>
        <v>246</v>
      </c>
      <c r="AQ46" s="733">
        <f t="shared" ref="AQ46:AQ53" si="169">+Y46+AA46+AC46+AE46+AG46+AI46+AK46+AM46+AO46</f>
        <v>113</v>
      </c>
      <c r="AR46" s="3"/>
      <c r="AS46" s="586" t="s">
        <v>124</v>
      </c>
      <c r="AT46" s="511">
        <v>26</v>
      </c>
      <c r="AU46" s="215">
        <v>9</v>
      </c>
      <c r="AV46" s="215">
        <v>5</v>
      </c>
      <c r="AW46" s="215">
        <v>11</v>
      </c>
      <c r="AX46" s="215">
        <v>1</v>
      </c>
      <c r="AY46" s="215">
        <v>9</v>
      </c>
      <c r="AZ46" s="215">
        <v>5</v>
      </c>
      <c r="BA46" s="215">
        <v>10</v>
      </c>
      <c r="BB46" s="215">
        <v>0</v>
      </c>
      <c r="BC46" s="810">
        <f t="shared" si="160"/>
        <v>76</v>
      </c>
      <c r="BD46" s="934">
        <v>54</v>
      </c>
      <c r="BE46" s="935">
        <v>11</v>
      </c>
      <c r="BF46" s="838">
        <f t="shared" si="161"/>
        <v>65</v>
      </c>
      <c r="BG46" s="936">
        <v>8</v>
      </c>
      <c r="BH46" s="3"/>
      <c r="BI46" s="586" t="s">
        <v>124</v>
      </c>
      <c r="BJ46" s="937">
        <v>94</v>
      </c>
      <c r="BK46" s="889">
        <v>14</v>
      </c>
      <c r="BL46" s="935">
        <v>4</v>
      </c>
      <c r="BM46" s="935">
        <v>36</v>
      </c>
      <c r="BN46" s="889">
        <v>11</v>
      </c>
      <c r="BO46" s="938">
        <f t="shared" ref="BO46:BO53" si="170">+BJ46+BK46+BL46+BM46+BN46</f>
        <v>159</v>
      </c>
      <c r="BP46" s="939">
        <v>58</v>
      </c>
    </row>
    <row r="47" spans="1:68" ht="13.5" customHeight="1">
      <c r="A47" s="14" t="s">
        <v>125</v>
      </c>
      <c r="B47" s="21">
        <v>383</v>
      </c>
      <c r="C47" s="21">
        <v>189</v>
      </c>
      <c r="D47" s="21">
        <v>126</v>
      </c>
      <c r="E47" s="21">
        <v>86</v>
      </c>
      <c r="F47" s="21">
        <v>26</v>
      </c>
      <c r="G47" s="21">
        <v>7</v>
      </c>
      <c r="H47" s="21">
        <v>52</v>
      </c>
      <c r="I47" s="21">
        <v>23</v>
      </c>
      <c r="J47" s="21">
        <v>28</v>
      </c>
      <c r="K47" s="21">
        <v>8</v>
      </c>
      <c r="L47" s="21">
        <v>112</v>
      </c>
      <c r="M47" s="21">
        <v>56</v>
      </c>
      <c r="N47" s="21">
        <v>12</v>
      </c>
      <c r="O47" s="21">
        <v>3</v>
      </c>
      <c r="P47" s="21">
        <v>48</v>
      </c>
      <c r="Q47" s="21">
        <v>13</v>
      </c>
      <c r="R47" s="21">
        <v>0</v>
      </c>
      <c r="S47" s="21">
        <v>0</v>
      </c>
      <c r="T47" s="84">
        <f t="shared" si="162"/>
        <v>787</v>
      </c>
      <c r="U47" s="733">
        <f t="shared" si="163"/>
        <v>385</v>
      </c>
      <c r="V47" s="71"/>
      <c r="W47" s="14" t="s">
        <v>125</v>
      </c>
      <c r="X47" s="21">
        <v>27</v>
      </c>
      <c r="Y47" s="21">
        <v>11</v>
      </c>
      <c r="Z47" s="21">
        <v>2</v>
      </c>
      <c r="AA47" s="21">
        <v>1</v>
      </c>
      <c r="AB47" s="21">
        <v>0</v>
      </c>
      <c r="AC47" s="21">
        <v>0</v>
      </c>
      <c r="AD47" s="21">
        <v>2</v>
      </c>
      <c r="AE47" s="21">
        <v>0</v>
      </c>
      <c r="AF47" s="21">
        <v>0</v>
      </c>
      <c r="AG47" s="21">
        <v>0</v>
      </c>
      <c r="AH47" s="21">
        <v>4</v>
      </c>
      <c r="AI47" s="21">
        <v>2</v>
      </c>
      <c r="AJ47" s="21">
        <v>0</v>
      </c>
      <c r="AK47" s="21">
        <v>0</v>
      </c>
      <c r="AL47" s="21">
        <v>8</v>
      </c>
      <c r="AM47" s="21">
        <v>3</v>
      </c>
      <c r="AN47" s="21">
        <v>0</v>
      </c>
      <c r="AO47" s="21">
        <v>0</v>
      </c>
      <c r="AP47" s="84">
        <f t="shared" si="168"/>
        <v>43</v>
      </c>
      <c r="AQ47" s="733">
        <f t="shared" si="169"/>
        <v>17</v>
      </c>
      <c r="AR47" s="3"/>
      <c r="AS47" s="586" t="s">
        <v>125</v>
      </c>
      <c r="AT47" s="511">
        <v>8</v>
      </c>
      <c r="AU47" s="215">
        <v>3</v>
      </c>
      <c r="AV47" s="215">
        <v>1</v>
      </c>
      <c r="AW47" s="215">
        <v>2</v>
      </c>
      <c r="AX47" s="215">
        <v>1</v>
      </c>
      <c r="AY47" s="215">
        <v>2</v>
      </c>
      <c r="AZ47" s="215">
        <v>1</v>
      </c>
      <c r="BA47" s="215">
        <v>1</v>
      </c>
      <c r="BB47" s="215">
        <v>0</v>
      </c>
      <c r="BC47" s="810">
        <f t="shared" si="160"/>
        <v>19</v>
      </c>
      <c r="BD47" s="934">
        <v>13</v>
      </c>
      <c r="BE47" s="935">
        <v>7</v>
      </c>
      <c r="BF47" s="838">
        <f t="shared" si="161"/>
        <v>20</v>
      </c>
      <c r="BG47" s="936">
        <v>4</v>
      </c>
      <c r="BH47" s="3"/>
      <c r="BI47" s="586" t="s">
        <v>125</v>
      </c>
      <c r="BJ47" s="937">
        <v>9</v>
      </c>
      <c r="BK47" s="889">
        <v>5</v>
      </c>
      <c r="BL47" s="935">
        <v>5</v>
      </c>
      <c r="BM47" s="935">
        <v>14</v>
      </c>
      <c r="BN47" s="889">
        <v>0</v>
      </c>
      <c r="BO47" s="938">
        <f t="shared" si="170"/>
        <v>33</v>
      </c>
      <c r="BP47" s="939">
        <v>8</v>
      </c>
    </row>
    <row r="48" spans="1:68" ht="13.5" customHeight="1">
      <c r="A48" s="14" t="s">
        <v>126</v>
      </c>
      <c r="B48" s="21">
        <v>747</v>
      </c>
      <c r="C48" s="21">
        <v>397</v>
      </c>
      <c r="D48" s="21">
        <v>251</v>
      </c>
      <c r="E48" s="21">
        <v>164</v>
      </c>
      <c r="F48" s="21">
        <v>39</v>
      </c>
      <c r="G48" s="21">
        <v>18</v>
      </c>
      <c r="H48" s="21">
        <v>80</v>
      </c>
      <c r="I48" s="21">
        <v>29</v>
      </c>
      <c r="J48" s="21">
        <v>129</v>
      </c>
      <c r="K48" s="21">
        <v>48</v>
      </c>
      <c r="L48" s="21">
        <v>222</v>
      </c>
      <c r="M48" s="21">
        <v>136</v>
      </c>
      <c r="N48" s="21">
        <v>37</v>
      </c>
      <c r="O48" s="21">
        <v>16</v>
      </c>
      <c r="P48" s="21">
        <v>81</v>
      </c>
      <c r="Q48" s="21">
        <v>29</v>
      </c>
      <c r="R48" s="21">
        <v>0</v>
      </c>
      <c r="S48" s="21">
        <v>0</v>
      </c>
      <c r="T48" s="84">
        <f t="shared" si="162"/>
        <v>1586</v>
      </c>
      <c r="U48" s="733">
        <f t="shared" si="163"/>
        <v>837</v>
      </c>
      <c r="V48" s="71"/>
      <c r="W48" s="14" t="s">
        <v>126</v>
      </c>
      <c r="X48" s="21">
        <v>56</v>
      </c>
      <c r="Y48" s="21">
        <v>25</v>
      </c>
      <c r="Z48" s="21">
        <v>18</v>
      </c>
      <c r="AA48" s="21">
        <v>12</v>
      </c>
      <c r="AB48" s="21">
        <v>1</v>
      </c>
      <c r="AC48" s="21">
        <v>0</v>
      </c>
      <c r="AD48" s="21">
        <v>5</v>
      </c>
      <c r="AE48" s="21">
        <v>0</v>
      </c>
      <c r="AF48" s="21">
        <v>8</v>
      </c>
      <c r="AG48" s="21">
        <v>1</v>
      </c>
      <c r="AH48" s="21">
        <v>24</v>
      </c>
      <c r="AI48" s="21">
        <v>13</v>
      </c>
      <c r="AJ48" s="21">
        <v>6</v>
      </c>
      <c r="AK48" s="21">
        <v>1</v>
      </c>
      <c r="AL48" s="21">
        <v>20</v>
      </c>
      <c r="AM48" s="21">
        <v>11</v>
      </c>
      <c r="AN48" s="21">
        <v>0</v>
      </c>
      <c r="AO48" s="21">
        <v>0</v>
      </c>
      <c r="AP48" s="84">
        <f t="shared" si="168"/>
        <v>138</v>
      </c>
      <c r="AQ48" s="733">
        <f t="shared" si="169"/>
        <v>63</v>
      </c>
      <c r="AR48" s="3"/>
      <c r="AS48" s="586" t="s">
        <v>126</v>
      </c>
      <c r="AT48" s="511">
        <v>16</v>
      </c>
      <c r="AU48" s="215">
        <v>6</v>
      </c>
      <c r="AV48" s="215">
        <v>2</v>
      </c>
      <c r="AW48" s="215">
        <v>3</v>
      </c>
      <c r="AX48" s="215">
        <v>3</v>
      </c>
      <c r="AY48" s="215">
        <v>4</v>
      </c>
      <c r="AZ48" s="215">
        <v>2</v>
      </c>
      <c r="BA48" s="215">
        <v>3</v>
      </c>
      <c r="BB48" s="215">
        <v>0</v>
      </c>
      <c r="BC48" s="810">
        <f t="shared" si="160"/>
        <v>39</v>
      </c>
      <c r="BD48" s="934">
        <v>24</v>
      </c>
      <c r="BE48" s="935">
        <v>10</v>
      </c>
      <c r="BF48" s="838">
        <f t="shared" si="161"/>
        <v>34</v>
      </c>
      <c r="BG48" s="936">
        <v>6</v>
      </c>
      <c r="BH48" s="3"/>
      <c r="BI48" s="586" t="s">
        <v>126</v>
      </c>
      <c r="BJ48" s="937">
        <v>20</v>
      </c>
      <c r="BK48" s="889">
        <v>13</v>
      </c>
      <c r="BL48" s="935">
        <v>5</v>
      </c>
      <c r="BM48" s="935">
        <v>27</v>
      </c>
      <c r="BN48" s="889">
        <v>0</v>
      </c>
      <c r="BO48" s="938">
        <f t="shared" si="170"/>
        <v>65</v>
      </c>
      <c r="BP48" s="939">
        <v>24</v>
      </c>
    </row>
    <row r="49" spans="1:68" ht="13.5" customHeight="1">
      <c r="A49" s="14" t="s">
        <v>127</v>
      </c>
      <c r="B49" s="21">
        <v>285</v>
      </c>
      <c r="C49" s="21">
        <v>118</v>
      </c>
      <c r="D49" s="21">
        <v>119</v>
      </c>
      <c r="E49" s="21">
        <v>67</v>
      </c>
      <c r="F49" s="21">
        <v>0</v>
      </c>
      <c r="G49" s="21">
        <v>0</v>
      </c>
      <c r="H49" s="21">
        <v>102</v>
      </c>
      <c r="I49" s="21">
        <v>31</v>
      </c>
      <c r="J49" s="21">
        <v>0</v>
      </c>
      <c r="K49" s="21">
        <v>0</v>
      </c>
      <c r="L49" s="21">
        <v>105</v>
      </c>
      <c r="M49" s="21">
        <v>57</v>
      </c>
      <c r="N49" s="21">
        <v>0</v>
      </c>
      <c r="O49" s="21">
        <v>0</v>
      </c>
      <c r="P49" s="21">
        <v>97</v>
      </c>
      <c r="Q49" s="21">
        <v>31</v>
      </c>
      <c r="R49" s="21">
        <v>0</v>
      </c>
      <c r="S49" s="21">
        <v>0</v>
      </c>
      <c r="T49" s="84">
        <f t="shared" si="162"/>
        <v>708</v>
      </c>
      <c r="U49" s="733">
        <f t="shared" si="163"/>
        <v>304</v>
      </c>
      <c r="V49" s="71"/>
      <c r="W49" s="14" t="s">
        <v>127</v>
      </c>
      <c r="X49" s="21">
        <v>20</v>
      </c>
      <c r="Y49" s="21">
        <v>7</v>
      </c>
      <c r="Z49" s="21">
        <v>4</v>
      </c>
      <c r="AA49" s="21">
        <v>2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7</v>
      </c>
      <c r="AI49" s="21">
        <v>4</v>
      </c>
      <c r="AJ49" s="21">
        <v>0</v>
      </c>
      <c r="AK49" s="21">
        <v>0</v>
      </c>
      <c r="AL49" s="21">
        <v>31</v>
      </c>
      <c r="AM49" s="21">
        <v>14</v>
      </c>
      <c r="AN49" s="21">
        <v>0</v>
      </c>
      <c r="AO49" s="21">
        <v>0</v>
      </c>
      <c r="AP49" s="84">
        <f t="shared" si="168"/>
        <v>62</v>
      </c>
      <c r="AQ49" s="733">
        <f t="shared" si="169"/>
        <v>27</v>
      </c>
      <c r="AR49" s="3"/>
      <c r="AS49" s="586" t="s">
        <v>127</v>
      </c>
      <c r="AT49" s="511">
        <v>6</v>
      </c>
      <c r="AU49" s="215">
        <v>2</v>
      </c>
      <c r="AV49" s="215">
        <v>0</v>
      </c>
      <c r="AW49" s="215">
        <v>2</v>
      </c>
      <c r="AX49" s="215">
        <v>0</v>
      </c>
      <c r="AY49" s="215">
        <v>3</v>
      </c>
      <c r="AZ49" s="215">
        <v>0</v>
      </c>
      <c r="BA49" s="215">
        <v>2</v>
      </c>
      <c r="BB49" s="215">
        <v>0</v>
      </c>
      <c r="BC49" s="810">
        <f t="shared" si="160"/>
        <v>15</v>
      </c>
      <c r="BD49" s="934">
        <v>15</v>
      </c>
      <c r="BE49" s="935">
        <v>1</v>
      </c>
      <c r="BF49" s="838">
        <f t="shared" si="161"/>
        <v>16</v>
      </c>
      <c r="BG49" s="936">
        <v>2</v>
      </c>
      <c r="BH49" s="3"/>
      <c r="BI49" s="586" t="s">
        <v>127</v>
      </c>
      <c r="BJ49" s="937">
        <v>17</v>
      </c>
      <c r="BK49" s="889">
        <v>8</v>
      </c>
      <c r="BL49" s="935">
        <v>2</v>
      </c>
      <c r="BM49" s="935">
        <v>3</v>
      </c>
      <c r="BN49" s="889">
        <v>0</v>
      </c>
      <c r="BO49" s="938">
        <f t="shared" si="170"/>
        <v>30</v>
      </c>
      <c r="BP49" s="939">
        <v>9</v>
      </c>
    </row>
    <row r="50" spans="1:68" ht="13.5" customHeight="1">
      <c r="A50" s="14" t="s">
        <v>128</v>
      </c>
      <c r="B50" s="21">
        <v>739</v>
      </c>
      <c r="C50" s="21">
        <v>371</v>
      </c>
      <c r="D50" s="21">
        <v>256</v>
      </c>
      <c r="E50" s="21">
        <v>155</v>
      </c>
      <c r="F50" s="21">
        <v>90</v>
      </c>
      <c r="G50" s="21">
        <v>30</v>
      </c>
      <c r="H50" s="21">
        <v>301</v>
      </c>
      <c r="I50" s="21">
        <v>150</v>
      </c>
      <c r="J50" s="21">
        <v>0</v>
      </c>
      <c r="K50" s="21">
        <v>0</v>
      </c>
      <c r="L50" s="21">
        <v>210</v>
      </c>
      <c r="M50" s="21">
        <v>125</v>
      </c>
      <c r="N50" s="21">
        <v>124</v>
      </c>
      <c r="O50" s="21">
        <v>35</v>
      </c>
      <c r="P50" s="21">
        <v>226</v>
      </c>
      <c r="Q50" s="21">
        <v>81</v>
      </c>
      <c r="R50" s="21">
        <v>0</v>
      </c>
      <c r="S50" s="21">
        <v>0</v>
      </c>
      <c r="T50" s="84">
        <f t="shared" si="162"/>
        <v>1946</v>
      </c>
      <c r="U50" s="733">
        <f t="shared" si="163"/>
        <v>947</v>
      </c>
      <c r="V50" s="71"/>
      <c r="W50" s="14" t="s">
        <v>128</v>
      </c>
      <c r="X50" s="21">
        <v>49</v>
      </c>
      <c r="Y50" s="21">
        <v>30</v>
      </c>
      <c r="Z50" s="21">
        <v>5</v>
      </c>
      <c r="AA50" s="21">
        <v>2</v>
      </c>
      <c r="AB50" s="21">
        <v>1</v>
      </c>
      <c r="AC50" s="21">
        <v>0</v>
      </c>
      <c r="AD50" s="21">
        <v>1</v>
      </c>
      <c r="AE50" s="21">
        <v>1</v>
      </c>
      <c r="AF50" s="21">
        <v>0</v>
      </c>
      <c r="AG50" s="21">
        <v>0</v>
      </c>
      <c r="AH50" s="21">
        <v>43</v>
      </c>
      <c r="AI50" s="21">
        <v>25</v>
      </c>
      <c r="AJ50" s="21">
        <v>26</v>
      </c>
      <c r="AK50" s="21">
        <v>5</v>
      </c>
      <c r="AL50" s="21">
        <v>55</v>
      </c>
      <c r="AM50" s="21">
        <v>17</v>
      </c>
      <c r="AN50" s="21">
        <v>0</v>
      </c>
      <c r="AO50" s="21">
        <v>0</v>
      </c>
      <c r="AP50" s="84">
        <f t="shared" si="168"/>
        <v>180</v>
      </c>
      <c r="AQ50" s="733">
        <f t="shared" si="169"/>
        <v>80</v>
      </c>
      <c r="AR50" s="3"/>
      <c r="AS50" s="586" t="s">
        <v>128</v>
      </c>
      <c r="AT50" s="511">
        <v>16</v>
      </c>
      <c r="AU50" s="215">
        <v>5</v>
      </c>
      <c r="AV50" s="215">
        <v>2</v>
      </c>
      <c r="AW50" s="215">
        <v>6</v>
      </c>
      <c r="AX50" s="215">
        <v>0</v>
      </c>
      <c r="AY50" s="215">
        <v>5</v>
      </c>
      <c r="AZ50" s="215">
        <v>3</v>
      </c>
      <c r="BA50" s="215">
        <v>5</v>
      </c>
      <c r="BB50" s="215">
        <v>0</v>
      </c>
      <c r="BC50" s="810">
        <f t="shared" si="160"/>
        <v>42</v>
      </c>
      <c r="BD50" s="934">
        <v>25</v>
      </c>
      <c r="BE50" s="935">
        <v>11</v>
      </c>
      <c r="BF50" s="838">
        <f t="shared" si="161"/>
        <v>36</v>
      </c>
      <c r="BG50" s="936">
        <v>4</v>
      </c>
      <c r="BH50" s="3"/>
      <c r="BI50" s="586" t="s">
        <v>128</v>
      </c>
      <c r="BJ50" s="937">
        <v>78</v>
      </c>
      <c r="BK50" s="889">
        <v>8</v>
      </c>
      <c r="BL50" s="935">
        <v>4</v>
      </c>
      <c r="BM50" s="935">
        <v>16</v>
      </c>
      <c r="BN50" s="889">
        <v>0</v>
      </c>
      <c r="BO50" s="938">
        <f t="shared" si="170"/>
        <v>106</v>
      </c>
      <c r="BP50" s="939">
        <v>37</v>
      </c>
    </row>
    <row r="51" spans="1:68" ht="13.5" customHeight="1">
      <c r="A51" s="14" t="s">
        <v>129</v>
      </c>
      <c r="B51" s="21">
        <v>1116</v>
      </c>
      <c r="C51" s="21">
        <v>617</v>
      </c>
      <c r="D51" s="21">
        <v>431</v>
      </c>
      <c r="E51" s="21">
        <v>267</v>
      </c>
      <c r="F51" s="21">
        <v>200</v>
      </c>
      <c r="G51" s="21">
        <v>79</v>
      </c>
      <c r="H51" s="21">
        <v>315</v>
      </c>
      <c r="I51" s="21">
        <v>155</v>
      </c>
      <c r="J51" s="21">
        <v>56</v>
      </c>
      <c r="K51" s="21">
        <v>21</v>
      </c>
      <c r="L51" s="21">
        <v>343</v>
      </c>
      <c r="M51" s="21">
        <v>223</v>
      </c>
      <c r="N51" s="21">
        <v>85</v>
      </c>
      <c r="O51" s="21">
        <v>27</v>
      </c>
      <c r="P51" s="21">
        <v>218</v>
      </c>
      <c r="Q51" s="21">
        <v>111</v>
      </c>
      <c r="R51" s="21">
        <v>0</v>
      </c>
      <c r="S51" s="21">
        <v>0</v>
      </c>
      <c r="T51" s="84">
        <f t="shared" si="162"/>
        <v>2764</v>
      </c>
      <c r="U51" s="733">
        <f t="shared" si="163"/>
        <v>1500</v>
      </c>
      <c r="V51" s="71"/>
      <c r="W51" s="14" t="s">
        <v>129</v>
      </c>
      <c r="X51" s="21">
        <v>307</v>
      </c>
      <c r="Y51" s="21">
        <v>175</v>
      </c>
      <c r="Z51" s="21">
        <v>65</v>
      </c>
      <c r="AA51" s="21">
        <v>40</v>
      </c>
      <c r="AB51" s="21">
        <v>71</v>
      </c>
      <c r="AC51" s="21">
        <v>24</v>
      </c>
      <c r="AD51" s="21">
        <v>65</v>
      </c>
      <c r="AE51" s="21">
        <v>28</v>
      </c>
      <c r="AF51" s="21">
        <v>0</v>
      </c>
      <c r="AG51" s="21">
        <v>0</v>
      </c>
      <c r="AH51" s="21">
        <v>46</v>
      </c>
      <c r="AI51" s="21">
        <v>28</v>
      </c>
      <c r="AJ51" s="21">
        <v>30</v>
      </c>
      <c r="AK51" s="21">
        <v>10</v>
      </c>
      <c r="AL51" s="21">
        <v>75</v>
      </c>
      <c r="AM51" s="21">
        <v>34</v>
      </c>
      <c r="AN51" s="21">
        <v>0</v>
      </c>
      <c r="AO51" s="21">
        <v>0</v>
      </c>
      <c r="AP51" s="84">
        <f t="shared" si="168"/>
        <v>659</v>
      </c>
      <c r="AQ51" s="733">
        <f t="shared" si="169"/>
        <v>339</v>
      </c>
      <c r="AR51" s="3"/>
      <c r="AS51" s="586" t="s">
        <v>129</v>
      </c>
      <c r="AT51" s="511">
        <v>25</v>
      </c>
      <c r="AU51" s="215">
        <v>9</v>
      </c>
      <c r="AV51" s="215">
        <v>6</v>
      </c>
      <c r="AW51" s="215">
        <v>7</v>
      </c>
      <c r="AX51" s="215">
        <v>1</v>
      </c>
      <c r="AY51" s="215">
        <v>8</v>
      </c>
      <c r="AZ51" s="215">
        <v>5</v>
      </c>
      <c r="BA51" s="215">
        <v>7</v>
      </c>
      <c r="BB51" s="215">
        <v>0</v>
      </c>
      <c r="BC51" s="810">
        <f t="shared" si="160"/>
        <v>68</v>
      </c>
      <c r="BD51" s="934">
        <v>53</v>
      </c>
      <c r="BE51" s="935">
        <v>11</v>
      </c>
      <c r="BF51" s="838">
        <f t="shared" si="161"/>
        <v>64</v>
      </c>
      <c r="BG51" s="936">
        <v>7</v>
      </c>
      <c r="BH51" s="3"/>
      <c r="BI51" s="586" t="s">
        <v>129</v>
      </c>
      <c r="BJ51" s="937">
        <v>86</v>
      </c>
      <c r="BK51" s="889">
        <v>24</v>
      </c>
      <c r="BL51" s="935">
        <v>4</v>
      </c>
      <c r="BM51" s="935">
        <v>46</v>
      </c>
      <c r="BN51" s="889">
        <v>1</v>
      </c>
      <c r="BO51" s="938">
        <f t="shared" si="170"/>
        <v>161</v>
      </c>
      <c r="BP51" s="939">
        <v>46</v>
      </c>
    </row>
    <row r="52" spans="1:68" ht="13.5" customHeight="1">
      <c r="A52" s="14" t="s">
        <v>130</v>
      </c>
      <c r="B52" s="21">
        <v>3690</v>
      </c>
      <c r="C52" s="21">
        <v>2014</v>
      </c>
      <c r="D52" s="21">
        <v>1495</v>
      </c>
      <c r="E52" s="21">
        <v>972</v>
      </c>
      <c r="F52" s="21">
        <v>813</v>
      </c>
      <c r="G52" s="21">
        <v>320</v>
      </c>
      <c r="H52" s="21">
        <v>1415</v>
      </c>
      <c r="I52" s="21">
        <v>676</v>
      </c>
      <c r="J52" s="21">
        <v>161</v>
      </c>
      <c r="K52" s="21">
        <v>94</v>
      </c>
      <c r="L52" s="21">
        <v>2017</v>
      </c>
      <c r="M52" s="21">
        <v>1259</v>
      </c>
      <c r="N52" s="21">
        <v>900</v>
      </c>
      <c r="O52" s="21">
        <v>313</v>
      </c>
      <c r="P52" s="21">
        <v>1610</v>
      </c>
      <c r="Q52" s="21">
        <v>773</v>
      </c>
      <c r="R52" s="21">
        <v>0</v>
      </c>
      <c r="S52" s="21">
        <v>0</v>
      </c>
      <c r="T52" s="84">
        <f t="shared" si="162"/>
        <v>12101</v>
      </c>
      <c r="U52" s="733">
        <f t="shared" si="163"/>
        <v>6421</v>
      </c>
      <c r="V52" s="71"/>
      <c r="W52" s="14" t="s">
        <v>130</v>
      </c>
      <c r="X52" s="21">
        <v>526</v>
      </c>
      <c r="Y52" s="21">
        <v>292</v>
      </c>
      <c r="Z52" s="21">
        <v>174</v>
      </c>
      <c r="AA52" s="21">
        <v>83</v>
      </c>
      <c r="AB52" s="21">
        <v>28</v>
      </c>
      <c r="AC52" s="21">
        <v>7</v>
      </c>
      <c r="AD52" s="21">
        <v>189</v>
      </c>
      <c r="AE52" s="21">
        <v>87</v>
      </c>
      <c r="AF52" s="21">
        <v>1</v>
      </c>
      <c r="AG52" s="21">
        <v>1</v>
      </c>
      <c r="AH52" s="21">
        <v>244</v>
      </c>
      <c r="AI52" s="21">
        <v>123</v>
      </c>
      <c r="AJ52" s="21">
        <v>158</v>
      </c>
      <c r="AK52" s="21">
        <v>46</v>
      </c>
      <c r="AL52" s="21">
        <v>394</v>
      </c>
      <c r="AM52" s="21">
        <v>200</v>
      </c>
      <c r="AN52" s="21">
        <v>0</v>
      </c>
      <c r="AO52" s="21">
        <v>0</v>
      </c>
      <c r="AP52" s="84">
        <f t="shared" si="168"/>
        <v>1714</v>
      </c>
      <c r="AQ52" s="733">
        <f t="shared" si="169"/>
        <v>839</v>
      </c>
      <c r="AR52" s="3"/>
      <c r="AS52" s="586" t="s">
        <v>130</v>
      </c>
      <c r="AT52" s="511">
        <v>74</v>
      </c>
      <c r="AU52" s="215">
        <v>30</v>
      </c>
      <c r="AV52" s="215">
        <v>18</v>
      </c>
      <c r="AW52" s="215">
        <v>31</v>
      </c>
      <c r="AX52" s="215">
        <v>2</v>
      </c>
      <c r="AY52" s="215">
        <v>41</v>
      </c>
      <c r="AZ52" s="215">
        <v>20</v>
      </c>
      <c r="BA52" s="215">
        <v>33</v>
      </c>
      <c r="BB52" s="215">
        <v>0</v>
      </c>
      <c r="BC52" s="810">
        <f t="shared" si="160"/>
        <v>249</v>
      </c>
      <c r="BD52" s="934">
        <v>244</v>
      </c>
      <c r="BE52" s="935">
        <v>1</v>
      </c>
      <c r="BF52" s="838">
        <f t="shared" si="161"/>
        <v>245</v>
      </c>
      <c r="BG52" s="936">
        <v>7</v>
      </c>
      <c r="BH52" s="3"/>
      <c r="BI52" s="586" t="s">
        <v>130</v>
      </c>
      <c r="BJ52" s="937">
        <v>492</v>
      </c>
      <c r="BK52" s="889">
        <v>46</v>
      </c>
      <c r="BL52" s="935">
        <v>9</v>
      </c>
      <c r="BM52" s="935">
        <v>40</v>
      </c>
      <c r="BN52" s="889">
        <v>31</v>
      </c>
      <c r="BO52" s="938">
        <f t="shared" si="170"/>
        <v>618</v>
      </c>
      <c r="BP52" s="939">
        <v>242</v>
      </c>
    </row>
    <row r="53" spans="1:68" ht="13.5" customHeight="1">
      <c r="A53" s="14" t="s">
        <v>131</v>
      </c>
      <c r="B53" s="21">
        <v>912</v>
      </c>
      <c r="C53" s="21">
        <v>515</v>
      </c>
      <c r="D53" s="21">
        <v>214</v>
      </c>
      <c r="E53" s="21">
        <v>143</v>
      </c>
      <c r="F53" s="21">
        <v>56</v>
      </c>
      <c r="G53" s="21">
        <v>15</v>
      </c>
      <c r="H53" s="21">
        <v>198</v>
      </c>
      <c r="I53" s="21">
        <v>95</v>
      </c>
      <c r="J53" s="21">
        <v>81</v>
      </c>
      <c r="K53" s="21">
        <v>20</v>
      </c>
      <c r="L53" s="21">
        <v>252</v>
      </c>
      <c r="M53" s="21">
        <v>165</v>
      </c>
      <c r="N53" s="21">
        <v>21</v>
      </c>
      <c r="O53" s="21">
        <v>6</v>
      </c>
      <c r="P53" s="21">
        <v>113</v>
      </c>
      <c r="Q53" s="21">
        <v>47</v>
      </c>
      <c r="R53" s="21">
        <v>52</v>
      </c>
      <c r="S53" s="21">
        <v>20</v>
      </c>
      <c r="T53" s="84">
        <f t="shared" si="162"/>
        <v>1899</v>
      </c>
      <c r="U53" s="733">
        <f t="shared" si="163"/>
        <v>1026</v>
      </c>
      <c r="V53" s="71"/>
      <c r="W53" s="14" t="s">
        <v>131</v>
      </c>
      <c r="X53" s="21">
        <v>19</v>
      </c>
      <c r="Y53" s="21">
        <v>9</v>
      </c>
      <c r="Z53" s="21">
        <v>9</v>
      </c>
      <c r="AA53" s="21">
        <v>4</v>
      </c>
      <c r="AB53" s="21">
        <v>8</v>
      </c>
      <c r="AC53" s="21">
        <v>0</v>
      </c>
      <c r="AD53" s="21">
        <v>8</v>
      </c>
      <c r="AE53" s="21">
        <v>2</v>
      </c>
      <c r="AF53" s="21">
        <v>8</v>
      </c>
      <c r="AG53" s="21">
        <v>0</v>
      </c>
      <c r="AH53" s="21">
        <v>34</v>
      </c>
      <c r="AI53" s="21">
        <v>23</v>
      </c>
      <c r="AJ53" s="21">
        <v>6</v>
      </c>
      <c r="AK53" s="21">
        <v>2</v>
      </c>
      <c r="AL53" s="21">
        <v>26</v>
      </c>
      <c r="AM53" s="21">
        <v>8</v>
      </c>
      <c r="AN53" s="21">
        <v>13</v>
      </c>
      <c r="AO53" s="21">
        <v>4</v>
      </c>
      <c r="AP53" s="84">
        <f t="shared" si="168"/>
        <v>131</v>
      </c>
      <c r="AQ53" s="733">
        <f t="shared" si="169"/>
        <v>52</v>
      </c>
      <c r="AR53" s="3"/>
      <c r="AS53" s="586" t="s">
        <v>22</v>
      </c>
      <c r="AT53" s="511">
        <v>22</v>
      </c>
      <c r="AU53" s="215">
        <v>8</v>
      </c>
      <c r="AV53" s="215">
        <v>3</v>
      </c>
      <c r="AW53" s="215">
        <v>7</v>
      </c>
      <c r="AX53" s="215">
        <v>1</v>
      </c>
      <c r="AY53" s="215">
        <v>6</v>
      </c>
      <c r="AZ53" s="215">
        <v>2</v>
      </c>
      <c r="BA53" s="215">
        <v>4</v>
      </c>
      <c r="BB53" s="215">
        <v>1</v>
      </c>
      <c r="BC53" s="810">
        <f t="shared" si="160"/>
        <v>54</v>
      </c>
      <c r="BD53" s="934">
        <v>27</v>
      </c>
      <c r="BE53" s="935">
        <v>23</v>
      </c>
      <c r="BF53" s="838">
        <f t="shared" si="161"/>
        <v>50</v>
      </c>
      <c r="BG53" s="936">
        <v>13</v>
      </c>
      <c r="BH53" s="3"/>
      <c r="BI53" s="586" t="s">
        <v>22</v>
      </c>
      <c r="BJ53" s="937">
        <v>47</v>
      </c>
      <c r="BK53" s="889">
        <v>11</v>
      </c>
      <c r="BL53" s="935">
        <v>3</v>
      </c>
      <c r="BM53" s="935">
        <v>35</v>
      </c>
      <c r="BN53" s="889">
        <v>26</v>
      </c>
      <c r="BO53" s="938">
        <f t="shared" si="170"/>
        <v>122</v>
      </c>
      <c r="BP53" s="939">
        <v>26</v>
      </c>
    </row>
    <row r="54" spans="1:68" ht="13.5" customHeight="1">
      <c r="A54" s="20" t="s">
        <v>75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84"/>
      <c r="U54" s="733"/>
      <c r="V54" s="71"/>
      <c r="W54" s="20" t="s">
        <v>75</v>
      </c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84"/>
      <c r="AQ54" s="733"/>
      <c r="AR54" s="3"/>
      <c r="AS54" s="585" t="s">
        <v>75</v>
      </c>
      <c r="AT54" s="511"/>
      <c r="AU54" s="215"/>
      <c r="AV54" s="215"/>
      <c r="AW54" s="215"/>
      <c r="AX54" s="215"/>
      <c r="AY54" s="215"/>
      <c r="AZ54" s="215"/>
      <c r="BA54" s="215"/>
      <c r="BB54" s="215"/>
      <c r="BC54" s="810"/>
      <c r="BD54" s="927"/>
      <c r="BE54" s="706"/>
      <c r="BF54" s="838"/>
      <c r="BG54" s="928"/>
      <c r="BH54" s="3"/>
      <c r="BI54" s="585" t="s">
        <v>75</v>
      </c>
      <c r="BJ54" s="929"/>
      <c r="BK54" s="930"/>
      <c r="BL54" s="706"/>
      <c r="BM54" s="706"/>
      <c r="BN54" s="930"/>
      <c r="BO54" s="938"/>
      <c r="BP54" s="933"/>
    </row>
    <row r="55" spans="1:68" ht="13.5" customHeight="1">
      <c r="A55" s="14" t="s">
        <v>132</v>
      </c>
      <c r="B55" s="21">
        <v>805</v>
      </c>
      <c r="C55" s="21">
        <v>325</v>
      </c>
      <c r="D55" s="21">
        <v>394</v>
      </c>
      <c r="E55" s="21">
        <v>200</v>
      </c>
      <c r="F55" s="21">
        <v>13</v>
      </c>
      <c r="G55" s="21">
        <v>1</v>
      </c>
      <c r="H55" s="21">
        <v>308</v>
      </c>
      <c r="I55" s="21">
        <v>105</v>
      </c>
      <c r="J55" s="21">
        <v>0</v>
      </c>
      <c r="K55" s="21">
        <v>0</v>
      </c>
      <c r="L55" s="21">
        <v>389</v>
      </c>
      <c r="M55" s="21">
        <v>230</v>
      </c>
      <c r="N55" s="21">
        <v>17</v>
      </c>
      <c r="O55" s="21">
        <v>1</v>
      </c>
      <c r="P55" s="21">
        <v>123</v>
      </c>
      <c r="Q55" s="21">
        <v>22</v>
      </c>
      <c r="R55" s="21">
        <v>0</v>
      </c>
      <c r="S55" s="21">
        <v>0</v>
      </c>
      <c r="T55" s="84">
        <f t="shared" si="162"/>
        <v>2049</v>
      </c>
      <c r="U55" s="733">
        <f t="shared" si="163"/>
        <v>884</v>
      </c>
      <c r="V55" s="71"/>
      <c r="W55" s="14" t="s">
        <v>132</v>
      </c>
      <c r="X55" s="21">
        <v>31</v>
      </c>
      <c r="Y55" s="21">
        <v>15</v>
      </c>
      <c r="Z55" s="21">
        <v>38</v>
      </c>
      <c r="AA55" s="21">
        <v>16</v>
      </c>
      <c r="AB55" s="21">
        <v>0</v>
      </c>
      <c r="AC55" s="21">
        <v>0</v>
      </c>
      <c r="AD55" s="21">
        <v>8</v>
      </c>
      <c r="AE55" s="21">
        <v>1</v>
      </c>
      <c r="AF55" s="21">
        <v>0</v>
      </c>
      <c r="AG55" s="21">
        <v>0</v>
      </c>
      <c r="AH55" s="21">
        <v>96</v>
      </c>
      <c r="AI55" s="21">
        <v>38</v>
      </c>
      <c r="AJ55" s="21">
        <v>3</v>
      </c>
      <c r="AK55" s="21">
        <v>0</v>
      </c>
      <c r="AL55" s="21">
        <v>21</v>
      </c>
      <c r="AM55" s="21">
        <v>2</v>
      </c>
      <c r="AN55" s="21">
        <v>0</v>
      </c>
      <c r="AO55" s="21">
        <v>0</v>
      </c>
      <c r="AP55" s="84">
        <f t="shared" ref="AP55:AP60" si="171">+X55+Z55+AB55+AD55+AF55+AH55+AJ55+AL55+AN55</f>
        <v>197</v>
      </c>
      <c r="AQ55" s="733">
        <f t="shared" ref="AQ55:AQ60" si="172">+Y55+AA55+AC55+AE55+AG55+AI55+AK55+AM55+AO55</f>
        <v>72</v>
      </c>
      <c r="AR55" s="3"/>
      <c r="AS55" s="586" t="s">
        <v>132</v>
      </c>
      <c r="AT55" s="511">
        <v>14</v>
      </c>
      <c r="AU55" s="215">
        <v>6</v>
      </c>
      <c r="AV55" s="215">
        <v>1</v>
      </c>
      <c r="AW55" s="215">
        <v>4</v>
      </c>
      <c r="AX55" s="215">
        <v>0</v>
      </c>
      <c r="AY55" s="215">
        <v>4</v>
      </c>
      <c r="AZ55" s="215">
        <v>1</v>
      </c>
      <c r="BA55" s="215">
        <v>2</v>
      </c>
      <c r="BB55" s="215">
        <v>0</v>
      </c>
      <c r="BC55" s="810">
        <f t="shared" si="160"/>
        <v>32</v>
      </c>
      <c r="BD55" s="934">
        <v>17</v>
      </c>
      <c r="BE55" s="935">
        <v>10</v>
      </c>
      <c r="BF55" s="838">
        <f t="shared" si="161"/>
        <v>27</v>
      </c>
      <c r="BG55" s="936">
        <v>3</v>
      </c>
      <c r="BH55" s="3"/>
      <c r="BI55" s="586" t="s">
        <v>132</v>
      </c>
      <c r="BJ55" s="937">
        <v>16</v>
      </c>
      <c r="BK55" s="889">
        <v>15</v>
      </c>
      <c r="BL55" s="935">
        <v>4</v>
      </c>
      <c r="BM55" s="935">
        <v>15</v>
      </c>
      <c r="BN55" s="889">
        <v>7</v>
      </c>
      <c r="BO55" s="938">
        <f t="shared" ref="BO55:BO60" si="173">+BJ55+BK55+BL55+BM55+BN55</f>
        <v>57</v>
      </c>
      <c r="BP55" s="939">
        <v>21</v>
      </c>
    </row>
    <row r="56" spans="1:68" ht="13.5" customHeight="1">
      <c r="A56" s="14" t="s">
        <v>133</v>
      </c>
      <c r="B56" s="21">
        <v>363</v>
      </c>
      <c r="C56" s="21">
        <v>134</v>
      </c>
      <c r="D56" s="21">
        <v>119</v>
      </c>
      <c r="E56" s="21">
        <v>49</v>
      </c>
      <c r="F56" s="21">
        <v>0</v>
      </c>
      <c r="G56" s="21">
        <v>0</v>
      </c>
      <c r="H56" s="21">
        <v>148</v>
      </c>
      <c r="I56" s="21">
        <v>42</v>
      </c>
      <c r="J56" s="21">
        <v>0</v>
      </c>
      <c r="K56" s="21">
        <v>0</v>
      </c>
      <c r="L56" s="21">
        <v>90</v>
      </c>
      <c r="M56" s="21">
        <v>52</v>
      </c>
      <c r="N56" s="21">
        <v>0</v>
      </c>
      <c r="O56" s="21">
        <v>0</v>
      </c>
      <c r="P56" s="21">
        <v>81</v>
      </c>
      <c r="Q56" s="21">
        <v>19</v>
      </c>
      <c r="R56" s="21">
        <v>0</v>
      </c>
      <c r="S56" s="21">
        <v>0</v>
      </c>
      <c r="T56" s="84">
        <f t="shared" si="162"/>
        <v>801</v>
      </c>
      <c r="U56" s="733">
        <f t="shared" si="163"/>
        <v>296</v>
      </c>
      <c r="V56" s="71"/>
      <c r="W56" s="14" t="s">
        <v>133</v>
      </c>
      <c r="X56" s="21">
        <v>70</v>
      </c>
      <c r="Y56" s="21">
        <v>35</v>
      </c>
      <c r="Z56" s="21">
        <v>4</v>
      </c>
      <c r="AA56" s="21">
        <v>1</v>
      </c>
      <c r="AB56" s="21">
        <v>0</v>
      </c>
      <c r="AC56" s="21">
        <v>0</v>
      </c>
      <c r="AD56" s="21">
        <v>21</v>
      </c>
      <c r="AE56" s="21">
        <v>6</v>
      </c>
      <c r="AF56" s="21">
        <v>0</v>
      </c>
      <c r="AG56" s="21">
        <v>0</v>
      </c>
      <c r="AH56" s="21">
        <v>11</v>
      </c>
      <c r="AI56" s="21">
        <v>7</v>
      </c>
      <c r="AJ56" s="21">
        <v>0</v>
      </c>
      <c r="AK56" s="21">
        <v>0</v>
      </c>
      <c r="AL56" s="21">
        <v>20</v>
      </c>
      <c r="AM56" s="21">
        <v>5</v>
      </c>
      <c r="AN56" s="21">
        <v>0</v>
      </c>
      <c r="AO56" s="21">
        <v>0</v>
      </c>
      <c r="AP56" s="84">
        <f t="shared" si="171"/>
        <v>126</v>
      </c>
      <c r="AQ56" s="733">
        <f t="shared" si="172"/>
        <v>54</v>
      </c>
      <c r="AR56" s="3"/>
      <c r="AS56" s="586" t="s">
        <v>133</v>
      </c>
      <c r="AT56" s="511">
        <v>8</v>
      </c>
      <c r="AU56" s="215">
        <v>3</v>
      </c>
      <c r="AV56" s="215">
        <v>0</v>
      </c>
      <c r="AW56" s="215">
        <v>4</v>
      </c>
      <c r="AX56" s="215">
        <v>0</v>
      </c>
      <c r="AY56" s="215">
        <v>2</v>
      </c>
      <c r="AZ56" s="215">
        <v>0</v>
      </c>
      <c r="BA56" s="215">
        <v>2</v>
      </c>
      <c r="BB56" s="215">
        <v>0</v>
      </c>
      <c r="BC56" s="810">
        <f t="shared" si="160"/>
        <v>19</v>
      </c>
      <c r="BD56" s="934">
        <v>17</v>
      </c>
      <c r="BE56" s="935">
        <v>5</v>
      </c>
      <c r="BF56" s="838">
        <f t="shared" si="161"/>
        <v>22</v>
      </c>
      <c r="BG56" s="936">
        <v>3</v>
      </c>
      <c r="BH56" s="3"/>
      <c r="BI56" s="586" t="s">
        <v>133</v>
      </c>
      <c r="BJ56" s="937">
        <v>5</v>
      </c>
      <c r="BK56" s="889">
        <v>11</v>
      </c>
      <c r="BL56" s="935">
        <v>2</v>
      </c>
      <c r="BM56" s="935">
        <v>15</v>
      </c>
      <c r="BN56" s="889">
        <v>0</v>
      </c>
      <c r="BO56" s="938">
        <f t="shared" si="173"/>
        <v>33</v>
      </c>
      <c r="BP56" s="939">
        <v>9</v>
      </c>
    </row>
    <row r="57" spans="1:68" ht="13.5" customHeight="1">
      <c r="A57" s="14" t="s">
        <v>134</v>
      </c>
      <c r="B57" s="21">
        <v>363</v>
      </c>
      <c r="C57" s="21">
        <v>87</v>
      </c>
      <c r="D57" s="21">
        <v>89</v>
      </c>
      <c r="E57" s="21">
        <v>34</v>
      </c>
      <c r="F57" s="21">
        <v>25</v>
      </c>
      <c r="G57" s="21">
        <v>1</v>
      </c>
      <c r="H57" s="21">
        <v>105</v>
      </c>
      <c r="I57" s="21">
        <v>23</v>
      </c>
      <c r="J57" s="21">
        <v>16</v>
      </c>
      <c r="K57" s="21">
        <v>3</v>
      </c>
      <c r="L57" s="21">
        <v>56</v>
      </c>
      <c r="M57" s="21">
        <v>20</v>
      </c>
      <c r="N57" s="21">
        <v>14</v>
      </c>
      <c r="O57" s="21">
        <v>0</v>
      </c>
      <c r="P57" s="21">
        <v>44</v>
      </c>
      <c r="Q57" s="21">
        <v>9</v>
      </c>
      <c r="R57" s="21">
        <v>0</v>
      </c>
      <c r="S57" s="21">
        <v>0</v>
      </c>
      <c r="T57" s="84">
        <f t="shared" si="162"/>
        <v>712</v>
      </c>
      <c r="U57" s="733">
        <f t="shared" si="163"/>
        <v>177</v>
      </c>
      <c r="V57" s="71"/>
      <c r="W57" s="14" t="s">
        <v>134</v>
      </c>
      <c r="X57" s="21">
        <v>16</v>
      </c>
      <c r="Y57" s="21">
        <v>2</v>
      </c>
      <c r="Z57" s="21">
        <v>9</v>
      </c>
      <c r="AA57" s="21">
        <v>1</v>
      </c>
      <c r="AB57" s="21">
        <v>7</v>
      </c>
      <c r="AC57" s="21">
        <v>1</v>
      </c>
      <c r="AD57" s="21">
        <v>11</v>
      </c>
      <c r="AE57" s="21">
        <v>0</v>
      </c>
      <c r="AF57" s="21">
        <v>0</v>
      </c>
      <c r="AG57" s="21">
        <v>0</v>
      </c>
      <c r="AH57" s="21">
        <v>6</v>
      </c>
      <c r="AI57" s="21">
        <v>3</v>
      </c>
      <c r="AJ57" s="21">
        <v>4</v>
      </c>
      <c r="AK57" s="21">
        <v>0</v>
      </c>
      <c r="AL57" s="21">
        <v>10</v>
      </c>
      <c r="AM57" s="21">
        <v>2</v>
      </c>
      <c r="AN57" s="21">
        <v>0</v>
      </c>
      <c r="AO57" s="21">
        <v>0</v>
      </c>
      <c r="AP57" s="84">
        <f t="shared" si="171"/>
        <v>63</v>
      </c>
      <c r="AQ57" s="733">
        <f t="shared" si="172"/>
        <v>9</v>
      </c>
      <c r="AR57" s="3"/>
      <c r="AS57" s="586" t="s">
        <v>134</v>
      </c>
      <c r="AT57" s="511">
        <v>7</v>
      </c>
      <c r="AU57" s="215">
        <v>2</v>
      </c>
      <c r="AV57" s="215">
        <v>1</v>
      </c>
      <c r="AW57" s="215">
        <v>2</v>
      </c>
      <c r="AX57" s="215">
        <v>1</v>
      </c>
      <c r="AY57" s="215">
        <v>1</v>
      </c>
      <c r="AZ57" s="215">
        <v>1</v>
      </c>
      <c r="BA57" s="215">
        <v>1</v>
      </c>
      <c r="BB57" s="215">
        <v>0</v>
      </c>
      <c r="BC57" s="810">
        <f t="shared" si="160"/>
        <v>16</v>
      </c>
      <c r="BD57" s="934">
        <v>11</v>
      </c>
      <c r="BE57" s="935">
        <v>3</v>
      </c>
      <c r="BF57" s="838">
        <f t="shared" si="161"/>
        <v>14</v>
      </c>
      <c r="BG57" s="936">
        <v>2</v>
      </c>
      <c r="BH57" s="3"/>
      <c r="BI57" s="586" t="s">
        <v>134</v>
      </c>
      <c r="BJ57" s="937">
        <v>20</v>
      </c>
      <c r="BK57" s="889">
        <v>0</v>
      </c>
      <c r="BL57" s="935">
        <v>2</v>
      </c>
      <c r="BM57" s="935">
        <v>12</v>
      </c>
      <c r="BN57" s="889">
        <v>3</v>
      </c>
      <c r="BO57" s="938">
        <f t="shared" si="173"/>
        <v>37</v>
      </c>
      <c r="BP57" s="939">
        <v>17</v>
      </c>
    </row>
    <row r="58" spans="1:68" ht="13.5" customHeight="1">
      <c r="A58" s="14" t="s">
        <v>135</v>
      </c>
      <c r="B58" s="21">
        <v>181</v>
      </c>
      <c r="C58" s="21">
        <v>82</v>
      </c>
      <c r="D58" s="21">
        <v>51</v>
      </c>
      <c r="E58" s="21">
        <v>25</v>
      </c>
      <c r="F58" s="21">
        <v>0</v>
      </c>
      <c r="G58" s="21">
        <v>0</v>
      </c>
      <c r="H58" s="21">
        <v>35</v>
      </c>
      <c r="I58" s="21">
        <v>12</v>
      </c>
      <c r="J58" s="21">
        <v>0</v>
      </c>
      <c r="K58" s="21">
        <v>0</v>
      </c>
      <c r="L58" s="21">
        <v>56</v>
      </c>
      <c r="M58" s="21">
        <v>28</v>
      </c>
      <c r="N58" s="21">
        <v>0</v>
      </c>
      <c r="O58" s="21">
        <v>0</v>
      </c>
      <c r="P58" s="21">
        <v>20</v>
      </c>
      <c r="Q58" s="21">
        <v>14</v>
      </c>
      <c r="R58" s="21">
        <v>0</v>
      </c>
      <c r="S58" s="21">
        <v>0</v>
      </c>
      <c r="T58" s="84">
        <f t="shared" si="162"/>
        <v>343</v>
      </c>
      <c r="U58" s="733">
        <f t="shared" si="163"/>
        <v>161</v>
      </c>
      <c r="V58" s="71"/>
      <c r="W58" s="14" t="s">
        <v>135</v>
      </c>
      <c r="X58" s="21">
        <v>40</v>
      </c>
      <c r="Y58" s="21">
        <v>21</v>
      </c>
      <c r="Z58" s="21">
        <v>23</v>
      </c>
      <c r="AA58" s="21">
        <v>9</v>
      </c>
      <c r="AB58" s="21">
        <v>0</v>
      </c>
      <c r="AC58" s="21">
        <v>0</v>
      </c>
      <c r="AD58" s="21">
        <v>15</v>
      </c>
      <c r="AE58" s="21">
        <v>7</v>
      </c>
      <c r="AF58" s="21">
        <v>0</v>
      </c>
      <c r="AG58" s="21">
        <v>0</v>
      </c>
      <c r="AH58" s="21">
        <v>10</v>
      </c>
      <c r="AI58" s="21">
        <v>4</v>
      </c>
      <c r="AJ58" s="21">
        <v>0</v>
      </c>
      <c r="AK58" s="21">
        <v>0</v>
      </c>
      <c r="AL58" s="21">
        <v>1</v>
      </c>
      <c r="AM58" s="21">
        <v>1</v>
      </c>
      <c r="AN58" s="21">
        <v>0</v>
      </c>
      <c r="AO58" s="21">
        <v>0</v>
      </c>
      <c r="AP58" s="84">
        <f t="shared" si="171"/>
        <v>89</v>
      </c>
      <c r="AQ58" s="733">
        <f t="shared" si="172"/>
        <v>42</v>
      </c>
      <c r="AR58" s="3"/>
      <c r="AS58" s="586" t="s">
        <v>135</v>
      </c>
      <c r="AT58" s="511">
        <v>3</v>
      </c>
      <c r="AU58" s="215">
        <v>1</v>
      </c>
      <c r="AV58" s="215">
        <v>0</v>
      </c>
      <c r="AW58" s="215">
        <v>1</v>
      </c>
      <c r="AX58" s="215">
        <v>0</v>
      </c>
      <c r="AY58" s="215">
        <v>1</v>
      </c>
      <c r="AZ58" s="215">
        <v>0</v>
      </c>
      <c r="BA58" s="215">
        <v>1</v>
      </c>
      <c r="BB58" s="215">
        <v>0</v>
      </c>
      <c r="BC58" s="810">
        <f t="shared" si="160"/>
        <v>7</v>
      </c>
      <c r="BD58" s="934">
        <v>6</v>
      </c>
      <c r="BE58" s="935">
        <v>2</v>
      </c>
      <c r="BF58" s="838">
        <f t="shared" si="161"/>
        <v>8</v>
      </c>
      <c r="BG58" s="936">
        <v>1</v>
      </c>
      <c r="BH58" s="3"/>
      <c r="BI58" s="586" t="s">
        <v>135</v>
      </c>
      <c r="BJ58" s="937">
        <v>8</v>
      </c>
      <c r="BK58" s="889">
        <v>2</v>
      </c>
      <c r="BL58" s="935">
        <v>3</v>
      </c>
      <c r="BM58" s="935">
        <v>1</v>
      </c>
      <c r="BN58" s="889">
        <v>0</v>
      </c>
      <c r="BO58" s="938">
        <f t="shared" si="173"/>
        <v>14</v>
      </c>
      <c r="BP58" s="939">
        <v>4</v>
      </c>
    </row>
    <row r="59" spans="1:68" ht="13.5" customHeight="1">
      <c r="A59" s="14" t="s">
        <v>136</v>
      </c>
      <c r="B59" s="21">
        <v>454</v>
      </c>
      <c r="C59" s="21">
        <v>233</v>
      </c>
      <c r="D59" s="21">
        <v>137</v>
      </c>
      <c r="E59" s="21">
        <v>62</v>
      </c>
      <c r="F59" s="21">
        <v>9</v>
      </c>
      <c r="G59" s="21">
        <v>1</v>
      </c>
      <c r="H59" s="21">
        <v>81</v>
      </c>
      <c r="I59" s="21">
        <v>22</v>
      </c>
      <c r="J59" s="21">
        <v>0</v>
      </c>
      <c r="K59" s="21">
        <v>0</v>
      </c>
      <c r="L59" s="21">
        <v>107</v>
      </c>
      <c r="M59" s="21">
        <v>48</v>
      </c>
      <c r="N59" s="21">
        <v>0</v>
      </c>
      <c r="O59" s="21">
        <v>0</v>
      </c>
      <c r="P59" s="21">
        <v>58</v>
      </c>
      <c r="Q59" s="21">
        <v>12</v>
      </c>
      <c r="R59" s="21">
        <v>0</v>
      </c>
      <c r="S59" s="21">
        <v>0</v>
      </c>
      <c r="T59" s="84">
        <f t="shared" si="162"/>
        <v>846</v>
      </c>
      <c r="U59" s="733">
        <f t="shared" si="163"/>
        <v>378</v>
      </c>
      <c r="V59" s="71"/>
      <c r="W59" s="14" t="s">
        <v>136</v>
      </c>
      <c r="X59" s="21">
        <v>44</v>
      </c>
      <c r="Y59" s="21">
        <v>21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20</v>
      </c>
      <c r="AI59" s="21">
        <v>12</v>
      </c>
      <c r="AJ59" s="21">
        <v>0</v>
      </c>
      <c r="AK59" s="21">
        <v>0</v>
      </c>
      <c r="AL59" s="21">
        <v>19</v>
      </c>
      <c r="AM59" s="21">
        <v>8</v>
      </c>
      <c r="AN59" s="21">
        <v>0</v>
      </c>
      <c r="AO59" s="21">
        <v>0</v>
      </c>
      <c r="AP59" s="84">
        <f t="shared" si="171"/>
        <v>83</v>
      </c>
      <c r="AQ59" s="733">
        <f t="shared" si="172"/>
        <v>41</v>
      </c>
      <c r="AR59" s="3"/>
      <c r="AS59" s="586" t="s">
        <v>136</v>
      </c>
      <c r="AT59" s="511">
        <v>8</v>
      </c>
      <c r="AU59" s="215">
        <v>3</v>
      </c>
      <c r="AV59" s="215">
        <v>1</v>
      </c>
      <c r="AW59" s="215">
        <v>3</v>
      </c>
      <c r="AX59" s="215">
        <v>0</v>
      </c>
      <c r="AY59" s="215">
        <v>2</v>
      </c>
      <c r="AZ59" s="215">
        <v>0</v>
      </c>
      <c r="BA59" s="215">
        <v>1</v>
      </c>
      <c r="BB59" s="215">
        <v>0</v>
      </c>
      <c r="BC59" s="810">
        <f t="shared" si="160"/>
        <v>18</v>
      </c>
      <c r="BD59" s="934">
        <v>9</v>
      </c>
      <c r="BE59" s="935">
        <v>7</v>
      </c>
      <c r="BF59" s="838">
        <f t="shared" si="161"/>
        <v>16</v>
      </c>
      <c r="BG59" s="936">
        <v>2</v>
      </c>
      <c r="BH59" s="3"/>
      <c r="BI59" s="586" t="s">
        <v>136</v>
      </c>
      <c r="BJ59" s="937">
        <v>8</v>
      </c>
      <c r="BK59" s="889">
        <v>9</v>
      </c>
      <c r="BL59" s="935">
        <v>3</v>
      </c>
      <c r="BM59" s="935">
        <v>3</v>
      </c>
      <c r="BN59" s="889">
        <v>0</v>
      </c>
      <c r="BO59" s="938">
        <f t="shared" si="173"/>
        <v>23</v>
      </c>
      <c r="BP59" s="939">
        <v>9</v>
      </c>
    </row>
    <row r="60" spans="1:68" ht="13.5" customHeight="1">
      <c r="A60" s="14" t="s">
        <v>137</v>
      </c>
      <c r="B60" s="21">
        <v>745</v>
      </c>
      <c r="C60" s="21">
        <v>381</v>
      </c>
      <c r="D60" s="21">
        <v>364</v>
      </c>
      <c r="E60" s="21">
        <v>191</v>
      </c>
      <c r="F60" s="21">
        <v>0</v>
      </c>
      <c r="G60" s="21">
        <v>0</v>
      </c>
      <c r="H60" s="21">
        <v>154</v>
      </c>
      <c r="I60" s="21">
        <v>87</v>
      </c>
      <c r="J60" s="21">
        <v>0</v>
      </c>
      <c r="K60" s="21">
        <v>0</v>
      </c>
      <c r="L60" s="21">
        <v>330</v>
      </c>
      <c r="M60" s="21">
        <v>176</v>
      </c>
      <c r="N60" s="21">
        <v>0</v>
      </c>
      <c r="O60" s="21">
        <v>0</v>
      </c>
      <c r="P60" s="21">
        <v>72</v>
      </c>
      <c r="Q60" s="21">
        <v>22</v>
      </c>
      <c r="R60" s="21">
        <v>0</v>
      </c>
      <c r="S60" s="21">
        <v>0</v>
      </c>
      <c r="T60" s="84">
        <f t="shared" si="162"/>
        <v>1665</v>
      </c>
      <c r="U60" s="733">
        <f t="shared" si="163"/>
        <v>857</v>
      </c>
      <c r="V60" s="71"/>
      <c r="W60" s="14" t="s">
        <v>137</v>
      </c>
      <c r="X60" s="21">
        <v>133</v>
      </c>
      <c r="Y60" s="21">
        <v>72</v>
      </c>
      <c r="Z60" s="21">
        <v>115</v>
      </c>
      <c r="AA60" s="21">
        <v>65</v>
      </c>
      <c r="AB60" s="21">
        <v>0</v>
      </c>
      <c r="AC60" s="21">
        <v>0</v>
      </c>
      <c r="AD60" s="21">
        <v>38</v>
      </c>
      <c r="AE60" s="21">
        <v>24</v>
      </c>
      <c r="AF60" s="21">
        <v>0</v>
      </c>
      <c r="AG60" s="21">
        <v>0</v>
      </c>
      <c r="AH60" s="21">
        <v>63</v>
      </c>
      <c r="AI60" s="21">
        <v>23</v>
      </c>
      <c r="AJ60" s="21">
        <v>0</v>
      </c>
      <c r="AK60" s="21">
        <v>0</v>
      </c>
      <c r="AL60" s="21">
        <v>26</v>
      </c>
      <c r="AM60" s="21">
        <v>6</v>
      </c>
      <c r="AN60" s="21">
        <v>0</v>
      </c>
      <c r="AO60" s="21">
        <v>0</v>
      </c>
      <c r="AP60" s="84">
        <f t="shared" si="171"/>
        <v>375</v>
      </c>
      <c r="AQ60" s="733">
        <f t="shared" si="172"/>
        <v>190</v>
      </c>
      <c r="AR60" s="3"/>
      <c r="AS60" s="586" t="s">
        <v>137</v>
      </c>
      <c r="AT60" s="511">
        <v>10</v>
      </c>
      <c r="AU60" s="215">
        <v>4</v>
      </c>
      <c r="AV60" s="215">
        <v>0</v>
      </c>
      <c r="AW60" s="215">
        <v>2</v>
      </c>
      <c r="AX60" s="215">
        <v>0</v>
      </c>
      <c r="AY60" s="215">
        <v>4</v>
      </c>
      <c r="AZ60" s="215">
        <v>0</v>
      </c>
      <c r="BA60" s="215">
        <v>1</v>
      </c>
      <c r="BB60" s="215">
        <v>0</v>
      </c>
      <c r="BC60" s="810">
        <f t="shared" si="160"/>
        <v>21</v>
      </c>
      <c r="BD60" s="934">
        <v>14</v>
      </c>
      <c r="BE60" s="935">
        <v>4</v>
      </c>
      <c r="BF60" s="838">
        <f t="shared" si="161"/>
        <v>18</v>
      </c>
      <c r="BG60" s="936">
        <v>3</v>
      </c>
      <c r="BH60" s="3"/>
      <c r="BI60" s="586" t="s">
        <v>137</v>
      </c>
      <c r="BJ60" s="937">
        <v>11</v>
      </c>
      <c r="BK60" s="889">
        <v>4</v>
      </c>
      <c r="BL60" s="935">
        <v>4</v>
      </c>
      <c r="BM60" s="935">
        <v>23</v>
      </c>
      <c r="BN60" s="889">
        <v>1</v>
      </c>
      <c r="BO60" s="938">
        <f t="shared" si="173"/>
        <v>43</v>
      </c>
      <c r="BP60" s="939">
        <v>14</v>
      </c>
    </row>
    <row r="61" spans="1:68" ht="13.5" customHeight="1">
      <c r="A61" s="20" t="s">
        <v>38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84"/>
      <c r="U61" s="733"/>
      <c r="V61" s="71"/>
      <c r="W61" s="20" t="s">
        <v>38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84"/>
      <c r="AQ61" s="733"/>
      <c r="AR61" s="3"/>
      <c r="AS61" s="585" t="s">
        <v>38</v>
      </c>
      <c r="AT61" s="511"/>
      <c r="AU61" s="215"/>
      <c r="AV61" s="215"/>
      <c r="AW61" s="215"/>
      <c r="AX61" s="215"/>
      <c r="AY61" s="215"/>
      <c r="AZ61" s="215"/>
      <c r="BA61" s="215"/>
      <c r="BB61" s="215"/>
      <c r="BC61" s="810"/>
      <c r="BD61" s="927"/>
      <c r="BE61" s="706"/>
      <c r="BF61" s="838"/>
      <c r="BG61" s="928"/>
      <c r="BH61" s="3"/>
      <c r="BI61" s="585" t="s">
        <v>38</v>
      </c>
      <c r="BJ61" s="929"/>
      <c r="BK61" s="930"/>
      <c r="BL61" s="706"/>
      <c r="BM61" s="706"/>
      <c r="BN61" s="930"/>
      <c r="BO61" s="938"/>
      <c r="BP61" s="933"/>
    </row>
    <row r="62" spans="1:68" ht="13.5" customHeight="1">
      <c r="A62" s="14" t="s">
        <v>138</v>
      </c>
      <c r="B62" s="21">
        <v>321</v>
      </c>
      <c r="C62" s="21">
        <v>136</v>
      </c>
      <c r="D62" s="21">
        <v>169</v>
      </c>
      <c r="E62" s="21">
        <v>71</v>
      </c>
      <c r="F62" s="21">
        <v>0</v>
      </c>
      <c r="G62" s="21">
        <v>0</v>
      </c>
      <c r="H62" s="21">
        <v>59</v>
      </c>
      <c r="I62" s="21">
        <v>25</v>
      </c>
      <c r="J62" s="21">
        <v>0</v>
      </c>
      <c r="K62" s="21">
        <v>0</v>
      </c>
      <c r="L62" s="21">
        <v>169</v>
      </c>
      <c r="M62" s="21">
        <v>72</v>
      </c>
      <c r="N62" s="21">
        <v>0</v>
      </c>
      <c r="O62" s="21">
        <v>0</v>
      </c>
      <c r="P62" s="21">
        <v>57</v>
      </c>
      <c r="Q62" s="21">
        <v>23</v>
      </c>
      <c r="R62" s="21">
        <v>0</v>
      </c>
      <c r="S62" s="21">
        <v>0</v>
      </c>
      <c r="T62" s="84">
        <f t="shared" si="162"/>
        <v>775</v>
      </c>
      <c r="U62" s="733">
        <f t="shared" si="163"/>
        <v>327</v>
      </c>
      <c r="V62" s="71"/>
      <c r="W62" s="14" t="s">
        <v>138</v>
      </c>
      <c r="X62" s="21">
        <v>55</v>
      </c>
      <c r="Y62" s="21">
        <v>28</v>
      </c>
      <c r="Z62" s="21">
        <v>7</v>
      </c>
      <c r="AA62" s="21">
        <v>4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15</v>
      </c>
      <c r="AI62" s="21">
        <v>8</v>
      </c>
      <c r="AJ62" s="21">
        <v>0</v>
      </c>
      <c r="AK62" s="21">
        <v>0</v>
      </c>
      <c r="AL62" s="21">
        <v>13</v>
      </c>
      <c r="AM62" s="21">
        <v>8</v>
      </c>
      <c r="AN62" s="21">
        <v>0</v>
      </c>
      <c r="AO62" s="21">
        <v>0</v>
      </c>
      <c r="AP62" s="84">
        <f t="shared" ref="AP62:AP65" si="174">+X62+Z62+AB62+AD62+AF62+AH62+AJ62+AL62+AN62</f>
        <v>90</v>
      </c>
      <c r="AQ62" s="733">
        <f t="shared" ref="AQ62:AQ65" si="175">+Y62+AA62+AC62+AE62+AG62+AI62+AK62+AM62+AO62</f>
        <v>48</v>
      </c>
      <c r="AR62" s="3"/>
      <c r="AS62" s="586" t="s">
        <v>138</v>
      </c>
      <c r="AT62" s="511">
        <v>5</v>
      </c>
      <c r="AU62" s="215">
        <v>3</v>
      </c>
      <c r="AV62" s="215">
        <v>0</v>
      </c>
      <c r="AW62" s="215">
        <v>1</v>
      </c>
      <c r="AX62" s="215">
        <v>0</v>
      </c>
      <c r="AY62" s="215">
        <v>3</v>
      </c>
      <c r="AZ62" s="215">
        <v>0</v>
      </c>
      <c r="BA62" s="215">
        <v>1</v>
      </c>
      <c r="BB62" s="215">
        <v>0</v>
      </c>
      <c r="BC62" s="810">
        <f t="shared" si="160"/>
        <v>13</v>
      </c>
      <c r="BD62" s="934">
        <v>14</v>
      </c>
      <c r="BE62" s="935">
        <v>2</v>
      </c>
      <c r="BF62" s="838">
        <f t="shared" si="161"/>
        <v>16</v>
      </c>
      <c r="BG62" s="936">
        <v>2</v>
      </c>
      <c r="BH62" s="3"/>
      <c r="BI62" s="586" t="s">
        <v>138</v>
      </c>
      <c r="BJ62" s="937">
        <v>17</v>
      </c>
      <c r="BK62" s="889">
        <v>0</v>
      </c>
      <c r="BL62" s="935"/>
      <c r="BM62" s="935">
        <v>5</v>
      </c>
      <c r="BN62" s="889">
        <v>0</v>
      </c>
      <c r="BO62" s="938">
        <f>+BJ62+BK62+BL62+BM62+BN62</f>
        <v>22</v>
      </c>
      <c r="BP62" s="939">
        <v>8</v>
      </c>
    </row>
    <row r="63" spans="1:68" ht="13.5" customHeight="1">
      <c r="A63" s="14" t="s">
        <v>139</v>
      </c>
      <c r="B63" s="21">
        <v>51</v>
      </c>
      <c r="C63" s="21">
        <v>23</v>
      </c>
      <c r="D63" s="21">
        <v>68</v>
      </c>
      <c r="E63" s="21">
        <v>17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37</v>
      </c>
      <c r="M63" s="21">
        <v>16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84">
        <f t="shared" si="162"/>
        <v>156</v>
      </c>
      <c r="U63" s="733">
        <f t="shared" si="163"/>
        <v>56</v>
      </c>
      <c r="V63" s="71"/>
      <c r="W63" s="14" t="s">
        <v>139</v>
      </c>
      <c r="X63" s="21">
        <v>0</v>
      </c>
      <c r="Y63" s="21">
        <v>0</v>
      </c>
      <c r="Z63" s="21">
        <v>2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4</v>
      </c>
      <c r="AI63" s="21">
        <v>1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84">
        <f t="shared" si="174"/>
        <v>6</v>
      </c>
      <c r="AQ63" s="733">
        <f t="shared" si="175"/>
        <v>1</v>
      </c>
      <c r="AR63" s="3"/>
      <c r="AS63" s="586" t="s">
        <v>139</v>
      </c>
      <c r="AT63" s="511">
        <v>1</v>
      </c>
      <c r="AU63" s="215">
        <v>1</v>
      </c>
      <c r="AV63" s="215">
        <v>0</v>
      </c>
      <c r="AW63" s="215">
        <v>0</v>
      </c>
      <c r="AX63" s="215">
        <v>0</v>
      </c>
      <c r="AY63" s="215">
        <v>1</v>
      </c>
      <c r="AZ63" s="215">
        <v>0</v>
      </c>
      <c r="BA63" s="215">
        <v>0</v>
      </c>
      <c r="BB63" s="215">
        <v>0</v>
      </c>
      <c r="BC63" s="810">
        <f t="shared" si="160"/>
        <v>3</v>
      </c>
      <c r="BD63" s="934">
        <v>3</v>
      </c>
      <c r="BE63" s="935">
        <v>0</v>
      </c>
      <c r="BF63" s="838">
        <f t="shared" si="161"/>
        <v>3</v>
      </c>
      <c r="BG63" s="936">
        <v>1</v>
      </c>
      <c r="BH63" s="3"/>
      <c r="BI63" s="586" t="s">
        <v>139</v>
      </c>
      <c r="BJ63" s="937">
        <v>5</v>
      </c>
      <c r="BK63" s="889">
        <v>0</v>
      </c>
      <c r="BL63" s="935"/>
      <c r="BM63" s="935">
        <v>1</v>
      </c>
      <c r="BN63" s="889">
        <v>0</v>
      </c>
      <c r="BO63" s="938">
        <f>+BJ63+BK63+BL63+BM63+BN63</f>
        <v>6</v>
      </c>
      <c r="BP63" s="939">
        <v>5</v>
      </c>
    </row>
    <row r="64" spans="1:68" ht="13.5" customHeight="1">
      <c r="A64" s="14" t="s">
        <v>140</v>
      </c>
      <c r="B64" s="21">
        <v>59</v>
      </c>
      <c r="C64" s="21">
        <v>32</v>
      </c>
      <c r="D64" s="21">
        <v>39</v>
      </c>
      <c r="E64" s="21">
        <v>24</v>
      </c>
      <c r="F64" s="21">
        <v>0</v>
      </c>
      <c r="G64" s="21">
        <v>0</v>
      </c>
      <c r="H64" s="21">
        <v>5</v>
      </c>
      <c r="I64" s="21">
        <v>1</v>
      </c>
      <c r="J64" s="21">
        <v>0</v>
      </c>
      <c r="K64" s="21">
        <v>0</v>
      </c>
      <c r="L64" s="21">
        <v>29</v>
      </c>
      <c r="M64" s="21">
        <v>13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793">
        <f t="shared" si="162"/>
        <v>132</v>
      </c>
      <c r="U64" s="794">
        <f t="shared" si="163"/>
        <v>70</v>
      </c>
      <c r="V64" s="71"/>
      <c r="W64" s="14" t="s">
        <v>140</v>
      </c>
      <c r="X64" s="21">
        <v>15</v>
      </c>
      <c r="Y64" s="21">
        <v>11</v>
      </c>
      <c r="Z64" s="21">
        <v>1</v>
      </c>
      <c r="AA64" s="21">
        <v>1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8</v>
      </c>
      <c r="AI64" s="21">
        <v>3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84">
        <f t="shared" si="174"/>
        <v>24</v>
      </c>
      <c r="AQ64" s="733">
        <f t="shared" si="175"/>
        <v>15</v>
      </c>
      <c r="AR64" s="3"/>
      <c r="AS64" s="586" t="s">
        <v>140</v>
      </c>
      <c r="AT64" s="511">
        <v>2</v>
      </c>
      <c r="AU64" s="215">
        <v>1</v>
      </c>
      <c r="AV64" s="215">
        <v>0</v>
      </c>
      <c r="AW64" s="215">
        <v>1</v>
      </c>
      <c r="AX64" s="215">
        <v>0</v>
      </c>
      <c r="AY64" s="215">
        <v>1</v>
      </c>
      <c r="AZ64" s="215">
        <v>0</v>
      </c>
      <c r="BA64" s="215">
        <v>0</v>
      </c>
      <c r="BB64" s="215">
        <v>0</v>
      </c>
      <c r="BC64" s="810">
        <f t="shared" si="160"/>
        <v>5</v>
      </c>
      <c r="BD64" s="934">
        <v>6</v>
      </c>
      <c r="BE64" s="935">
        <v>1</v>
      </c>
      <c r="BF64" s="838">
        <f t="shared" si="161"/>
        <v>7</v>
      </c>
      <c r="BG64" s="936">
        <v>1</v>
      </c>
      <c r="BH64" s="3"/>
      <c r="BI64" s="586" t="s">
        <v>140</v>
      </c>
      <c r="BJ64" s="937">
        <v>2</v>
      </c>
      <c r="BK64" s="889">
        <v>0</v>
      </c>
      <c r="BL64" s="935"/>
      <c r="BM64" s="935"/>
      <c r="BN64" s="889">
        <v>6</v>
      </c>
      <c r="BO64" s="938">
        <f>+BJ64+BK64+BL64+BM64+BN64</f>
        <v>8</v>
      </c>
      <c r="BP64" s="939">
        <v>3</v>
      </c>
    </row>
    <row r="65" spans="1:68" ht="13.5" customHeight="1" thickBot="1">
      <c r="A65" s="348" t="s">
        <v>141</v>
      </c>
      <c r="B65" s="26">
        <v>405</v>
      </c>
      <c r="C65" s="26">
        <v>205</v>
      </c>
      <c r="D65" s="26">
        <v>92</v>
      </c>
      <c r="E65" s="26">
        <v>46</v>
      </c>
      <c r="F65" s="26">
        <v>0</v>
      </c>
      <c r="G65" s="26">
        <v>0</v>
      </c>
      <c r="H65" s="26">
        <v>0</v>
      </c>
      <c r="I65" s="26">
        <v>0</v>
      </c>
      <c r="J65" s="26">
        <v>63</v>
      </c>
      <c r="K65" s="26">
        <v>15</v>
      </c>
      <c r="L65" s="26">
        <v>66</v>
      </c>
      <c r="M65" s="26">
        <v>24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788">
        <f t="shared" si="162"/>
        <v>626</v>
      </c>
      <c r="U65" s="795">
        <f t="shared" si="163"/>
        <v>290</v>
      </c>
      <c r="V65" s="71"/>
      <c r="W65" s="348" t="s">
        <v>141</v>
      </c>
      <c r="X65" s="26">
        <v>28</v>
      </c>
      <c r="Y65" s="26">
        <v>18</v>
      </c>
      <c r="Z65" s="26">
        <v>3</v>
      </c>
      <c r="AA65" s="26">
        <v>3</v>
      </c>
      <c r="AB65" s="26">
        <v>0</v>
      </c>
      <c r="AC65" s="26">
        <v>0</v>
      </c>
      <c r="AD65" s="26">
        <v>0</v>
      </c>
      <c r="AE65" s="26">
        <v>0</v>
      </c>
      <c r="AF65" s="26">
        <v>6</v>
      </c>
      <c r="AG65" s="26">
        <v>4</v>
      </c>
      <c r="AH65" s="26">
        <v>24</v>
      </c>
      <c r="AI65" s="26">
        <v>8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807">
        <f t="shared" si="174"/>
        <v>61</v>
      </c>
      <c r="AQ65" s="808">
        <f t="shared" si="175"/>
        <v>33</v>
      </c>
      <c r="AR65" s="3"/>
      <c r="AS65" s="411" t="s">
        <v>141</v>
      </c>
      <c r="AT65" s="524">
        <v>5</v>
      </c>
      <c r="AU65" s="257">
        <v>1</v>
      </c>
      <c r="AV65" s="257">
        <v>0</v>
      </c>
      <c r="AW65" s="257">
        <v>0</v>
      </c>
      <c r="AX65" s="257">
        <v>1</v>
      </c>
      <c r="AY65" s="257">
        <v>1</v>
      </c>
      <c r="AZ65" s="257">
        <v>0</v>
      </c>
      <c r="BA65" s="257">
        <v>0</v>
      </c>
      <c r="BB65" s="257">
        <v>0</v>
      </c>
      <c r="BC65" s="737">
        <f t="shared" si="160"/>
        <v>8</v>
      </c>
      <c r="BD65" s="940">
        <v>4</v>
      </c>
      <c r="BE65" s="941">
        <v>0</v>
      </c>
      <c r="BF65" s="737">
        <f t="shared" si="161"/>
        <v>4</v>
      </c>
      <c r="BG65" s="942">
        <v>1</v>
      </c>
      <c r="BH65" s="3"/>
      <c r="BI65" s="587" t="s">
        <v>141</v>
      </c>
      <c r="BJ65" s="943">
        <v>3</v>
      </c>
      <c r="BK65" s="944">
        <v>0</v>
      </c>
      <c r="BL65" s="941"/>
      <c r="BM65" s="941">
        <v>2</v>
      </c>
      <c r="BN65" s="944">
        <v>5</v>
      </c>
      <c r="BO65" s="945">
        <f>+BJ65+BK65+BL65+BM65+BN65</f>
        <v>10</v>
      </c>
      <c r="BP65" s="946" t="s">
        <v>576</v>
      </c>
    </row>
    <row r="66" spans="1:68">
      <c r="A66" s="1129" t="s">
        <v>227</v>
      </c>
      <c r="B66" s="1129"/>
      <c r="C66" s="1129"/>
      <c r="D66" s="1129"/>
      <c r="E66" s="1129"/>
      <c r="F66" s="1129"/>
      <c r="G66" s="1129"/>
      <c r="H66" s="1129"/>
      <c r="I66" s="1129"/>
      <c r="J66" s="1129"/>
      <c r="K66" s="1129"/>
      <c r="L66" s="1129"/>
      <c r="M66" s="1129"/>
      <c r="N66" s="1129"/>
      <c r="O66" s="1129"/>
      <c r="P66" s="1129"/>
      <c r="Q66" s="1129"/>
      <c r="R66" s="1129"/>
      <c r="S66" s="1129"/>
      <c r="T66" s="1129"/>
      <c r="U66" s="1129"/>
      <c r="V66" s="54"/>
      <c r="W66" s="1129" t="s">
        <v>228</v>
      </c>
      <c r="X66" s="1129"/>
      <c r="Y66" s="1129"/>
      <c r="Z66" s="1129"/>
      <c r="AA66" s="1129"/>
      <c r="AB66" s="1129"/>
      <c r="AC66" s="1129"/>
      <c r="AD66" s="1129"/>
      <c r="AE66" s="1129"/>
      <c r="AF66" s="1129"/>
      <c r="AG66" s="1129"/>
      <c r="AH66" s="1129"/>
      <c r="AI66" s="1129"/>
      <c r="AJ66" s="1129"/>
      <c r="AK66" s="1129"/>
      <c r="AL66" s="1129"/>
      <c r="AM66" s="1129"/>
      <c r="AN66" s="1129"/>
      <c r="AO66" s="1129"/>
      <c r="AP66" s="1129"/>
      <c r="AQ66" s="1129"/>
      <c r="AR66" s="54"/>
      <c r="AS66" s="1129" t="s">
        <v>229</v>
      </c>
      <c r="AT66" s="1129"/>
      <c r="AU66" s="1129"/>
      <c r="AV66" s="1129"/>
      <c r="AW66" s="1129"/>
      <c r="AX66" s="1129"/>
      <c r="AY66" s="1129"/>
      <c r="AZ66" s="1129"/>
      <c r="BA66" s="1129"/>
      <c r="BB66" s="1129"/>
      <c r="BC66" s="1129"/>
      <c r="BD66" s="1129"/>
      <c r="BE66" s="1129"/>
      <c r="BF66" s="1129"/>
      <c r="BG66" s="1129"/>
      <c r="BH66" s="918"/>
      <c r="BI66" s="1129" t="s">
        <v>212</v>
      </c>
      <c r="BJ66" s="1129"/>
      <c r="BK66" s="1129"/>
      <c r="BL66" s="1129"/>
      <c r="BM66" s="1129"/>
      <c r="BN66" s="1129"/>
      <c r="BO66" s="1129"/>
      <c r="BP66" s="1129"/>
    </row>
    <row r="67" spans="1:68" ht="12.75" customHeight="1">
      <c r="A67" s="1071" t="s">
        <v>187</v>
      </c>
      <c r="B67" s="1071"/>
      <c r="C67" s="1071"/>
      <c r="D67" s="1071"/>
      <c r="E67" s="1071"/>
      <c r="F67" s="1071"/>
      <c r="G67" s="1071"/>
      <c r="H67" s="1071"/>
      <c r="I67" s="1071"/>
      <c r="J67" s="1071"/>
      <c r="K67" s="1071"/>
      <c r="L67" s="1071"/>
      <c r="M67" s="1071"/>
      <c r="N67" s="1071"/>
      <c r="O67" s="1071"/>
      <c r="P67" s="1071"/>
      <c r="Q67" s="1071"/>
      <c r="R67" s="1071"/>
      <c r="S67" s="1071"/>
      <c r="T67" s="1071"/>
      <c r="U67" s="1071"/>
      <c r="V67" s="55"/>
      <c r="W67" s="1071" t="s">
        <v>187</v>
      </c>
      <c r="X67" s="1071"/>
      <c r="Y67" s="1071"/>
      <c r="Z67" s="1071"/>
      <c r="AA67" s="1071"/>
      <c r="AB67" s="1071"/>
      <c r="AC67" s="1071"/>
      <c r="AD67" s="1071"/>
      <c r="AE67" s="1071"/>
      <c r="AF67" s="1071"/>
      <c r="AG67" s="1071"/>
      <c r="AH67" s="1071"/>
      <c r="AI67" s="1071"/>
      <c r="AJ67" s="1071"/>
      <c r="AK67" s="1071"/>
      <c r="AL67" s="1071"/>
      <c r="AM67" s="1071"/>
      <c r="AN67" s="1071"/>
      <c r="AO67" s="1071"/>
      <c r="AP67" s="1071"/>
      <c r="AQ67" s="1071"/>
      <c r="AR67" s="2"/>
      <c r="AS67" s="1071" t="s">
        <v>187</v>
      </c>
      <c r="AT67" s="1071"/>
      <c r="AU67" s="1071"/>
      <c r="AV67" s="1071"/>
      <c r="AW67" s="1071"/>
      <c r="AX67" s="1071"/>
      <c r="AY67" s="1071"/>
      <c r="AZ67" s="1071"/>
      <c r="BA67" s="1071"/>
      <c r="BB67" s="1071"/>
      <c r="BC67" s="1071"/>
      <c r="BD67" s="1071"/>
      <c r="BE67" s="1071"/>
      <c r="BF67" s="1071"/>
      <c r="BG67" s="1071"/>
      <c r="BH67" s="59"/>
      <c r="BI67" s="1071" t="s">
        <v>187</v>
      </c>
      <c r="BJ67" s="1071"/>
      <c r="BK67" s="1071"/>
      <c r="BL67" s="1071"/>
      <c r="BM67" s="1071"/>
      <c r="BN67" s="1071"/>
      <c r="BO67" s="1071"/>
      <c r="BP67" s="1071"/>
    </row>
    <row r="68" spans="1:68" ht="7.5" customHeight="1" thickBot="1">
      <c r="A68" s="55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770"/>
      <c r="U68" s="770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770"/>
      <c r="AQ68" s="770"/>
      <c r="AR68" s="2"/>
      <c r="AS68" s="916"/>
      <c r="AT68" s="916"/>
      <c r="AU68" s="916"/>
      <c r="AV68" s="916"/>
      <c r="AW68" s="916"/>
      <c r="AX68" s="916"/>
      <c r="AY68" s="916"/>
      <c r="AZ68" s="916"/>
      <c r="BA68" s="916"/>
      <c r="BB68" s="916"/>
      <c r="BC68" s="916"/>
      <c r="BD68" s="916"/>
      <c r="BE68" s="916"/>
      <c r="BF68" s="916"/>
      <c r="BG68" s="916"/>
      <c r="BH68" s="59"/>
      <c r="BI68" s="947"/>
      <c r="BJ68" s="947"/>
      <c r="BK68" s="947"/>
      <c r="BL68" s="947"/>
      <c r="BM68" s="903"/>
      <c r="BN68" s="947"/>
      <c r="BO68" s="947"/>
      <c r="BP68" s="947"/>
    </row>
    <row r="69" spans="1:68" ht="15" customHeight="1">
      <c r="A69" s="1135" t="s">
        <v>7</v>
      </c>
      <c r="B69" s="1062" t="s">
        <v>213</v>
      </c>
      <c r="C69" s="1134"/>
      <c r="D69" s="1062" t="s">
        <v>214</v>
      </c>
      <c r="E69" s="1134"/>
      <c r="F69" s="1062" t="s">
        <v>215</v>
      </c>
      <c r="G69" s="1134"/>
      <c r="H69" s="1062" t="s">
        <v>216</v>
      </c>
      <c r="I69" s="1137"/>
      <c r="J69" s="1138" t="s">
        <v>204</v>
      </c>
      <c r="K69" s="1139"/>
      <c r="L69" s="1141" t="s">
        <v>217</v>
      </c>
      <c r="M69" s="1134"/>
      <c r="N69" s="1062" t="s">
        <v>218</v>
      </c>
      <c r="O69" s="1134"/>
      <c r="P69" s="1062" t="s">
        <v>219</v>
      </c>
      <c r="Q69" s="1134"/>
      <c r="R69" s="1062" t="s">
        <v>220</v>
      </c>
      <c r="S69" s="1134"/>
      <c r="T69" s="1062" t="s">
        <v>1</v>
      </c>
      <c r="U69" s="1127"/>
      <c r="V69" s="54"/>
      <c r="W69" s="1135" t="s">
        <v>7</v>
      </c>
      <c r="X69" s="1101" t="s">
        <v>213</v>
      </c>
      <c r="Y69" s="1134"/>
      <c r="Z69" s="1101" t="s">
        <v>214</v>
      </c>
      <c r="AA69" s="1134"/>
      <c r="AB69" s="1101" t="s">
        <v>215</v>
      </c>
      <c r="AC69" s="1134"/>
      <c r="AD69" s="1101" t="s">
        <v>216</v>
      </c>
      <c r="AE69" s="1137"/>
      <c r="AF69" s="1138" t="s">
        <v>347</v>
      </c>
      <c r="AG69" s="1140"/>
      <c r="AH69" s="1141" t="s">
        <v>217</v>
      </c>
      <c r="AI69" s="1134"/>
      <c r="AJ69" s="1101" t="s">
        <v>218</v>
      </c>
      <c r="AK69" s="1134"/>
      <c r="AL69" s="1101" t="s">
        <v>219</v>
      </c>
      <c r="AM69" s="1134"/>
      <c r="AN69" s="1101" t="s">
        <v>220</v>
      </c>
      <c r="AO69" s="1134"/>
      <c r="AP69" s="1101" t="s">
        <v>1</v>
      </c>
      <c r="AQ69" s="1127"/>
      <c r="AR69" s="3"/>
      <c r="AS69" s="1030" t="s">
        <v>7</v>
      </c>
      <c r="AT69" s="1035" t="s">
        <v>221</v>
      </c>
      <c r="AU69" s="1025"/>
      <c r="AV69" s="1025"/>
      <c r="AW69" s="1025"/>
      <c r="AX69" s="1025"/>
      <c r="AY69" s="1025"/>
      <c r="AZ69" s="1025"/>
      <c r="BA69" s="1025"/>
      <c r="BB69" s="1025"/>
      <c r="BC69" s="1036"/>
      <c r="BD69" s="1126" t="s">
        <v>97</v>
      </c>
      <c r="BE69" s="1124"/>
      <c r="BF69" s="1125"/>
      <c r="BG69" s="1032" t="s">
        <v>98</v>
      </c>
      <c r="BH69" s="3"/>
      <c r="BI69" s="1028" t="s">
        <v>7</v>
      </c>
      <c r="BJ69" s="1021" t="s">
        <v>103</v>
      </c>
      <c r="BK69" s="1119" t="s">
        <v>544</v>
      </c>
      <c r="BL69" s="1121" t="s">
        <v>104</v>
      </c>
      <c r="BM69" s="1025" t="s">
        <v>105</v>
      </c>
      <c r="BN69" s="1025" t="s">
        <v>106</v>
      </c>
      <c r="BO69" s="1145" t="s">
        <v>4</v>
      </c>
      <c r="BP69" s="1032" t="s">
        <v>5</v>
      </c>
    </row>
    <row r="70" spans="1:68" ht="32.25" customHeight="1">
      <c r="A70" s="1136"/>
      <c r="B70" s="4" t="s">
        <v>99</v>
      </c>
      <c r="C70" s="4" t="s">
        <v>100</v>
      </c>
      <c r="D70" s="4" t="s">
        <v>99</v>
      </c>
      <c r="E70" s="4" t="s">
        <v>100</v>
      </c>
      <c r="F70" s="4" t="s">
        <v>99</v>
      </c>
      <c r="G70" s="4" t="s">
        <v>100</v>
      </c>
      <c r="H70" s="4" t="s">
        <v>99</v>
      </c>
      <c r="I70" s="298" t="s">
        <v>100</v>
      </c>
      <c r="J70" s="4" t="s">
        <v>99</v>
      </c>
      <c r="K70" s="4" t="s">
        <v>100</v>
      </c>
      <c r="L70" s="304" t="s">
        <v>99</v>
      </c>
      <c r="M70" s="4" t="s">
        <v>100</v>
      </c>
      <c r="N70" s="4" t="s">
        <v>99</v>
      </c>
      <c r="O70" s="4" t="s">
        <v>100</v>
      </c>
      <c r="P70" s="4" t="s">
        <v>99</v>
      </c>
      <c r="Q70" s="4" t="s">
        <v>100</v>
      </c>
      <c r="R70" s="4" t="s">
        <v>99</v>
      </c>
      <c r="S70" s="4" t="s">
        <v>100</v>
      </c>
      <c r="T70" s="4" t="s">
        <v>99</v>
      </c>
      <c r="U70" s="269" t="s">
        <v>100</v>
      </c>
      <c r="V70" s="76"/>
      <c r="W70" s="1136"/>
      <c r="X70" s="307" t="s">
        <v>99</v>
      </c>
      <c r="Y70" s="307" t="s">
        <v>100</v>
      </c>
      <c r="Z70" s="307" t="s">
        <v>99</v>
      </c>
      <c r="AA70" s="307" t="s">
        <v>100</v>
      </c>
      <c r="AB70" s="307" t="s">
        <v>99</v>
      </c>
      <c r="AC70" s="307" t="s">
        <v>100</v>
      </c>
      <c r="AD70" s="307" t="s">
        <v>99</v>
      </c>
      <c r="AE70" s="298" t="s">
        <v>100</v>
      </c>
      <c r="AF70" s="307" t="s">
        <v>99</v>
      </c>
      <c r="AG70" s="298" t="s">
        <v>100</v>
      </c>
      <c r="AH70" s="304" t="s">
        <v>99</v>
      </c>
      <c r="AI70" s="307" t="s">
        <v>100</v>
      </c>
      <c r="AJ70" s="307" t="s">
        <v>99</v>
      </c>
      <c r="AK70" s="307" t="s">
        <v>100</v>
      </c>
      <c r="AL70" s="307" t="s">
        <v>99</v>
      </c>
      <c r="AM70" s="307" t="s">
        <v>100</v>
      </c>
      <c r="AN70" s="307" t="s">
        <v>99</v>
      </c>
      <c r="AO70" s="307" t="s">
        <v>100</v>
      </c>
      <c r="AP70" s="318" t="s">
        <v>99</v>
      </c>
      <c r="AQ70" s="269" t="s">
        <v>100</v>
      </c>
      <c r="AR70" s="3"/>
      <c r="AS70" s="1048"/>
      <c r="AT70" s="443" t="s">
        <v>213</v>
      </c>
      <c r="AU70" s="919" t="s">
        <v>214</v>
      </c>
      <c r="AV70" s="919" t="s">
        <v>215</v>
      </c>
      <c r="AW70" s="919" t="s">
        <v>216</v>
      </c>
      <c r="AX70" s="919" t="s">
        <v>347</v>
      </c>
      <c r="AY70" s="919" t="s">
        <v>222</v>
      </c>
      <c r="AZ70" s="919" t="s">
        <v>223</v>
      </c>
      <c r="BA70" s="919" t="s">
        <v>224</v>
      </c>
      <c r="BB70" s="919" t="s">
        <v>225</v>
      </c>
      <c r="BC70" s="444" t="s">
        <v>226</v>
      </c>
      <c r="BD70" s="443" t="s">
        <v>116</v>
      </c>
      <c r="BE70" s="919" t="s">
        <v>117</v>
      </c>
      <c r="BF70" s="444" t="s">
        <v>1</v>
      </c>
      <c r="BG70" s="1142"/>
      <c r="BH70" s="3"/>
      <c r="BI70" s="1029"/>
      <c r="BJ70" s="1022"/>
      <c r="BK70" s="1120"/>
      <c r="BL70" s="1122"/>
      <c r="BM70" s="1123"/>
      <c r="BN70" s="1123"/>
      <c r="BO70" s="1146"/>
      <c r="BP70" s="1142"/>
    </row>
    <row r="71" spans="1:68" ht="13.5" customHeight="1">
      <c r="A71" s="876" t="s">
        <v>25</v>
      </c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786"/>
      <c r="U71" s="796"/>
      <c r="V71" s="71"/>
      <c r="W71" s="341" t="s">
        <v>25</v>
      </c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786"/>
      <c r="AQ71" s="809"/>
      <c r="AR71" s="3"/>
      <c r="AS71" s="341" t="s">
        <v>25</v>
      </c>
      <c r="AT71" s="511"/>
      <c r="AU71" s="215"/>
      <c r="AV71" s="215"/>
      <c r="AW71" s="215"/>
      <c r="AX71" s="215"/>
      <c r="AY71" s="215"/>
      <c r="AZ71" s="215"/>
      <c r="BA71" s="215"/>
      <c r="BB71" s="215"/>
      <c r="BC71" s="810"/>
      <c r="BD71" s="927"/>
      <c r="BE71" s="706"/>
      <c r="BF71" s="810"/>
      <c r="BG71" s="928"/>
      <c r="BH71" s="3"/>
      <c r="BI71" s="585" t="s">
        <v>25</v>
      </c>
      <c r="BJ71" s="929"/>
      <c r="BK71" s="930"/>
      <c r="BL71" s="930"/>
      <c r="BM71" s="931"/>
      <c r="BN71" s="930"/>
      <c r="BO71" s="932"/>
      <c r="BP71" s="933"/>
    </row>
    <row r="72" spans="1:68" ht="13.5" customHeight="1">
      <c r="A72" s="340" t="s">
        <v>142</v>
      </c>
      <c r="B72" s="21">
        <v>280</v>
      </c>
      <c r="C72" s="21">
        <v>104</v>
      </c>
      <c r="D72" s="21">
        <v>141</v>
      </c>
      <c r="E72" s="21">
        <v>62</v>
      </c>
      <c r="F72" s="21">
        <v>0</v>
      </c>
      <c r="G72" s="21">
        <v>0</v>
      </c>
      <c r="H72" s="21">
        <v>68</v>
      </c>
      <c r="I72" s="21">
        <v>21</v>
      </c>
      <c r="J72" s="21">
        <v>0</v>
      </c>
      <c r="K72" s="21">
        <v>0</v>
      </c>
      <c r="L72" s="21">
        <v>229</v>
      </c>
      <c r="M72" s="21">
        <v>124</v>
      </c>
      <c r="N72" s="21">
        <v>0</v>
      </c>
      <c r="O72" s="21">
        <v>0</v>
      </c>
      <c r="P72" s="21">
        <v>41</v>
      </c>
      <c r="Q72" s="21">
        <v>7</v>
      </c>
      <c r="R72" s="21">
        <v>0</v>
      </c>
      <c r="S72" s="21">
        <v>0</v>
      </c>
      <c r="T72" s="84">
        <f t="shared" ref="T72:T102" si="176">+B72+D72+F72+H72+J72+L72+N72+P72+R72</f>
        <v>759</v>
      </c>
      <c r="U72" s="733">
        <f t="shared" ref="U72:U102" si="177">+C72+E72+G72+I72+K72+M72+O72+Q72+S72</f>
        <v>318</v>
      </c>
      <c r="V72" s="71"/>
      <c r="W72" s="340" t="s">
        <v>142</v>
      </c>
      <c r="X72" s="21">
        <v>6</v>
      </c>
      <c r="Y72" s="21">
        <v>3</v>
      </c>
      <c r="Z72" s="21">
        <v>2</v>
      </c>
      <c r="AA72" s="21">
        <v>1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8</v>
      </c>
      <c r="AI72" s="21">
        <v>4</v>
      </c>
      <c r="AJ72" s="21">
        <v>0</v>
      </c>
      <c r="AK72" s="21">
        <v>0</v>
      </c>
      <c r="AL72" s="21">
        <v>3</v>
      </c>
      <c r="AM72" s="21">
        <v>1</v>
      </c>
      <c r="AN72" s="21">
        <v>0</v>
      </c>
      <c r="AO72" s="21">
        <v>0</v>
      </c>
      <c r="AP72" s="84">
        <f>+X72+Z72+AB72+AD72+AF72+AH72+AJ72+AL72+AN72</f>
        <v>19</v>
      </c>
      <c r="AQ72" s="733">
        <f t="shared" ref="AQ72:AQ74" si="178">+Y72+AA72+AC72+AE72+AG72+AI72+AK72+AM72+AO72</f>
        <v>9</v>
      </c>
      <c r="AR72" s="3"/>
      <c r="AS72" s="340" t="s">
        <v>142</v>
      </c>
      <c r="AT72" s="511">
        <v>4</v>
      </c>
      <c r="AU72" s="215">
        <v>2</v>
      </c>
      <c r="AV72" s="215">
        <v>0</v>
      </c>
      <c r="AW72" s="215">
        <v>1</v>
      </c>
      <c r="AX72" s="215">
        <v>0</v>
      </c>
      <c r="AY72" s="215">
        <v>3</v>
      </c>
      <c r="AZ72" s="215">
        <v>0</v>
      </c>
      <c r="BA72" s="215">
        <v>1</v>
      </c>
      <c r="BB72" s="215">
        <v>0</v>
      </c>
      <c r="BC72" s="810">
        <f>SUM(AT72:BB72)</f>
        <v>11</v>
      </c>
      <c r="BD72" s="934">
        <v>6</v>
      </c>
      <c r="BE72" s="935">
        <v>3</v>
      </c>
      <c r="BF72" s="838">
        <f>SUM(BD72:BE72)</f>
        <v>9</v>
      </c>
      <c r="BG72" s="936">
        <v>2</v>
      </c>
      <c r="BH72" s="3"/>
      <c r="BI72" s="586" t="s">
        <v>142</v>
      </c>
      <c r="BJ72" s="937">
        <v>2</v>
      </c>
      <c r="BK72" s="889">
        <v>8</v>
      </c>
      <c r="BL72" s="935">
        <v>0</v>
      </c>
      <c r="BM72" s="935">
        <v>4</v>
      </c>
      <c r="BN72" s="889">
        <v>4</v>
      </c>
      <c r="BO72" s="938">
        <f>+BJ72+BK72+BL72+BM72+BN72</f>
        <v>18</v>
      </c>
      <c r="BP72" s="939">
        <v>9</v>
      </c>
    </row>
    <row r="73" spans="1:68" ht="13.5" customHeight="1">
      <c r="A73" s="340" t="s">
        <v>143</v>
      </c>
      <c r="B73" s="21">
        <v>408</v>
      </c>
      <c r="C73" s="21">
        <v>181</v>
      </c>
      <c r="D73" s="21">
        <v>223</v>
      </c>
      <c r="E73" s="21">
        <v>115</v>
      </c>
      <c r="F73" s="21">
        <v>11</v>
      </c>
      <c r="G73" s="21">
        <v>3</v>
      </c>
      <c r="H73" s="21">
        <v>67</v>
      </c>
      <c r="I73" s="21">
        <v>28</v>
      </c>
      <c r="J73" s="21">
        <v>0</v>
      </c>
      <c r="K73" s="21">
        <v>0</v>
      </c>
      <c r="L73" s="21">
        <v>236</v>
      </c>
      <c r="M73" s="21">
        <v>109</v>
      </c>
      <c r="N73" s="21">
        <v>24</v>
      </c>
      <c r="O73" s="21">
        <v>6</v>
      </c>
      <c r="P73" s="21">
        <v>44</v>
      </c>
      <c r="Q73" s="21">
        <v>17</v>
      </c>
      <c r="R73" s="21">
        <v>0</v>
      </c>
      <c r="S73" s="21">
        <v>0</v>
      </c>
      <c r="T73" s="84">
        <f t="shared" si="176"/>
        <v>1013</v>
      </c>
      <c r="U73" s="733">
        <f t="shared" si="177"/>
        <v>459</v>
      </c>
      <c r="V73" s="71"/>
      <c r="W73" s="340" t="s">
        <v>143</v>
      </c>
      <c r="X73" s="21">
        <v>6</v>
      </c>
      <c r="Y73" s="21">
        <v>3</v>
      </c>
      <c r="Z73" s="21">
        <v>2</v>
      </c>
      <c r="AA73" s="21">
        <v>0</v>
      </c>
      <c r="AB73" s="21">
        <v>2</v>
      </c>
      <c r="AC73" s="21">
        <v>0</v>
      </c>
      <c r="AD73" s="21">
        <v>3</v>
      </c>
      <c r="AE73" s="21">
        <v>2</v>
      </c>
      <c r="AF73" s="21">
        <v>0</v>
      </c>
      <c r="AG73" s="21">
        <v>0</v>
      </c>
      <c r="AH73" s="21">
        <v>35</v>
      </c>
      <c r="AI73" s="21">
        <v>17</v>
      </c>
      <c r="AJ73" s="21">
        <v>6</v>
      </c>
      <c r="AK73" s="21">
        <v>0</v>
      </c>
      <c r="AL73" s="21">
        <v>14</v>
      </c>
      <c r="AM73" s="21">
        <v>5</v>
      </c>
      <c r="AN73" s="21">
        <v>0</v>
      </c>
      <c r="AO73" s="21">
        <v>0</v>
      </c>
      <c r="AP73" s="84">
        <f t="shared" ref="AP73:AP74" si="179">+X73+Z73+AB73+AD73+AF73+AH73+AJ73+AL73+AN73</f>
        <v>68</v>
      </c>
      <c r="AQ73" s="733">
        <f t="shared" si="178"/>
        <v>27</v>
      </c>
      <c r="AR73" s="3"/>
      <c r="AS73" s="340" t="s">
        <v>143</v>
      </c>
      <c r="AT73" s="511">
        <v>7</v>
      </c>
      <c r="AU73" s="215">
        <v>4</v>
      </c>
      <c r="AV73" s="215">
        <v>1</v>
      </c>
      <c r="AW73" s="215">
        <v>2</v>
      </c>
      <c r="AX73" s="215">
        <v>0</v>
      </c>
      <c r="AY73" s="215">
        <v>4</v>
      </c>
      <c r="AZ73" s="215">
        <v>1</v>
      </c>
      <c r="BA73" s="215">
        <v>2</v>
      </c>
      <c r="BB73" s="215">
        <v>0</v>
      </c>
      <c r="BC73" s="810">
        <f t="shared" ref="BC73:BC84" si="180">SUM(AT73:BB73)</f>
        <v>21</v>
      </c>
      <c r="BD73" s="934">
        <v>12</v>
      </c>
      <c r="BE73" s="935">
        <v>7</v>
      </c>
      <c r="BF73" s="838">
        <f t="shared" ref="BF73:BF102" si="181">SUM(BD73:BE73)</f>
        <v>19</v>
      </c>
      <c r="BG73" s="936">
        <v>2</v>
      </c>
      <c r="BH73" s="3"/>
      <c r="BI73" s="586" t="s">
        <v>143</v>
      </c>
      <c r="BJ73" s="937">
        <v>13</v>
      </c>
      <c r="BK73" s="889">
        <v>3</v>
      </c>
      <c r="BL73" s="935">
        <v>1</v>
      </c>
      <c r="BM73" s="935">
        <v>1</v>
      </c>
      <c r="BN73" s="889">
        <v>1</v>
      </c>
      <c r="BO73" s="938">
        <f>+BJ73+BK73+BL73+BM73+BN73</f>
        <v>19</v>
      </c>
      <c r="BP73" s="939">
        <v>12</v>
      </c>
    </row>
    <row r="74" spans="1:68" ht="13.5" customHeight="1">
      <c r="A74" s="340" t="s">
        <v>144</v>
      </c>
      <c r="B74" s="21">
        <v>329</v>
      </c>
      <c r="C74" s="21">
        <v>123</v>
      </c>
      <c r="D74" s="21">
        <v>81</v>
      </c>
      <c r="E74" s="21">
        <v>51</v>
      </c>
      <c r="F74" s="21">
        <v>21</v>
      </c>
      <c r="G74" s="21">
        <v>5</v>
      </c>
      <c r="H74" s="21">
        <v>114</v>
      </c>
      <c r="I74" s="21">
        <v>43</v>
      </c>
      <c r="J74" s="21">
        <v>0</v>
      </c>
      <c r="K74" s="21">
        <v>0</v>
      </c>
      <c r="L74" s="21">
        <v>93</v>
      </c>
      <c r="M74" s="21">
        <v>37</v>
      </c>
      <c r="N74" s="21">
        <v>11</v>
      </c>
      <c r="O74" s="21">
        <v>1</v>
      </c>
      <c r="P74" s="21">
        <v>64</v>
      </c>
      <c r="Q74" s="21">
        <v>23</v>
      </c>
      <c r="R74" s="21">
        <v>0</v>
      </c>
      <c r="S74" s="21">
        <v>0</v>
      </c>
      <c r="T74" s="84">
        <f t="shared" si="176"/>
        <v>713</v>
      </c>
      <c r="U74" s="733">
        <f t="shared" si="177"/>
        <v>283</v>
      </c>
      <c r="V74" s="71"/>
      <c r="W74" s="340" t="s">
        <v>144</v>
      </c>
      <c r="X74" s="21">
        <v>59</v>
      </c>
      <c r="Y74" s="21">
        <v>26</v>
      </c>
      <c r="Z74" s="21">
        <v>15</v>
      </c>
      <c r="AA74" s="21">
        <v>12</v>
      </c>
      <c r="AB74" s="21">
        <v>0</v>
      </c>
      <c r="AC74" s="21">
        <v>0</v>
      </c>
      <c r="AD74" s="21">
        <v>22</v>
      </c>
      <c r="AE74" s="21">
        <v>7</v>
      </c>
      <c r="AF74" s="21">
        <v>0</v>
      </c>
      <c r="AG74" s="21">
        <v>0</v>
      </c>
      <c r="AH74" s="21">
        <v>24</v>
      </c>
      <c r="AI74" s="21">
        <v>5</v>
      </c>
      <c r="AJ74" s="21">
        <v>0</v>
      </c>
      <c r="AK74" s="21">
        <v>0</v>
      </c>
      <c r="AL74" s="21">
        <v>10</v>
      </c>
      <c r="AM74" s="21">
        <v>5</v>
      </c>
      <c r="AN74" s="21">
        <v>0</v>
      </c>
      <c r="AO74" s="21">
        <v>0</v>
      </c>
      <c r="AP74" s="84">
        <f t="shared" si="179"/>
        <v>130</v>
      </c>
      <c r="AQ74" s="733">
        <f t="shared" si="178"/>
        <v>55</v>
      </c>
      <c r="AR74" s="3"/>
      <c r="AS74" s="340" t="s">
        <v>144</v>
      </c>
      <c r="AT74" s="511">
        <v>6</v>
      </c>
      <c r="AU74" s="215">
        <v>2</v>
      </c>
      <c r="AV74" s="215">
        <v>1</v>
      </c>
      <c r="AW74" s="215">
        <v>2</v>
      </c>
      <c r="AX74" s="215">
        <v>0</v>
      </c>
      <c r="AY74" s="215">
        <v>2</v>
      </c>
      <c r="AZ74" s="215">
        <v>1</v>
      </c>
      <c r="BA74" s="215">
        <v>1</v>
      </c>
      <c r="BB74" s="215">
        <v>0</v>
      </c>
      <c r="BC74" s="810">
        <f t="shared" si="180"/>
        <v>15</v>
      </c>
      <c r="BD74" s="934">
        <v>15</v>
      </c>
      <c r="BE74" s="935">
        <v>2</v>
      </c>
      <c r="BF74" s="838">
        <f t="shared" si="181"/>
        <v>17</v>
      </c>
      <c r="BG74" s="936">
        <v>1</v>
      </c>
      <c r="BH74" s="3"/>
      <c r="BI74" s="586" t="s">
        <v>144</v>
      </c>
      <c r="BJ74" s="937">
        <v>7</v>
      </c>
      <c r="BK74" s="889">
        <v>13</v>
      </c>
      <c r="BL74" s="935">
        <v>1</v>
      </c>
      <c r="BM74" s="935"/>
      <c r="BN74" s="889">
        <v>0</v>
      </c>
      <c r="BO74" s="938">
        <f>+BJ74+BK74+BL74+BM74+BN74</f>
        <v>21</v>
      </c>
      <c r="BP74" s="939">
        <v>19</v>
      </c>
    </row>
    <row r="75" spans="1:68" ht="13.5" customHeight="1">
      <c r="A75" s="341" t="s">
        <v>76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84"/>
      <c r="U75" s="733"/>
      <c r="V75" s="71"/>
      <c r="W75" s="341" t="s">
        <v>76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84"/>
      <c r="AQ75" s="733"/>
      <c r="AR75" s="3"/>
      <c r="AS75" s="341" t="s">
        <v>76</v>
      </c>
      <c r="AT75" s="511"/>
      <c r="AU75" s="215"/>
      <c r="AV75" s="215"/>
      <c r="AW75" s="215"/>
      <c r="AX75" s="215"/>
      <c r="AY75" s="215"/>
      <c r="AZ75" s="215"/>
      <c r="BA75" s="215"/>
      <c r="BB75" s="215"/>
      <c r="BC75" s="810"/>
      <c r="BD75" s="927"/>
      <c r="BE75" s="706"/>
      <c r="BF75" s="838"/>
      <c r="BG75" s="928"/>
      <c r="BH75" s="3"/>
      <c r="BI75" s="585" t="s">
        <v>76</v>
      </c>
      <c r="BJ75" s="929"/>
      <c r="BK75" s="930"/>
      <c r="BL75" s="706"/>
      <c r="BM75" s="706"/>
      <c r="BN75" s="930"/>
      <c r="BO75" s="938"/>
      <c r="BP75" s="933"/>
    </row>
    <row r="76" spans="1:68" ht="13.5" customHeight="1">
      <c r="A76" s="340" t="s">
        <v>145</v>
      </c>
      <c r="B76" s="21">
        <v>202</v>
      </c>
      <c r="C76" s="21">
        <v>82</v>
      </c>
      <c r="D76" s="21">
        <v>133</v>
      </c>
      <c r="E76" s="21">
        <v>65</v>
      </c>
      <c r="F76" s="21">
        <v>0</v>
      </c>
      <c r="G76" s="21">
        <v>0</v>
      </c>
      <c r="H76" s="21">
        <v>70</v>
      </c>
      <c r="I76" s="21">
        <v>23</v>
      </c>
      <c r="J76" s="21">
        <v>0</v>
      </c>
      <c r="K76" s="21">
        <v>0</v>
      </c>
      <c r="L76" s="21">
        <v>167</v>
      </c>
      <c r="M76" s="21">
        <v>81</v>
      </c>
      <c r="N76" s="21">
        <v>0</v>
      </c>
      <c r="O76" s="21">
        <v>0</v>
      </c>
      <c r="P76" s="21">
        <v>17</v>
      </c>
      <c r="Q76" s="21">
        <v>9</v>
      </c>
      <c r="R76" s="21">
        <v>0</v>
      </c>
      <c r="S76" s="21">
        <v>0</v>
      </c>
      <c r="T76" s="84">
        <f t="shared" si="176"/>
        <v>589</v>
      </c>
      <c r="U76" s="733">
        <f t="shared" si="177"/>
        <v>260</v>
      </c>
      <c r="V76" s="71"/>
      <c r="W76" s="340" t="s">
        <v>145</v>
      </c>
      <c r="X76" s="21">
        <v>34</v>
      </c>
      <c r="Y76" s="21">
        <v>14</v>
      </c>
      <c r="Z76" s="21">
        <v>13</v>
      </c>
      <c r="AA76" s="21">
        <v>5</v>
      </c>
      <c r="AB76" s="21">
        <v>0</v>
      </c>
      <c r="AC76" s="21">
        <v>0</v>
      </c>
      <c r="AD76" s="21">
        <v>2</v>
      </c>
      <c r="AE76" s="21">
        <v>1</v>
      </c>
      <c r="AF76" s="21">
        <v>0</v>
      </c>
      <c r="AG76" s="21">
        <v>0</v>
      </c>
      <c r="AH76" s="21">
        <v>18</v>
      </c>
      <c r="AI76" s="21">
        <v>9</v>
      </c>
      <c r="AJ76" s="21">
        <v>0</v>
      </c>
      <c r="AK76" s="21">
        <v>0</v>
      </c>
      <c r="AL76" s="21">
        <v>9</v>
      </c>
      <c r="AM76" s="21">
        <v>7</v>
      </c>
      <c r="AN76" s="21">
        <v>0</v>
      </c>
      <c r="AO76" s="21">
        <v>0</v>
      </c>
      <c r="AP76" s="84">
        <f t="shared" ref="AP76:AP84" si="182">+X76+Z76+AB76+AD76+AF76+AH76+AJ76+AL76+AN76</f>
        <v>76</v>
      </c>
      <c r="AQ76" s="733">
        <f t="shared" ref="AQ76:AQ84" si="183">+Y76+AA76+AC76+AE76+AG76+AI76+AK76+AM76+AO76</f>
        <v>36</v>
      </c>
      <c r="AR76" s="3"/>
      <c r="AS76" s="340" t="s">
        <v>145</v>
      </c>
      <c r="AT76" s="511">
        <v>3</v>
      </c>
      <c r="AU76" s="215">
        <v>2</v>
      </c>
      <c r="AV76" s="215">
        <v>0</v>
      </c>
      <c r="AW76" s="215">
        <v>1</v>
      </c>
      <c r="AX76" s="215">
        <v>0</v>
      </c>
      <c r="AY76" s="215">
        <v>2</v>
      </c>
      <c r="AZ76" s="215">
        <v>0</v>
      </c>
      <c r="BA76" s="215">
        <v>1</v>
      </c>
      <c r="BB76" s="215">
        <v>0</v>
      </c>
      <c r="BC76" s="810">
        <f t="shared" si="180"/>
        <v>9</v>
      </c>
      <c r="BD76" s="934">
        <v>8</v>
      </c>
      <c r="BE76" s="935">
        <v>0</v>
      </c>
      <c r="BF76" s="838">
        <f t="shared" si="181"/>
        <v>8</v>
      </c>
      <c r="BG76" s="936">
        <v>1</v>
      </c>
      <c r="BH76" s="3"/>
      <c r="BI76" s="586" t="s">
        <v>145</v>
      </c>
      <c r="BJ76" s="937">
        <v>2</v>
      </c>
      <c r="BK76" s="889">
        <v>0</v>
      </c>
      <c r="BL76" s="935"/>
      <c r="BM76" s="935"/>
      <c r="BN76" s="889">
        <v>4</v>
      </c>
      <c r="BO76" s="938">
        <f t="shared" ref="BO76:BO84" si="184">+BJ76+BK76+BL76+BM76+BN76</f>
        <v>6</v>
      </c>
      <c r="BP76" s="939">
        <v>7</v>
      </c>
    </row>
    <row r="77" spans="1:68" ht="13.5" customHeight="1">
      <c r="A77" s="340" t="s">
        <v>146</v>
      </c>
      <c r="B77" s="21">
        <v>165</v>
      </c>
      <c r="C77" s="21">
        <v>71</v>
      </c>
      <c r="D77" s="21">
        <v>79</v>
      </c>
      <c r="E77" s="21">
        <v>39</v>
      </c>
      <c r="F77" s="21">
        <v>0</v>
      </c>
      <c r="G77" s="21">
        <v>0</v>
      </c>
      <c r="H77" s="21">
        <v>43</v>
      </c>
      <c r="I77" s="21">
        <v>3</v>
      </c>
      <c r="J77" s="21">
        <v>0</v>
      </c>
      <c r="K77" s="21">
        <v>0</v>
      </c>
      <c r="L77" s="21">
        <v>56</v>
      </c>
      <c r="M77" s="21">
        <v>22</v>
      </c>
      <c r="N77" s="21">
        <v>0</v>
      </c>
      <c r="O77" s="21">
        <v>0</v>
      </c>
      <c r="P77" s="21">
        <v>18</v>
      </c>
      <c r="Q77" s="21">
        <v>2</v>
      </c>
      <c r="R77" s="21">
        <v>0</v>
      </c>
      <c r="S77" s="21">
        <v>0</v>
      </c>
      <c r="T77" s="84">
        <f t="shared" si="176"/>
        <v>361</v>
      </c>
      <c r="U77" s="733">
        <f t="shared" si="177"/>
        <v>137</v>
      </c>
      <c r="V77" s="71"/>
      <c r="W77" s="340" t="s">
        <v>146</v>
      </c>
      <c r="X77" s="21">
        <v>19</v>
      </c>
      <c r="Y77" s="21">
        <v>10</v>
      </c>
      <c r="Z77" s="21">
        <v>4</v>
      </c>
      <c r="AA77" s="21">
        <v>3</v>
      </c>
      <c r="AB77" s="21">
        <v>0</v>
      </c>
      <c r="AC77" s="21">
        <v>0</v>
      </c>
      <c r="AD77" s="21">
        <v>3</v>
      </c>
      <c r="AE77" s="21">
        <v>0</v>
      </c>
      <c r="AF77" s="21">
        <v>0</v>
      </c>
      <c r="AG77" s="21">
        <v>0</v>
      </c>
      <c r="AH77" s="21">
        <v>12</v>
      </c>
      <c r="AI77" s="21">
        <v>6</v>
      </c>
      <c r="AJ77" s="21">
        <v>0</v>
      </c>
      <c r="AK77" s="21">
        <v>0</v>
      </c>
      <c r="AL77" s="21">
        <v>8</v>
      </c>
      <c r="AM77" s="21">
        <v>1</v>
      </c>
      <c r="AN77" s="21">
        <v>0</v>
      </c>
      <c r="AO77" s="21">
        <v>0</v>
      </c>
      <c r="AP77" s="84">
        <f t="shared" si="182"/>
        <v>46</v>
      </c>
      <c r="AQ77" s="733">
        <f t="shared" si="183"/>
        <v>20</v>
      </c>
      <c r="AR77" s="3"/>
      <c r="AS77" s="340" t="s">
        <v>146</v>
      </c>
      <c r="AT77" s="511">
        <v>2</v>
      </c>
      <c r="AU77" s="215">
        <v>1</v>
      </c>
      <c r="AV77" s="215">
        <v>0</v>
      </c>
      <c r="AW77" s="215">
        <v>1</v>
      </c>
      <c r="AX77" s="215">
        <v>0</v>
      </c>
      <c r="AY77" s="215">
        <v>1</v>
      </c>
      <c r="AZ77" s="215">
        <v>0</v>
      </c>
      <c r="BA77" s="215">
        <v>1</v>
      </c>
      <c r="BB77" s="215">
        <v>0</v>
      </c>
      <c r="BC77" s="810">
        <f t="shared" si="180"/>
        <v>6</v>
      </c>
      <c r="BD77" s="934">
        <v>6</v>
      </c>
      <c r="BE77" s="935">
        <v>0</v>
      </c>
      <c r="BF77" s="838">
        <f t="shared" si="181"/>
        <v>6</v>
      </c>
      <c r="BG77" s="936">
        <v>1</v>
      </c>
      <c r="BH77" s="3"/>
      <c r="BI77" s="586" t="s">
        <v>146</v>
      </c>
      <c r="BJ77" s="937">
        <v>14</v>
      </c>
      <c r="BK77" s="889">
        <v>0</v>
      </c>
      <c r="BL77" s="935">
        <v>1</v>
      </c>
      <c r="BM77" s="935">
        <v>1</v>
      </c>
      <c r="BN77" s="889">
        <v>0</v>
      </c>
      <c r="BO77" s="938">
        <f t="shared" si="184"/>
        <v>16</v>
      </c>
      <c r="BP77" s="939">
        <v>9</v>
      </c>
    </row>
    <row r="78" spans="1:68" ht="13.5" customHeight="1">
      <c r="A78" s="345" t="s">
        <v>147</v>
      </c>
      <c r="B78" s="21">
        <v>23</v>
      </c>
      <c r="C78" s="21">
        <v>9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84">
        <f t="shared" si="176"/>
        <v>23</v>
      </c>
      <c r="U78" s="733">
        <f t="shared" si="177"/>
        <v>9</v>
      </c>
      <c r="V78" s="71"/>
      <c r="W78" s="345" t="s">
        <v>147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84">
        <f t="shared" si="182"/>
        <v>0</v>
      </c>
      <c r="AQ78" s="733">
        <f t="shared" si="183"/>
        <v>0</v>
      </c>
      <c r="AR78" s="3"/>
      <c r="AS78" s="340" t="s">
        <v>147</v>
      </c>
      <c r="AT78" s="511">
        <v>1</v>
      </c>
      <c r="AU78" s="215">
        <v>0</v>
      </c>
      <c r="AV78" s="215">
        <v>0</v>
      </c>
      <c r="AW78" s="215">
        <v>0</v>
      </c>
      <c r="AX78" s="215">
        <v>0</v>
      </c>
      <c r="AY78" s="215">
        <v>0</v>
      </c>
      <c r="AZ78" s="215">
        <v>0</v>
      </c>
      <c r="BA78" s="215">
        <v>0</v>
      </c>
      <c r="BB78" s="215">
        <v>0</v>
      </c>
      <c r="BC78" s="810">
        <f t="shared" si="180"/>
        <v>1</v>
      </c>
      <c r="BD78" s="934">
        <v>0</v>
      </c>
      <c r="BE78" s="935">
        <v>1</v>
      </c>
      <c r="BF78" s="838">
        <f t="shared" si="181"/>
        <v>1</v>
      </c>
      <c r="BG78" s="936">
        <v>1</v>
      </c>
      <c r="BH78" s="3"/>
      <c r="BI78" s="586" t="s">
        <v>78</v>
      </c>
      <c r="BJ78" s="937">
        <v>2</v>
      </c>
      <c r="BK78" s="889">
        <v>0</v>
      </c>
      <c r="BL78" s="935"/>
      <c r="BM78" s="935">
        <v>2</v>
      </c>
      <c r="BN78" s="889">
        <v>0</v>
      </c>
      <c r="BO78" s="938">
        <f t="shared" si="184"/>
        <v>4</v>
      </c>
      <c r="BP78" s="939">
        <v>2</v>
      </c>
    </row>
    <row r="79" spans="1:68" ht="13.5" customHeight="1">
      <c r="A79" s="340" t="s">
        <v>148</v>
      </c>
      <c r="B79" s="21">
        <v>19</v>
      </c>
      <c r="C79" s="21">
        <v>12</v>
      </c>
      <c r="D79" s="21">
        <v>22</v>
      </c>
      <c r="E79" s="21">
        <v>3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17</v>
      </c>
      <c r="M79" s="21">
        <v>3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84">
        <f t="shared" si="176"/>
        <v>58</v>
      </c>
      <c r="U79" s="733">
        <f t="shared" si="177"/>
        <v>18</v>
      </c>
      <c r="V79" s="71"/>
      <c r="W79" s="340" t="s">
        <v>148</v>
      </c>
      <c r="X79" s="21">
        <v>10</v>
      </c>
      <c r="Y79" s="21">
        <v>6</v>
      </c>
      <c r="Z79" s="21">
        <v>4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1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84">
        <f t="shared" si="182"/>
        <v>15</v>
      </c>
      <c r="AQ79" s="733">
        <f t="shared" si="183"/>
        <v>6</v>
      </c>
      <c r="AR79" s="3"/>
      <c r="AS79" s="340" t="s">
        <v>148</v>
      </c>
      <c r="AT79" s="511">
        <v>1</v>
      </c>
      <c r="AU79" s="215">
        <v>1</v>
      </c>
      <c r="AV79" s="215">
        <v>0</v>
      </c>
      <c r="AW79" s="215">
        <v>0</v>
      </c>
      <c r="AX79" s="215">
        <v>0</v>
      </c>
      <c r="AY79" s="215">
        <v>1</v>
      </c>
      <c r="AZ79" s="215">
        <v>0</v>
      </c>
      <c r="BA79" s="215">
        <v>0</v>
      </c>
      <c r="BB79" s="215">
        <v>0</v>
      </c>
      <c r="BC79" s="810">
        <f t="shared" si="180"/>
        <v>3</v>
      </c>
      <c r="BD79" s="934">
        <v>3</v>
      </c>
      <c r="BE79" s="935">
        <v>0</v>
      </c>
      <c r="BF79" s="838">
        <f t="shared" si="181"/>
        <v>3</v>
      </c>
      <c r="BG79" s="936">
        <v>1</v>
      </c>
      <c r="BH79" s="3"/>
      <c r="BI79" s="586" t="s">
        <v>148</v>
      </c>
      <c r="BJ79" s="937">
        <v>6</v>
      </c>
      <c r="BK79" s="889">
        <v>0</v>
      </c>
      <c r="BL79" s="935"/>
      <c r="BM79" s="935"/>
      <c r="BN79" s="889">
        <v>0</v>
      </c>
      <c r="BO79" s="938">
        <f t="shared" si="184"/>
        <v>6</v>
      </c>
      <c r="BP79" s="939">
        <v>6</v>
      </c>
    </row>
    <row r="80" spans="1:68" ht="13.5" customHeight="1">
      <c r="A80" s="340" t="s">
        <v>149</v>
      </c>
      <c r="B80" s="21">
        <v>318</v>
      </c>
      <c r="C80" s="21">
        <v>127</v>
      </c>
      <c r="D80" s="21">
        <v>69</v>
      </c>
      <c r="E80" s="21">
        <v>28</v>
      </c>
      <c r="F80" s="21">
        <v>13</v>
      </c>
      <c r="G80" s="21">
        <v>5</v>
      </c>
      <c r="H80" s="21">
        <v>27</v>
      </c>
      <c r="I80" s="21">
        <v>6</v>
      </c>
      <c r="J80" s="21">
        <v>0</v>
      </c>
      <c r="K80" s="21">
        <v>0</v>
      </c>
      <c r="L80" s="21">
        <v>175</v>
      </c>
      <c r="M80" s="21">
        <v>64</v>
      </c>
      <c r="N80" s="21">
        <v>5</v>
      </c>
      <c r="O80" s="21">
        <v>0</v>
      </c>
      <c r="P80" s="21">
        <v>17</v>
      </c>
      <c r="Q80" s="21">
        <v>1</v>
      </c>
      <c r="R80" s="21">
        <v>0</v>
      </c>
      <c r="S80" s="21">
        <v>0</v>
      </c>
      <c r="T80" s="84">
        <f t="shared" si="176"/>
        <v>624</v>
      </c>
      <c r="U80" s="733">
        <f t="shared" si="177"/>
        <v>231</v>
      </c>
      <c r="V80" s="71"/>
      <c r="W80" s="340" t="s">
        <v>149</v>
      </c>
      <c r="X80" s="21">
        <v>14</v>
      </c>
      <c r="Y80" s="21">
        <v>4</v>
      </c>
      <c r="Z80" s="21">
        <v>5</v>
      </c>
      <c r="AA80" s="21">
        <v>3</v>
      </c>
      <c r="AB80" s="21">
        <v>0</v>
      </c>
      <c r="AC80" s="21">
        <v>0</v>
      </c>
      <c r="AD80" s="21">
        <v>2</v>
      </c>
      <c r="AE80" s="21">
        <v>0</v>
      </c>
      <c r="AF80" s="21">
        <v>0</v>
      </c>
      <c r="AG80" s="21">
        <v>0</v>
      </c>
      <c r="AH80" s="21">
        <v>60</v>
      </c>
      <c r="AI80" s="21">
        <v>20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84">
        <f t="shared" si="182"/>
        <v>81</v>
      </c>
      <c r="AQ80" s="733">
        <f t="shared" si="183"/>
        <v>27</v>
      </c>
      <c r="AR80" s="3"/>
      <c r="AS80" s="340" t="s">
        <v>149</v>
      </c>
      <c r="AT80" s="511">
        <v>5</v>
      </c>
      <c r="AU80" s="215">
        <v>1</v>
      </c>
      <c r="AV80" s="215">
        <v>1</v>
      </c>
      <c r="AW80" s="215">
        <v>1</v>
      </c>
      <c r="AX80" s="215">
        <v>0</v>
      </c>
      <c r="AY80" s="215">
        <v>3</v>
      </c>
      <c r="AZ80" s="215">
        <v>1</v>
      </c>
      <c r="BA80" s="215">
        <v>1</v>
      </c>
      <c r="BB80" s="215">
        <v>0</v>
      </c>
      <c r="BC80" s="810">
        <f t="shared" si="180"/>
        <v>13</v>
      </c>
      <c r="BD80" s="934">
        <v>10</v>
      </c>
      <c r="BE80" s="935">
        <v>4</v>
      </c>
      <c r="BF80" s="838">
        <f t="shared" si="181"/>
        <v>14</v>
      </c>
      <c r="BG80" s="936">
        <v>2</v>
      </c>
      <c r="BH80" s="3"/>
      <c r="BI80" s="586" t="s">
        <v>149</v>
      </c>
      <c r="BJ80" s="937">
        <v>19</v>
      </c>
      <c r="BK80" s="889">
        <v>0</v>
      </c>
      <c r="BL80" s="935"/>
      <c r="BM80" s="935">
        <v>1</v>
      </c>
      <c r="BN80" s="889">
        <v>3</v>
      </c>
      <c r="BO80" s="938">
        <f t="shared" si="184"/>
        <v>23</v>
      </c>
      <c r="BP80" s="939">
        <v>19</v>
      </c>
    </row>
    <row r="81" spans="1:68" ht="13.5" customHeight="1">
      <c r="A81" s="340" t="s">
        <v>150</v>
      </c>
      <c r="B81" s="21">
        <v>82</v>
      </c>
      <c r="C81" s="21">
        <v>38</v>
      </c>
      <c r="D81" s="21">
        <v>40</v>
      </c>
      <c r="E81" s="21">
        <v>16</v>
      </c>
      <c r="F81" s="21">
        <v>0</v>
      </c>
      <c r="G81" s="21">
        <v>0</v>
      </c>
      <c r="H81" s="21">
        <v>24</v>
      </c>
      <c r="I81" s="21">
        <v>6</v>
      </c>
      <c r="J81" s="21">
        <v>0</v>
      </c>
      <c r="K81" s="21">
        <v>0</v>
      </c>
      <c r="L81" s="21">
        <v>80</v>
      </c>
      <c r="M81" s="21">
        <v>42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84">
        <f t="shared" si="176"/>
        <v>226</v>
      </c>
      <c r="U81" s="733">
        <f t="shared" si="177"/>
        <v>102</v>
      </c>
      <c r="V81" s="71"/>
      <c r="W81" s="340" t="s">
        <v>150</v>
      </c>
      <c r="X81" s="21">
        <v>6</v>
      </c>
      <c r="Y81" s="21">
        <v>6</v>
      </c>
      <c r="Z81" s="21">
        <v>1</v>
      </c>
      <c r="AA81" s="21">
        <v>1</v>
      </c>
      <c r="AB81" s="21">
        <v>0</v>
      </c>
      <c r="AC81" s="21">
        <v>0</v>
      </c>
      <c r="AD81" s="21">
        <v>3</v>
      </c>
      <c r="AE81" s="21">
        <v>0</v>
      </c>
      <c r="AF81" s="21">
        <v>0</v>
      </c>
      <c r="AG81" s="21">
        <v>0</v>
      </c>
      <c r="AH81" s="21">
        <v>1</v>
      </c>
      <c r="AI81" s="21">
        <v>1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84">
        <f t="shared" si="182"/>
        <v>11</v>
      </c>
      <c r="AQ81" s="733">
        <f t="shared" si="183"/>
        <v>8</v>
      </c>
      <c r="AR81" s="3"/>
      <c r="AS81" s="340" t="s">
        <v>150</v>
      </c>
      <c r="AT81" s="511">
        <v>2</v>
      </c>
      <c r="AU81" s="215">
        <v>1</v>
      </c>
      <c r="AV81" s="215">
        <v>0</v>
      </c>
      <c r="AW81" s="215">
        <v>1</v>
      </c>
      <c r="AX81" s="215">
        <v>0</v>
      </c>
      <c r="AY81" s="215">
        <v>1</v>
      </c>
      <c r="AZ81" s="215">
        <v>0</v>
      </c>
      <c r="BA81" s="215">
        <v>0</v>
      </c>
      <c r="BB81" s="215">
        <v>0</v>
      </c>
      <c r="BC81" s="810">
        <f t="shared" si="180"/>
        <v>5</v>
      </c>
      <c r="BD81" s="934">
        <v>5</v>
      </c>
      <c r="BE81" s="935">
        <v>1</v>
      </c>
      <c r="BF81" s="838">
        <f t="shared" si="181"/>
        <v>6</v>
      </c>
      <c r="BG81" s="936">
        <v>1</v>
      </c>
      <c r="BH81" s="3"/>
      <c r="BI81" s="586" t="s">
        <v>150</v>
      </c>
      <c r="BJ81" s="937">
        <v>0</v>
      </c>
      <c r="BK81" s="889">
        <v>2</v>
      </c>
      <c r="BL81" s="935"/>
      <c r="BM81" s="935"/>
      <c r="BN81" s="889">
        <v>0</v>
      </c>
      <c r="BO81" s="938">
        <f t="shared" si="184"/>
        <v>2</v>
      </c>
      <c r="BP81" s="939">
        <v>0</v>
      </c>
    </row>
    <row r="82" spans="1:68" ht="13.5" customHeight="1">
      <c r="A82" s="340" t="s">
        <v>151</v>
      </c>
      <c r="B82" s="21">
        <v>259</v>
      </c>
      <c r="C82" s="21">
        <v>116</v>
      </c>
      <c r="D82" s="21">
        <v>75</v>
      </c>
      <c r="E82" s="21">
        <v>36</v>
      </c>
      <c r="F82" s="21">
        <v>0</v>
      </c>
      <c r="G82" s="21">
        <v>0</v>
      </c>
      <c r="H82" s="21">
        <v>57</v>
      </c>
      <c r="I82" s="21">
        <v>38</v>
      </c>
      <c r="J82" s="21">
        <v>0</v>
      </c>
      <c r="K82" s="21">
        <v>0</v>
      </c>
      <c r="L82" s="21">
        <v>122</v>
      </c>
      <c r="M82" s="21">
        <v>80</v>
      </c>
      <c r="N82" s="21">
        <v>0</v>
      </c>
      <c r="O82" s="21">
        <v>0</v>
      </c>
      <c r="P82" s="21">
        <v>40</v>
      </c>
      <c r="Q82" s="21">
        <v>13</v>
      </c>
      <c r="R82" s="21">
        <v>0</v>
      </c>
      <c r="S82" s="21">
        <v>0</v>
      </c>
      <c r="T82" s="84">
        <f t="shared" si="176"/>
        <v>553</v>
      </c>
      <c r="U82" s="733">
        <f t="shared" si="177"/>
        <v>283</v>
      </c>
      <c r="V82" s="71"/>
      <c r="W82" s="340" t="s">
        <v>151</v>
      </c>
      <c r="X82" s="21">
        <v>37</v>
      </c>
      <c r="Y82" s="21">
        <v>18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6</v>
      </c>
      <c r="AI82" s="21">
        <v>2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84">
        <f t="shared" si="182"/>
        <v>43</v>
      </c>
      <c r="AQ82" s="733">
        <f t="shared" si="183"/>
        <v>20</v>
      </c>
      <c r="AR82" s="3"/>
      <c r="AS82" s="340" t="s">
        <v>151</v>
      </c>
      <c r="AT82" s="511">
        <v>4</v>
      </c>
      <c r="AU82" s="215">
        <v>1</v>
      </c>
      <c r="AV82" s="215">
        <v>0</v>
      </c>
      <c r="AW82" s="215">
        <v>1</v>
      </c>
      <c r="AX82" s="215">
        <v>0</v>
      </c>
      <c r="AY82" s="215">
        <v>1</v>
      </c>
      <c r="AZ82" s="215">
        <v>0</v>
      </c>
      <c r="BA82" s="215">
        <v>1</v>
      </c>
      <c r="BB82" s="215">
        <v>0</v>
      </c>
      <c r="BC82" s="810">
        <f t="shared" si="180"/>
        <v>8</v>
      </c>
      <c r="BD82" s="934">
        <v>7</v>
      </c>
      <c r="BE82" s="935">
        <v>0</v>
      </c>
      <c r="BF82" s="838">
        <f t="shared" si="181"/>
        <v>7</v>
      </c>
      <c r="BG82" s="936">
        <v>1</v>
      </c>
      <c r="BH82" s="3"/>
      <c r="BI82" s="586" t="s">
        <v>151</v>
      </c>
      <c r="BJ82" s="937">
        <v>14</v>
      </c>
      <c r="BK82" s="889">
        <v>0</v>
      </c>
      <c r="BL82" s="935">
        <v>4</v>
      </c>
      <c r="BM82" s="935">
        <v>1</v>
      </c>
      <c r="BN82" s="889">
        <v>0</v>
      </c>
      <c r="BO82" s="938">
        <f t="shared" si="184"/>
        <v>19</v>
      </c>
      <c r="BP82" s="939">
        <v>10</v>
      </c>
    </row>
    <row r="83" spans="1:68" ht="13.5" customHeight="1">
      <c r="A83" s="340" t="s">
        <v>152</v>
      </c>
      <c r="B83" s="21">
        <v>980</v>
      </c>
      <c r="C83" s="21">
        <v>449</v>
      </c>
      <c r="D83" s="21">
        <v>465</v>
      </c>
      <c r="E83" s="21">
        <v>235</v>
      </c>
      <c r="F83" s="21">
        <v>67</v>
      </c>
      <c r="G83" s="21">
        <v>31</v>
      </c>
      <c r="H83" s="21">
        <v>245</v>
      </c>
      <c r="I83" s="21">
        <v>90</v>
      </c>
      <c r="J83" s="21">
        <v>58</v>
      </c>
      <c r="K83" s="21">
        <v>16</v>
      </c>
      <c r="L83" s="21">
        <v>782</v>
      </c>
      <c r="M83" s="21">
        <v>344</v>
      </c>
      <c r="N83" s="21">
        <v>44</v>
      </c>
      <c r="O83" s="21">
        <v>7</v>
      </c>
      <c r="P83" s="21">
        <v>364</v>
      </c>
      <c r="Q83" s="21">
        <v>120</v>
      </c>
      <c r="R83" s="21">
        <v>0</v>
      </c>
      <c r="S83" s="21">
        <v>0</v>
      </c>
      <c r="T83" s="84">
        <f t="shared" si="176"/>
        <v>3005</v>
      </c>
      <c r="U83" s="733">
        <f t="shared" si="177"/>
        <v>1292</v>
      </c>
      <c r="V83" s="71"/>
      <c r="W83" s="340" t="s">
        <v>152</v>
      </c>
      <c r="X83" s="21">
        <v>210</v>
      </c>
      <c r="Y83" s="21">
        <v>105</v>
      </c>
      <c r="Z83" s="21">
        <v>114</v>
      </c>
      <c r="AA83" s="21">
        <v>52</v>
      </c>
      <c r="AB83" s="21">
        <v>18</v>
      </c>
      <c r="AC83" s="21">
        <v>9</v>
      </c>
      <c r="AD83" s="21">
        <v>81</v>
      </c>
      <c r="AE83" s="21">
        <v>29</v>
      </c>
      <c r="AF83" s="21">
        <v>25</v>
      </c>
      <c r="AG83" s="21">
        <v>5</v>
      </c>
      <c r="AH83" s="21">
        <v>237</v>
      </c>
      <c r="AI83" s="21">
        <v>84</v>
      </c>
      <c r="AJ83" s="21">
        <v>21</v>
      </c>
      <c r="AK83" s="21">
        <v>4</v>
      </c>
      <c r="AL83" s="21">
        <v>124</v>
      </c>
      <c r="AM83" s="21">
        <v>31</v>
      </c>
      <c r="AN83" s="21">
        <v>0</v>
      </c>
      <c r="AO83" s="21">
        <v>0</v>
      </c>
      <c r="AP83" s="84">
        <f t="shared" si="182"/>
        <v>830</v>
      </c>
      <c r="AQ83" s="733">
        <f t="shared" si="183"/>
        <v>319</v>
      </c>
      <c r="AR83" s="3"/>
      <c r="AS83" s="340" t="s">
        <v>152</v>
      </c>
      <c r="AT83" s="511">
        <v>18</v>
      </c>
      <c r="AU83" s="215">
        <v>9</v>
      </c>
      <c r="AV83" s="215">
        <v>1</v>
      </c>
      <c r="AW83" s="215">
        <v>4</v>
      </c>
      <c r="AX83" s="215">
        <v>2</v>
      </c>
      <c r="AY83" s="215">
        <v>6</v>
      </c>
      <c r="AZ83" s="215">
        <v>1</v>
      </c>
      <c r="BA83" s="215">
        <v>5</v>
      </c>
      <c r="BB83" s="215">
        <v>0</v>
      </c>
      <c r="BC83" s="810">
        <f t="shared" si="180"/>
        <v>46</v>
      </c>
      <c r="BD83" s="934">
        <v>44</v>
      </c>
      <c r="BE83" s="935">
        <v>0</v>
      </c>
      <c r="BF83" s="838">
        <f t="shared" si="181"/>
        <v>44</v>
      </c>
      <c r="BG83" s="936">
        <v>2</v>
      </c>
      <c r="BH83" s="3"/>
      <c r="BI83" s="586" t="s">
        <v>152</v>
      </c>
      <c r="BJ83" s="937">
        <v>115</v>
      </c>
      <c r="BK83" s="889">
        <v>0</v>
      </c>
      <c r="BL83" s="935"/>
      <c r="BM83" s="935">
        <v>3</v>
      </c>
      <c r="BN83" s="889">
        <v>3</v>
      </c>
      <c r="BO83" s="938">
        <f t="shared" si="184"/>
        <v>121</v>
      </c>
      <c r="BP83" s="939">
        <v>72</v>
      </c>
    </row>
    <row r="84" spans="1:68" ht="13.5" customHeight="1">
      <c r="A84" s="340" t="s">
        <v>153</v>
      </c>
      <c r="B84" s="21">
        <v>572</v>
      </c>
      <c r="C84" s="21">
        <v>245</v>
      </c>
      <c r="D84" s="21">
        <v>259</v>
      </c>
      <c r="E84" s="21">
        <v>104</v>
      </c>
      <c r="F84" s="21">
        <v>60</v>
      </c>
      <c r="G84" s="21">
        <v>13</v>
      </c>
      <c r="H84" s="21">
        <v>76</v>
      </c>
      <c r="I84" s="21">
        <v>25</v>
      </c>
      <c r="J84" s="21">
        <v>0</v>
      </c>
      <c r="K84" s="21">
        <v>0</v>
      </c>
      <c r="L84" s="21">
        <v>125</v>
      </c>
      <c r="M84" s="21">
        <v>48</v>
      </c>
      <c r="N84" s="21">
        <v>0</v>
      </c>
      <c r="O84" s="21">
        <v>0</v>
      </c>
      <c r="P84" s="21">
        <v>4</v>
      </c>
      <c r="Q84" s="21">
        <v>1</v>
      </c>
      <c r="R84" s="21">
        <v>0</v>
      </c>
      <c r="S84" s="21">
        <v>0</v>
      </c>
      <c r="T84" s="84">
        <f t="shared" si="176"/>
        <v>1096</v>
      </c>
      <c r="U84" s="733">
        <f t="shared" si="177"/>
        <v>436</v>
      </c>
      <c r="V84" s="71"/>
      <c r="W84" s="340" t="s">
        <v>153</v>
      </c>
      <c r="X84" s="21">
        <v>76</v>
      </c>
      <c r="Y84" s="21">
        <v>25</v>
      </c>
      <c r="Z84" s="21">
        <v>25</v>
      </c>
      <c r="AA84" s="21">
        <v>7</v>
      </c>
      <c r="AB84" s="21">
        <v>0</v>
      </c>
      <c r="AC84" s="21">
        <v>0</v>
      </c>
      <c r="AD84" s="21">
        <v>1</v>
      </c>
      <c r="AE84" s="21">
        <v>1</v>
      </c>
      <c r="AF84" s="21">
        <v>0</v>
      </c>
      <c r="AG84" s="21">
        <v>0</v>
      </c>
      <c r="AH84" s="21">
        <v>45</v>
      </c>
      <c r="AI84" s="21">
        <v>13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84">
        <f t="shared" si="182"/>
        <v>147</v>
      </c>
      <c r="AQ84" s="733">
        <f t="shared" si="183"/>
        <v>46</v>
      </c>
      <c r="AR84" s="3"/>
      <c r="AS84" s="340" t="s">
        <v>153</v>
      </c>
      <c r="AT84" s="511">
        <v>8</v>
      </c>
      <c r="AU84" s="215">
        <v>4</v>
      </c>
      <c r="AV84" s="215">
        <v>2</v>
      </c>
      <c r="AW84" s="215">
        <v>2</v>
      </c>
      <c r="AX84" s="215">
        <v>0</v>
      </c>
      <c r="AY84" s="215">
        <v>2</v>
      </c>
      <c r="AZ84" s="215">
        <v>0</v>
      </c>
      <c r="BA84" s="215">
        <v>1</v>
      </c>
      <c r="BB84" s="215">
        <v>0</v>
      </c>
      <c r="BC84" s="810">
        <f t="shared" si="180"/>
        <v>19</v>
      </c>
      <c r="BD84" s="934">
        <v>11</v>
      </c>
      <c r="BE84" s="935">
        <v>6</v>
      </c>
      <c r="BF84" s="838">
        <f t="shared" si="181"/>
        <v>17</v>
      </c>
      <c r="BG84" s="936">
        <v>4</v>
      </c>
      <c r="BH84" s="3"/>
      <c r="BI84" s="586" t="s">
        <v>153</v>
      </c>
      <c r="BJ84" s="937">
        <v>17</v>
      </c>
      <c r="BK84" s="889">
        <v>0</v>
      </c>
      <c r="BL84" s="935">
        <v>2</v>
      </c>
      <c r="BM84" s="935">
        <v>10</v>
      </c>
      <c r="BN84" s="889">
        <v>3</v>
      </c>
      <c r="BO84" s="938">
        <f t="shared" si="184"/>
        <v>32</v>
      </c>
      <c r="BP84" s="939">
        <v>27</v>
      </c>
    </row>
    <row r="85" spans="1:68" ht="13.5" customHeight="1">
      <c r="A85" s="341" t="s">
        <v>154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84"/>
      <c r="U85" s="733"/>
      <c r="V85" s="71"/>
      <c r="W85" s="341" t="s">
        <v>154</v>
      </c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84"/>
      <c r="AQ85" s="733"/>
      <c r="AR85" s="3"/>
      <c r="AS85" s="341" t="s">
        <v>154</v>
      </c>
      <c r="AT85" s="511"/>
      <c r="AU85" s="215"/>
      <c r="AV85" s="215"/>
      <c r="AW85" s="215"/>
      <c r="AX85" s="215"/>
      <c r="AY85" s="215"/>
      <c r="AZ85" s="215"/>
      <c r="BA85" s="215"/>
      <c r="BB85" s="215"/>
      <c r="BC85" s="810"/>
      <c r="BD85" s="927"/>
      <c r="BE85" s="706"/>
      <c r="BF85" s="838"/>
      <c r="BG85" s="928"/>
      <c r="BH85" s="3"/>
      <c r="BI85" s="585" t="s">
        <v>154</v>
      </c>
      <c r="BJ85" s="929"/>
      <c r="BK85" s="930"/>
      <c r="BL85" s="706"/>
      <c r="BM85" s="706"/>
      <c r="BN85" s="889"/>
      <c r="BO85" s="938"/>
      <c r="BP85" s="939"/>
    </row>
    <row r="86" spans="1:68" s="82" customFormat="1" ht="13.5" customHeight="1">
      <c r="A86" s="340" t="s">
        <v>155</v>
      </c>
      <c r="B86" s="21">
        <v>31</v>
      </c>
      <c r="C86" s="21">
        <v>6</v>
      </c>
      <c r="D86" s="21">
        <v>0</v>
      </c>
      <c r="E86" s="21">
        <v>0</v>
      </c>
      <c r="F86" s="21">
        <v>0</v>
      </c>
      <c r="G86" s="21">
        <v>0</v>
      </c>
      <c r="H86" s="21">
        <v>17</v>
      </c>
      <c r="I86" s="21">
        <v>11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84">
        <f t="shared" si="176"/>
        <v>48</v>
      </c>
      <c r="U86" s="733">
        <f t="shared" si="177"/>
        <v>17</v>
      </c>
      <c r="V86" s="71"/>
      <c r="W86" s="340" t="s">
        <v>155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84">
        <f t="shared" ref="AP86:AP90" si="185">+X86+Z86+AB86+AD86+AF86+AH86+AJ86+AL86+AN86</f>
        <v>0</v>
      </c>
      <c r="AQ86" s="733">
        <f t="shared" ref="AQ86:AQ90" si="186">+Y86+AA86+AC86+AE86+AG86+AI86+AK86+AM86+AO86</f>
        <v>0</v>
      </c>
      <c r="AR86" s="3"/>
      <c r="AS86" s="340" t="s">
        <v>155</v>
      </c>
      <c r="AT86" s="511">
        <v>1</v>
      </c>
      <c r="AU86" s="215">
        <v>0</v>
      </c>
      <c r="AV86" s="215">
        <v>0</v>
      </c>
      <c r="AW86" s="215">
        <v>1</v>
      </c>
      <c r="AX86" s="215">
        <v>0</v>
      </c>
      <c r="AY86" s="215">
        <v>0</v>
      </c>
      <c r="AZ86" s="215">
        <v>0</v>
      </c>
      <c r="BA86" s="215">
        <v>0</v>
      </c>
      <c r="BB86" s="215">
        <v>0</v>
      </c>
      <c r="BC86" s="810">
        <f t="shared" ref="BC86:BC90" si="187">SUM(AT86:BB86)</f>
        <v>2</v>
      </c>
      <c r="BD86" s="934">
        <v>1</v>
      </c>
      <c r="BE86" s="935">
        <v>1</v>
      </c>
      <c r="BF86" s="838">
        <f t="shared" si="181"/>
        <v>2</v>
      </c>
      <c r="BG86" s="936">
        <v>1</v>
      </c>
      <c r="BH86" s="3"/>
      <c r="BI86" s="585" t="s">
        <v>14</v>
      </c>
      <c r="BJ86" s="937">
        <v>0</v>
      </c>
      <c r="BK86" s="889">
        <v>0</v>
      </c>
      <c r="BL86" s="935"/>
      <c r="BM86" s="935">
        <v>3</v>
      </c>
      <c r="BN86" s="889">
        <v>0</v>
      </c>
      <c r="BO86" s="938">
        <f>+BJ86+BK86+BL86+BM86+BN86</f>
        <v>3</v>
      </c>
      <c r="BP86" s="939">
        <v>0</v>
      </c>
    </row>
    <row r="87" spans="1:68" ht="13.5" customHeight="1">
      <c r="A87" s="340" t="s">
        <v>156</v>
      </c>
      <c r="B87" s="21">
        <v>612</v>
      </c>
      <c r="C87" s="21">
        <v>192</v>
      </c>
      <c r="D87" s="21">
        <v>248</v>
      </c>
      <c r="E87" s="21">
        <v>104</v>
      </c>
      <c r="F87" s="21">
        <v>0</v>
      </c>
      <c r="G87" s="21">
        <v>0</v>
      </c>
      <c r="H87" s="21">
        <v>30</v>
      </c>
      <c r="I87" s="21">
        <v>9</v>
      </c>
      <c r="J87" s="21">
        <v>138</v>
      </c>
      <c r="K87" s="21">
        <v>38</v>
      </c>
      <c r="L87" s="21">
        <v>262</v>
      </c>
      <c r="M87" s="21">
        <v>122</v>
      </c>
      <c r="N87" s="21">
        <v>13</v>
      </c>
      <c r="O87" s="21">
        <v>0</v>
      </c>
      <c r="P87" s="21">
        <v>73</v>
      </c>
      <c r="Q87" s="21">
        <v>19</v>
      </c>
      <c r="R87" s="21">
        <v>0</v>
      </c>
      <c r="S87" s="21">
        <v>0</v>
      </c>
      <c r="T87" s="84">
        <f t="shared" si="176"/>
        <v>1376</v>
      </c>
      <c r="U87" s="733">
        <f t="shared" si="177"/>
        <v>484</v>
      </c>
      <c r="V87" s="71"/>
      <c r="W87" s="340" t="s">
        <v>156</v>
      </c>
      <c r="X87" s="21">
        <v>54</v>
      </c>
      <c r="Y87" s="21">
        <v>17</v>
      </c>
      <c r="Z87" s="21">
        <v>76</v>
      </c>
      <c r="AA87" s="21">
        <v>35</v>
      </c>
      <c r="AB87" s="21">
        <v>0</v>
      </c>
      <c r="AC87" s="21">
        <v>0</v>
      </c>
      <c r="AD87" s="21">
        <v>2</v>
      </c>
      <c r="AE87" s="21">
        <v>0</v>
      </c>
      <c r="AF87" s="21">
        <v>35</v>
      </c>
      <c r="AG87" s="21">
        <v>11</v>
      </c>
      <c r="AH87" s="21">
        <v>60</v>
      </c>
      <c r="AI87" s="21">
        <v>35</v>
      </c>
      <c r="AJ87" s="21">
        <v>3</v>
      </c>
      <c r="AK87" s="21">
        <v>0</v>
      </c>
      <c r="AL87" s="21">
        <v>12</v>
      </c>
      <c r="AM87" s="21">
        <v>3</v>
      </c>
      <c r="AN87" s="21">
        <v>0</v>
      </c>
      <c r="AO87" s="21">
        <v>0</v>
      </c>
      <c r="AP87" s="84">
        <f t="shared" si="185"/>
        <v>242</v>
      </c>
      <c r="AQ87" s="733">
        <f t="shared" si="186"/>
        <v>101</v>
      </c>
      <c r="AR87" s="3"/>
      <c r="AS87" s="340" t="s">
        <v>156</v>
      </c>
      <c r="AT87" s="511">
        <v>8</v>
      </c>
      <c r="AU87" s="215">
        <v>4</v>
      </c>
      <c r="AV87" s="215">
        <v>0</v>
      </c>
      <c r="AW87" s="215">
        <v>1</v>
      </c>
      <c r="AX87" s="215">
        <v>2</v>
      </c>
      <c r="AY87" s="215">
        <v>4</v>
      </c>
      <c r="AZ87" s="215">
        <v>1</v>
      </c>
      <c r="BA87" s="215">
        <v>1</v>
      </c>
      <c r="BB87" s="215">
        <v>0</v>
      </c>
      <c r="BC87" s="810">
        <f t="shared" si="187"/>
        <v>21</v>
      </c>
      <c r="BD87" s="934">
        <v>20</v>
      </c>
      <c r="BE87" s="935">
        <v>2</v>
      </c>
      <c r="BF87" s="838">
        <f t="shared" si="181"/>
        <v>22</v>
      </c>
      <c r="BG87" s="936">
        <v>3</v>
      </c>
      <c r="BH87" s="3"/>
      <c r="BI87" s="586" t="s">
        <v>156</v>
      </c>
      <c r="BJ87" s="937">
        <v>15</v>
      </c>
      <c r="BK87" s="889">
        <v>14</v>
      </c>
      <c r="BL87" s="935"/>
      <c r="BM87" s="935">
        <v>11</v>
      </c>
      <c r="BN87" s="889">
        <v>0</v>
      </c>
      <c r="BO87" s="938">
        <f>+BJ87+BK87+BL87+BM87+BN87</f>
        <v>40</v>
      </c>
      <c r="BP87" s="939">
        <v>17</v>
      </c>
    </row>
    <row r="88" spans="1:68" ht="13.5" customHeight="1">
      <c r="A88" s="340" t="s">
        <v>157</v>
      </c>
      <c r="B88" s="21">
        <v>172</v>
      </c>
      <c r="C88" s="21">
        <v>62</v>
      </c>
      <c r="D88" s="21">
        <v>64</v>
      </c>
      <c r="E88" s="21">
        <v>19</v>
      </c>
      <c r="F88" s="21">
        <v>0</v>
      </c>
      <c r="G88" s="21">
        <v>0</v>
      </c>
      <c r="H88" s="21">
        <v>0</v>
      </c>
      <c r="I88" s="21">
        <v>0</v>
      </c>
      <c r="J88" s="21">
        <v>61</v>
      </c>
      <c r="K88" s="21">
        <v>19</v>
      </c>
      <c r="L88" s="21">
        <v>83</v>
      </c>
      <c r="M88" s="21">
        <v>30</v>
      </c>
      <c r="N88" s="21">
        <v>0</v>
      </c>
      <c r="O88" s="21">
        <v>0</v>
      </c>
      <c r="P88" s="21">
        <v>16</v>
      </c>
      <c r="Q88" s="21">
        <v>0</v>
      </c>
      <c r="R88" s="21">
        <v>0</v>
      </c>
      <c r="S88" s="21">
        <v>0</v>
      </c>
      <c r="T88" s="84">
        <f t="shared" si="176"/>
        <v>396</v>
      </c>
      <c r="U88" s="733">
        <f t="shared" si="177"/>
        <v>130</v>
      </c>
      <c r="V88" s="71"/>
      <c r="W88" s="340" t="s">
        <v>157</v>
      </c>
      <c r="X88" s="21">
        <v>64</v>
      </c>
      <c r="Y88" s="21">
        <v>28</v>
      </c>
      <c r="Z88" s="21">
        <v>20</v>
      </c>
      <c r="AA88" s="21">
        <v>6</v>
      </c>
      <c r="AB88" s="21">
        <v>0</v>
      </c>
      <c r="AC88" s="21">
        <v>0</v>
      </c>
      <c r="AD88" s="21">
        <v>0</v>
      </c>
      <c r="AE88" s="21">
        <v>0</v>
      </c>
      <c r="AF88" s="21">
        <v>10</v>
      </c>
      <c r="AG88" s="21">
        <v>4</v>
      </c>
      <c r="AH88" s="21">
        <v>33</v>
      </c>
      <c r="AI88" s="21">
        <v>10</v>
      </c>
      <c r="AJ88" s="21">
        <v>0</v>
      </c>
      <c r="AK88" s="21">
        <v>0</v>
      </c>
      <c r="AL88" s="21">
        <v>6</v>
      </c>
      <c r="AM88" s="21">
        <v>0</v>
      </c>
      <c r="AN88" s="21">
        <v>0</v>
      </c>
      <c r="AO88" s="21">
        <v>0</v>
      </c>
      <c r="AP88" s="84">
        <f t="shared" si="185"/>
        <v>133</v>
      </c>
      <c r="AQ88" s="733">
        <f t="shared" si="186"/>
        <v>48</v>
      </c>
      <c r="AR88" s="3"/>
      <c r="AS88" s="340" t="s">
        <v>157</v>
      </c>
      <c r="AT88" s="511">
        <v>3</v>
      </c>
      <c r="AU88" s="215">
        <v>1</v>
      </c>
      <c r="AV88" s="215">
        <v>0</v>
      </c>
      <c r="AW88" s="215">
        <v>0</v>
      </c>
      <c r="AX88" s="215">
        <v>1</v>
      </c>
      <c r="AY88" s="215">
        <v>1</v>
      </c>
      <c r="AZ88" s="215">
        <v>0</v>
      </c>
      <c r="BA88" s="215">
        <v>1</v>
      </c>
      <c r="BB88" s="215">
        <v>0</v>
      </c>
      <c r="BC88" s="810">
        <f t="shared" si="187"/>
        <v>7</v>
      </c>
      <c r="BD88" s="934">
        <v>0</v>
      </c>
      <c r="BE88" s="935">
        <v>5</v>
      </c>
      <c r="BF88" s="838">
        <f t="shared" si="181"/>
        <v>5</v>
      </c>
      <c r="BG88" s="936">
        <v>1</v>
      </c>
      <c r="BH88" s="3"/>
      <c r="BI88" s="586" t="s">
        <v>157</v>
      </c>
      <c r="BJ88" s="937">
        <v>2</v>
      </c>
      <c r="BK88" s="889">
        <v>5</v>
      </c>
      <c r="BL88" s="935">
        <v>4</v>
      </c>
      <c r="BM88" s="935"/>
      <c r="BN88" s="889">
        <v>0</v>
      </c>
      <c r="BO88" s="938">
        <f>+BJ88+BK88+BL88+BM88+BN88</f>
        <v>11</v>
      </c>
      <c r="BP88" s="939">
        <v>3</v>
      </c>
    </row>
    <row r="89" spans="1:68" ht="13.5" customHeight="1">
      <c r="A89" s="340" t="s">
        <v>158</v>
      </c>
      <c r="B89" s="21">
        <v>337</v>
      </c>
      <c r="C89" s="21">
        <v>84</v>
      </c>
      <c r="D89" s="21">
        <v>74</v>
      </c>
      <c r="E89" s="21">
        <v>33</v>
      </c>
      <c r="F89" s="21">
        <v>53</v>
      </c>
      <c r="G89" s="21">
        <v>9</v>
      </c>
      <c r="H89" s="21">
        <v>81</v>
      </c>
      <c r="I89" s="21">
        <v>19</v>
      </c>
      <c r="J89" s="21">
        <v>0</v>
      </c>
      <c r="K89" s="21">
        <v>0</v>
      </c>
      <c r="L89" s="21">
        <v>56</v>
      </c>
      <c r="M89" s="21">
        <v>22</v>
      </c>
      <c r="N89" s="21">
        <v>17</v>
      </c>
      <c r="O89" s="21">
        <v>0</v>
      </c>
      <c r="P89" s="21">
        <v>38</v>
      </c>
      <c r="Q89" s="21">
        <v>10</v>
      </c>
      <c r="R89" s="21">
        <v>0</v>
      </c>
      <c r="S89" s="21">
        <v>0</v>
      </c>
      <c r="T89" s="84">
        <f t="shared" si="176"/>
        <v>656</v>
      </c>
      <c r="U89" s="733">
        <f t="shared" si="177"/>
        <v>177</v>
      </c>
      <c r="V89" s="71"/>
      <c r="W89" s="340" t="s">
        <v>158</v>
      </c>
      <c r="X89" s="21">
        <v>15</v>
      </c>
      <c r="Y89" s="21">
        <v>1</v>
      </c>
      <c r="Z89" s="21">
        <v>5</v>
      </c>
      <c r="AA89" s="21">
        <v>1</v>
      </c>
      <c r="AB89" s="21">
        <v>1</v>
      </c>
      <c r="AC89" s="21">
        <v>0</v>
      </c>
      <c r="AD89" s="21">
        <v>11</v>
      </c>
      <c r="AE89" s="21">
        <v>4</v>
      </c>
      <c r="AF89" s="21">
        <v>0</v>
      </c>
      <c r="AG89" s="21">
        <v>0</v>
      </c>
      <c r="AH89" s="21">
        <v>16</v>
      </c>
      <c r="AI89" s="21">
        <v>5</v>
      </c>
      <c r="AJ89" s="21">
        <v>2</v>
      </c>
      <c r="AK89" s="21">
        <v>0</v>
      </c>
      <c r="AL89" s="21">
        <v>13</v>
      </c>
      <c r="AM89" s="21">
        <v>3</v>
      </c>
      <c r="AN89" s="21">
        <v>0</v>
      </c>
      <c r="AO89" s="21">
        <v>0</v>
      </c>
      <c r="AP89" s="84">
        <f t="shared" si="185"/>
        <v>63</v>
      </c>
      <c r="AQ89" s="733">
        <f t="shared" si="186"/>
        <v>14</v>
      </c>
      <c r="AR89" s="3"/>
      <c r="AS89" s="340" t="s">
        <v>158</v>
      </c>
      <c r="AT89" s="511">
        <v>7</v>
      </c>
      <c r="AU89" s="215">
        <v>1</v>
      </c>
      <c r="AV89" s="215">
        <v>1</v>
      </c>
      <c r="AW89" s="215">
        <v>1</v>
      </c>
      <c r="AX89" s="215">
        <v>0</v>
      </c>
      <c r="AY89" s="215">
        <v>1</v>
      </c>
      <c r="AZ89" s="215">
        <v>1</v>
      </c>
      <c r="BA89" s="215">
        <v>1</v>
      </c>
      <c r="BB89" s="215">
        <v>0</v>
      </c>
      <c r="BC89" s="810">
        <f t="shared" si="187"/>
        <v>13</v>
      </c>
      <c r="BD89" s="934">
        <v>11</v>
      </c>
      <c r="BE89" s="935">
        <v>2</v>
      </c>
      <c r="BF89" s="838">
        <f t="shared" si="181"/>
        <v>13</v>
      </c>
      <c r="BG89" s="936">
        <v>4</v>
      </c>
      <c r="BH89" s="3"/>
      <c r="BI89" s="586" t="s">
        <v>158</v>
      </c>
      <c r="BJ89" s="937">
        <v>21</v>
      </c>
      <c r="BK89" s="889">
        <v>1</v>
      </c>
      <c r="BL89" s="935"/>
      <c r="BM89" s="935">
        <v>9</v>
      </c>
      <c r="BN89" s="889">
        <v>0</v>
      </c>
      <c r="BO89" s="938">
        <f>+BJ89+BK89+BL89+BM89+BN89</f>
        <v>31</v>
      </c>
      <c r="BP89" s="939">
        <v>9</v>
      </c>
    </row>
    <row r="90" spans="1:68" ht="13.5" customHeight="1">
      <c r="A90" s="340" t="s">
        <v>159</v>
      </c>
      <c r="B90" s="21">
        <v>140</v>
      </c>
      <c r="C90" s="21">
        <v>46</v>
      </c>
      <c r="D90" s="21">
        <v>43</v>
      </c>
      <c r="E90" s="21">
        <v>19</v>
      </c>
      <c r="F90" s="21">
        <v>0</v>
      </c>
      <c r="G90" s="21">
        <v>0</v>
      </c>
      <c r="H90" s="21">
        <v>26</v>
      </c>
      <c r="I90" s="21">
        <v>5</v>
      </c>
      <c r="J90" s="21">
        <v>0</v>
      </c>
      <c r="K90" s="21">
        <v>0</v>
      </c>
      <c r="L90" s="21">
        <v>42</v>
      </c>
      <c r="M90" s="21">
        <v>16</v>
      </c>
      <c r="N90" s="21">
        <v>0</v>
      </c>
      <c r="O90" s="21">
        <v>0</v>
      </c>
      <c r="P90" s="21">
        <v>11</v>
      </c>
      <c r="Q90" s="21">
        <v>2</v>
      </c>
      <c r="R90" s="21">
        <v>0</v>
      </c>
      <c r="S90" s="21">
        <v>0</v>
      </c>
      <c r="T90" s="84">
        <f t="shared" si="176"/>
        <v>262</v>
      </c>
      <c r="U90" s="733">
        <f t="shared" si="177"/>
        <v>88</v>
      </c>
      <c r="V90" s="71"/>
      <c r="W90" s="340" t="s">
        <v>159</v>
      </c>
      <c r="X90" s="21">
        <v>32</v>
      </c>
      <c r="Y90" s="21">
        <v>11</v>
      </c>
      <c r="Z90" s="21">
        <v>4</v>
      </c>
      <c r="AA90" s="21">
        <v>2</v>
      </c>
      <c r="AB90" s="21">
        <v>0</v>
      </c>
      <c r="AC90" s="21">
        <v>0</v>
      </c>
      <c r="AD90" s="21">
        <v>4</v>
      </c>
      <c r="AE90" s="21">
        <v>0</v>
      </c>
      <c r="AF90" s="21">
        <v>0</v>
      </c>
      <c r="AG90" s="21">
        <v>0</v>
      </c>
      <c r="AH90" s="21">
        <v>12</v>
      </c>
      <c r="AI90" s="21">
        <v>4</v>
      </c>
      <c r="AJ90" s="21">
        <v>0</v>
      </c>
      <c r="AK90" s="21">
        <v>0</v>
      </c>
      <c r="AL90" s="21">
        <v>1</v>
      </c>
      <c r="AM90" s="21">
        <v>1</v>
      </c>
      <c r="AN90" s="21">
        <v>0</v>
      </c>
      <c r="AO90" s="21">
        <v>0</v>
      </c>
      <c r="AP90" s="84">
        <f t="shared" si="185"/>
        <v>53</v>
      </c>
      <c r="AQ90" s="733">
        <f t="shared" si="186"/>
        <v>18</v>
      </c>
      <c r="AR90" s="3"/>
      <c r="AS90" s="340" t="s">
        <v>159</v>
      </c>
      <c r="AT90" s="511">
        <v>4</v>
      </c>
      <c r="AU90" s="215">
        <v>1</v>
      </c>
      <c r="AV90" s="215">
        <v>0</v>
      </c>
      <c r="AW90" s="215">
        <v>1</v>
      </c>
      <c r="AX90" s="215">
        <v>0</v>
      </c>
      <c r="AY90" s="215">
        <v>1</v>
      </c>
      <c r="AZ90" s="215">
        <v>0</v>
      </c>
      <c r="BA90" s="215">
        <v>1</v>
      </c>
      <c r="BB90" s="215">
        <v>0</v>
      </c>
      <c r="BC90" s="810">
        <f t="shared" si="187"/>
        <v>8</v>
      </c>
      <c r="BD90" s="934">
        <v>8</v>
      </c>
      <c r="BE90" s="935">
        <v>0</v>
      </c>
      <c r="BF90" s="838">
        <f t="shared" si="181"/>
        <v>8</v>
      </c>
      <c r="BG90" s="936">
        <v>1</v>
      </c>
      <c r="BH90" s="3"/>
      <c r="BI90" s="586" t="s">
        <v>159</v>
      </c>
      <c r="BJ90" s="937">
        <v>8</v>
      </c>
      <c r="BK90" s="889">
        <v>2</v>
      </c>
      <c r="BL90" s="935">
        <v>2</v>
      </c>
      <c r="BM90" s="935">
        <v>3</v>
      </c>
      <c r="BN90" s="889">
        <v>0</v>
      </c>
      <c r="BO90" s="938">
        <f>+BJ90+BK90+BL90+BM90+BN90</f>
        <v>15</v>
      </c>
      <c r="BP90" s="939">
        <v>5</v>
      </c>
    </row>
    <row r="91" spans="1:68" ht="13.5" customHeight="1">
      <c r="A91" s="341" t="s">
        <v>73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84"/>
      <c r="U91" s="733"/>
      <c r="V91" s="71"/>
      <c r="W91" s="341" t="s">
        <v>73</v>
      </c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84"/>
      <c r="AQ91" s="733"/>
      <c r="AR91" s="3"/>
      <c r="AS91" s="341" t="s">
        <v>73</v>
      </c>
      <c r="AT91" s="511"/>
      <c r="AU91" s="215"/>
      <c r="AV91" s="215"/>
      <c r="AW91" s="215"/>
      <c r="AX91" s="215"/>
      <c r="AY91" s="215"/>
      <c r="AZ91" s="215"/>
      <c r="BA91" s="215"/>
      <c r="BB91" s="215"/>
      <c r="BC91" s="810">
        <v>0</v>
      </c>
      <c r="BD91" s="927"/>
      <c r="BE91" s="706"/>
      <c r="BF91" s="838"/>
      <c r="BG91" s="928"/>
      <c r="BH91" s="3"/>
      <c r="BI91" s="585" t="s">
        <v>73</v>
      </c>
      <c r="BJ91" s="929"/>
      <c r="BK91" s="930"/>
      <c r="BL91" s="706"/>
      <c r="BM91" s="706"/>
      <c r="BN91" s="930"/>
      <c r="BO91" s="938"/>
      <c r="BP91" s="933"/>
    </row>
    <row r="92" spans="1:68" ht="13.5" customHeight="1">
      <c r="A92" s="340" t="s">
        <v>160</v>
      </c>
      <c r="B92" s="21">
        <v>43</v>
      </c>
      <c r="C92" s="21">
        <v>17</v>
      </c>
      <c r="D92" s="21">
        <v>20</v>
      </c>
      <c r="E92" s="21">
        <v>12</v>
      </c>
      <c r="F92" s="21">
        <v>0</v>
      </c>
      <c r="G92" s="21">
        <v>0</v>
      </c>
      <c r="H92" s="21">
        <v>6</v>
      </c>
      <c r="I92" s="21">
        <v>2</v>
      </c>
      <c r="J92" s="21">
        <v>0</v>
      </c>
      <c r="K92" s="21">
        <v>0</v>
      </c>
      <c r="L92" s="21">
        <v>25</v>
      </c>
      <c r="M92" s="21">
        <v>6</v>
      </c>
      <c r="N92" s="21">
        <v>0</v>
      </c>
      <c r="O92" s="21">
        <v>0</v>
      </c>
      <c r="P92" s="21">
        <v>4</v>
      </c>
      <c r="Q92" s="21">
        <v>1</v>
      </c>
      <c r="R92" s="21">
        <v>0</v>
      </c>
      <c r="S92" s="21">
        <v>0</v>
      </c>
      <c r="T92" s="84">
        <f t="shared" si="176"/>
        <v>98</v>
      </c>
      <c r="U92" s="733">
        <f t="shared" si="177"/>
        <v>38</v>
      </c>
      <c r="V92" s="71"/>
      <c r="W92" s="340" t="s">
        <v>160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3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84">
        <f t="shared" ref="AP92:AP98" si="188">+X92+Z92+AB92+AD92+AF92+AH92+AJ92+AL92+AN92</f>
        <v>3</v>
      </c>
      <c r="AQ92" s="733">
        <f t="shared" ref="AQ92:AQ98" si="189">+Y92+AA92+AC92+AE92+AG92+AI92+AK92+AM92+AO92</f>
        <v>0</v>
      </c>
      <c r="AR92" s="3"/>
      <c r="AS92" s="340" t="s">
        <v>160</v>
      </c>
      <c r="AT92" s="511">
        <v>1</v>
      </c>
      <c r="AU92" s="215">
        <v>1</v>
      </c>
      <c r="AV92" s="215">
        <v>0</v>
      </c>
      <c r="AW92" s="215">
        <v>1</v>
      </c>
      <c r="AX92" s="215">
        <v>0</v>
      </c>
      <c r="AY92" s="215">
        <v>1</v>
      </c>
      <c r="AZ92" s="215">
        <v>0</v>
      </c>
      <c r="BA92" s="215">
        <v>1</v>
      </c>
      <c r="BB92" s="215">
        <v>0</v>
      </c>
      <c r="BC92" s="810">
        <f t="shared" ref="BC92:BC98" si="190">SUM(AT92:BB92)</f>
        <v>5</v>
      </c>
      <c r="BD92" s="934">
        <v>3</v>
      </c>
      <c r="BE92" s="935">
        <v>1</v>
      </c>
      <c r="BF92" s="838">
        <f t="shared" si="181"/>
        <v>4</v>
      </c>
      <c r="BG92" s="936">
        <v>1</v>
      </c>
      <c r="BH92" s="3"/>
      <c r="BI92" s="586" t="s">
        <v>160</v>
      </c>
      <c r="BJ92" s="937">
        <v>5</v>
      </c>
      <c r="BK92" s="889">
        <v>0</v>
      </c>
      <c r="BL92" s="935"/>
      <c r="BM92" s="935">
        <v>1</v>
      </c>
      <c r="BN92" s="889">
        <v>0</v>
      </c>
      <c r="BO92" s="938">
        <f t="shared" ref="BO92:BO98" si="191">+BJ92+BK92+BL92+BM92+BN92</f>
        <v>6</v>
      </c>
      <c r="BP92" s="939">
        <v>2</v>
      </c>
    </row>
    <row r="93" spans="1:68" ht="13.5" customHeight="1">
      <c r="A93" s="340" t="s">
        <v>161</v>
      </c>
      <c r="B93" s="21">
        <v>379</v>
      </c>
      <c r="C93" s="21">
        <v>171</v>
      </c>
      <c r="D93" s="21">
        <v>242</v>
      </c>
      <c r="E93" s="21">
        <v>128</v>
      </c>
      <c r="F93" s="21">
        <v>0</v>
      </c>
      <c r="G93" s="21">
        <v>0</v>
      </c>
      <c r="H93" s="21">
        <v>75</v>
      </c>
      <c r="I93" s="21">
        <v>22</v>
      </c>
      <c r="J93" s="21">
        <v>0</v>
      </c>
      <c r="K93" s="21">
        <v>0</v>
      </c>
      <c r="L93" s="21">
        <v>225</v>
      </c>
      <c r="M93" s="21">
        <v>150</v>
      </c>
      <c r="N93" s="21">
        <v>0</v>
      </c>
      <c r="O93" s="21">
        <v>0</v>
      </c>
      <c r="P93" s="21">
        <v>30</v>
      </c>
      <c r="Q93" s="21">
        <v>5</v>
      </c>
      <c r="R93" s="21">
        <v>0</v>
      </c>
      <c r="S93" s="21">
        <v>0</v>
      </c>
      <c r="T93" s="84">
        <f t="shared" si="176"/>
        <v>951</v>
      </c>
      <c r="U93" s="733">
        <f t="shared" si="177"/>
        <v>476</v>
      </c>
      <c r="V93" s="71"/>
      <c r="W93" s="340" t="s">
        <v>161</v>
      </c>
      <c r="X93" s="21">
        <v>46</v>
      </c>
      <c r="Y93" s="21">
        <v>26</v>
      </c>
      <c r="Z93" s="21">
        <v>37</v>
      </c>
      <c r="AA93" s="21">
        <v>18</v>
      </c>
      <c r="AB93" s="21">
        <v>0</v>
      </c>
      <c r="AC93" s="21">
        <v>0</v>
      </c>
      <c r="AD93" s="21">
        <v>4</v>
      </c>
      <c r="AE93" s="21">
        <v>0</v>
      </c>
      <c r="AF93" s="21">
        <v>0</v>
      </c>
      <c r="AG93" s="21">
        <v>0</v>
      </c>
      <c r="AH93" s="21">
        <v>53</v>
      </c>
      <c r="AI93" s="21">
        <v>38</v>
      </c>
      <c r="AJ93" s="21">
        <v>0</v>
      </c>
      <c r="AK93" s="21">
        <v>0</v>
      </c>
      <c r="AL93" s="21">
        <v>14</v>
      </c>
      <c r="AM93" s="21">
        <v>3</v>
      </c>
      <c r="AN93" s="21">
        <v>0</v>
      </c>
      <c r="AO93" s="21">
        <v>0</v>
      </c>
      <c r="AP93" s="84">
        <f t="shared" si="188"/>
        <v>154</v>
      </c>
      <c r="AQ93" s="733">
        <f t="shared" si="189"/>
        <v>85</v>
      </c>
      <c r="AR93" s="3"/>
      <c r="AS93" s="340" t="s">
        <v>161</v>
      </c>
      <c r="AT93" s="511">
        <v>8</v>
      </c>
      <c r="AU93" s="215">
        <v>5</v>
      </c>
      <c r="AV93" s="215">
        <v>0</v>
      </c>
      <c r="AW93" s="215">
        <v>2</v>
      </c>
      <c r="AX93" s="215">
        <v>0</v>
      </c>
      <c r="AY93" s="215">
        <v>4</v>
      </c>
      <c r="AZ93" s="215">
        <v>0</v>
      </c>
      <c r="BA93" s="215">
        <v>1</v>
      </c>
      <c r="BB93" s="215">
        <v>0</v>
      </c>
      <c r="BC93" s="810">
        <f t="shared" si="190"/>
        <v>20</v>
      </c>
      <c r="BD93" s="934">
        <v>8</v>
      </c>
      <c r="BE93" s="935">
        <v>7</v>
      </c>
      <c r="BF93" s="838">
        <f t="shared" si="181"/>
        <v>15</v>
      </c>
      <c r="BG93" s="936">
        <v>3</v>
      </c>
      <c r="BH93" s="3"/>
      <c r="BI93" s="586" t="s">
        <v>161</v>
      </c>
      <c r="BJ93" s="937">
        <v>16</v>
      </c>
      <c r="BK93" s="889">
        <v>0</v>
      </c>
      <c r="BL93" s="935">
        <v>3</v>
      </c>
      <c r="BM93" s="935">
        <v>13</v>
      </c>
      <c r="BN93" s="889">
        <v>0</v>
      </c>
      <c r="BO93" s="938">
        <f t="shared" si="191"/>
        <v>32</v>
      </c>
      <c r="BP93" s="939">
        <v>13</v>
      </c>
    </row>
    <row r="94" spans="1:68" ht="13.5" customHeight="1">
      <c r="A94" s="340" t="s">
        <v>162</v>
      </c>
      <c r="B94" s="21">
        <v>244</v>
      </c>
      <c r="C94" s="21">
        <v>100</v>
      </c>
      <c r="D94" s="21">
        <v>145</v>
      </c>
      <c r="E94" s="21">
        <v>78</v>
      </c>
      <c r="F94" s="21">
        <v>8</v>
      </c>
      <c r="G94" s="21">
        <v>2</v>
      </c>
      <c r="H94" s="21">
        <v>48</v>
      </c>
      <c r="I94" s="21">
        <v>14</v>
      </c>
      <c r="J94" s="21">
        <v>0</v>
      </c>
      <c r="K94" s="21">
        <v>0</v>
      </c>
      <c r="L94" s="21">
        <v>116</v>
      </c>
      <c r="M94" s="21">
        <v>66</v>
      </c>
      <c r="N94" s="21">
        <v>0</v>
      </c>
      <c r="O94" s="21">
        <v>0</v>
      </c>
      <c r="P94" s="21">
        <v>40</v>
      </c>
      <c r="Q94" s="21">
        <v>17</v>
      </c>
      <c r="R94" s="21">
        <v>0</v>
      </c>
      <c r="S94" s="21">
        <v>0</v>
      </c>
      <c r="T94" s="84">
        <f t="shared" si="176"/>
        <v>601</v>
      </c>
      <c r="U94" s="733">
        <f t="shared" si="177"/>
        <v>277</v>
      </c>
      <c r="V94" s="71"/>
      <c r="W94" s="340" t="s">
        <v>162</v>
      </c>
      <c r="X94" s="21">
        <v>33</v>
      </c>
      <c r="Y94" s="21">
        <v>12</v>
      </c>
      <c r="Z94" s="21">
        <v>8</v>
      </c>
      <c r="AA94" s="21">
        <v>3</v>
      </c>
      <c r="AB94" s="21">
        <v>0</v>
      </c>
      <c r="AC94" s="21">
        <v>0</v>
      </c>
      <c r="AD94" s="21">
        <v>7</v>
      </c>
      <c r="AE94" s="21">
        <v>2</v>
      </c>
      <c r="AF94" s="21">
        <v>0</v>
      </c>
      <c r="AG94" s="21">
        <v>0</v>
      </c>
      <c r="AH94" s="21">
        <v>27</v>
      </c>
      <c r="AI94" s="21">
        <v>15</v>
      </c>
      <c r="AJ94" s="21">
        <v>0</v>
      </c>
      <c r="AK94" s="21">
        <v>0</v>
      </c>
      <c r="AL94" s="21">
        <v>8</v>
      </c>
      <c r="AM94" s="21">
        <v>3</v>
      </c>
      <c r="AN94" s="21">
        <v>0</v>
      </c>
      <c r="AO94" s="21">
        <v>0</v>
      </c>
      <c r="AP94" s="84">
        <f t="shared" si="188"/>
        <v>83</v>
      </c>
      <c r="AQ94" s="733">
        <f t="shared" si="189"/>
        <v>35</v>
      </c>
      <c r="AR94" s="3"/>
      <c r="AS94" s="340" t="s">
        <v>162</v>
      </c>
      <c r="AT94" s="511">
        <v>5</v>
      </c>
      <c r="AU94" s="215">
        <v>3</v>
      </c>
      <c r="AV94" s="215">
        <v>1</v>
      </c>
      <c r="AW94" s="215">
        <v>1</v>
      </c>
      <c r="AX94" s="215">
        <v>0</v>
      </c>
      <c r="AY94" s="215">
        <v>2</v>
      </c>
      <c r="AZ94" s="215">
        <v>0</v>
      </c>
      <c r="BA94" s="215">
        <v>1</v>
      </c>
      <c r="BB94" s="215">
        <v>0</v>
      </c>
      <c r="BC94" s="810">
        <f t="shared" si="190"/>
        <v>13</v>
      </c>
      <c r="BD94" s="934">
        <v>6</v>
      </c>
      <c r="BE94" s="935">
        <v>5</v>
      </c>
      <c r="BF94" s="838">
        <f t="shared" si="181"/>
        <v>11</v>
      </c>
      <c r="BG94" s="936">
        <v>1</v>
      </c>
      <c r="BH94" s="3"/>
      <c r="BI94" s="586" t="s">
        <v>162</v>
      </c>
      <c r="BJ94" s="937">
        <v>8</v>
      </c>
      <c r="BK94" s="889">
        <v>9</v>
      </c>
      <c r="BL94" s="935"/>
      <c r="BM94" s="935">
        <v>4</v>
      </c>
      <c r="BN94" s="889">
        <v>0</v>
      </c>
      <c r="BO94" s="938">
        <f t="shared" si="191"/>
        <v>21</v>
      </c>
      <c r="BP94" s="939">
        <v>24</v>
      </c>
    </row>
    <row r="95" spans="1:68" ht="13.5" customHeight="1">
      <c r="A95" s="340" t="s">
        <v>163</v>
      </c>
      <c r="B95" s="21">
        <v>250</v>
      </c>
      <c r="C95" s="21">
        <v>100</v>
      </c>
      <c r="D95" s="21">
        <v>62</v>
      </c>
      <c r="E95" s="21">
        <v>37</v>
      </c>
      <c r="F95" s="21">
        <v>0</v>
      </c>
      <c r="G95" s="21">
        <v>0</v>
      </c>
      <c r="H95" s="21">
        <v>33</v>
      </c>
      <c r="I95" s="21">
        <v>7</v>
      </c>
      <c r="J95" s="21">
        <v>0</v>
      </c>
      <c r="K95" s="21">
        <v>0</v>
      </c>
      <c r="L95" s="21">
        <v>111</v>
      </c>
      <c r="M95" s="21">
        <v>46</v>
      </c>
      <c r="N95" s="21">
        <v>0</v>
      </c>
      <c r="O95" s="21">
        <v>0</v>
      </c>
      <c r="P95" s="21">
        <v>34</v>
      </c>
      <c r="Q95" s="21">
        <v>17</v>
      </c>
      <c r="R95" s="21">
        <v>0</v>
      </c>
      <c r="S95" s="21">
        <v>0</v>
      </c>
      <c r="T95" s="84">
        <f t="shared" si="176"/>
        <v>490</v>
      </c>
      <c r="U95" s="733">
        <f t="shared" si="177"/>
        <v>207</v>
      </c>
      <c r="V95" s="71"/>
      <c r="W95" s="340" t="s">
        <v>163</v>
      </c>
      <c r="X95" s="21">
        <v>23</v>
      </c>
      <c r="Y95" s="21">
        <v>11</v>
      </c>
      <c r="Z95" s="21">
        <v>6</v>
      </c>
      <c r="AA95" s="21">
        <v>4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21</v>
      </c>
      <c r="AI95" s="21">
        <v>8</v>
      </c>
      <c r="AJ95" s="21">
        <v>0</v>
      </c>
      <c r="AK95" s="21">
        <v>0</v>
      </c>
      <c r="AL95" s="21">
        <v>8</v>
      </c>
      <c r="AM95" s="21">
        <v>3</v>
      </c>
      <c r="AN95" s="21">
        <v>0</v>
      </c>
      <c r="AO95" s="21">
        <v>0</v>
      </c>
      <c r="AP95" s="84">
        <f t="shared" si="188"/>
        <v>58</v>
      </c>
      <c r="AQ95" s="733">
        <f t="shared" si="189"/>
        <v>26</v>
      </c>
      <c r="AR95" s="3"/>
      <c r="AS95" s="340" t="s">
        <v>163</v>
      </c>
      <c r="AT95" s="511">
        <v>6</v>
      </c>
      <c r="AU95" s="215">
        <v>2</v>
      </c>
      <c r="AV95" s="215">
        <v>0</v>
      </c>
      <c r="AW95" s="215">
        <v>1</v>
      </c>
      <c r="AX95" s="215">
        <v>0</v>
      </c>
      <c r="AY95" s="215">
        <v>2</v>
      </c>
      <c r="AZ95" s="215">
        <v>0</v>
      </c>
      <c r="BA95" s="215">
        <v>1</v>
      </c>
      <c r="BB95" s="215">
        <v>0</v>
      </c>
      <c r="BC95" s="810">
        <f t="shared" si="190"/>
        <v>12</v>
      </c>
      <c r="BD95" s="934">
        <v>9</v>
      </c>
      <c r="BE95" s="935">
        <v>1</v>
      </c>
      <c r="BF95" s="838">
        <f t="shared" si="181"/>
        <v>10</v>
      </c>
      <c r="BG95" s="936">
        <v>3</v>
      </c>
      <c r="BH95" s="3"/>
      <c r="BI95" s="586" t="s">
        <v>163</v>
      </c>
      <c r="BJ95" s="937">
        <v>14</v>
      </c>
      <c r="BK95" s="889">
        <v>0</v>
      </c>
      <c r="BL95" s="935"/>
      <c r="BM95" s="935">
        <v>7</v>
      </c>
      <c r="BN95" s="889">
        <v>4</v>
      </c>
      <c r="BO95" s="938">
        <f t="shared" si="191"/>
        <v>25</v>
      </c>
      <c r="BP95" s="939">
        <v>13</v>
      </c>
    </row>
    <row r="96" spans="1:68" ht="13.5" customHeight="1">
      <c r="A96" s="340" t="s">
        <v>164</v>
      </c>
      <c r="B96" s="21">
        <v>1192</v>
      </c>
      <c r="C96" s="21">
        <v>635</v>
      </c>
      <c r="D96" s="21">
        <v>413</v>
      </c>
      <c r="E96" s="21">
        <v>263</v>
      </c>
      <c r="F96" s="21">
        <v>0</v>
      </c>
      <c r="G96" s="21">
        <v>0</v>
      </c>
      <c r="H96" s="21">
        <v>0</v>
      </c>
      <c r="I96" s="21">
        <v>0</v>
      </c>
      <c r="J96" s="21">
        <v>775</v>
      </c>
      <c r="K96" s="21">
        <v>333</v>
      </c>
      <c r="L96" s="21">
        <v>471</v>
      </c>
      <c r="M96" s="21">
        <v>298</v>
      </c>
      <c r="N96" s="21">
        <v>112</v>
      </c>
      <c r="O96" s="21">
        <v>17</v>
      </c>
      <c r="P96" s="21">
        <v>565</v>
      </c>
      <c r="Q96" s="21">
        <v>243</v>
      </c>
      <c r="R96" s="21">
        <v>0</v>
      </c>
      <c r="S96" s="21">
        <v>0</v>
      </c>
      <c r="T96" s="84">
        <f t="shared" si="176"/>
        <v>3528</v>
      </c>
      <c r="U96" s="733">
        <f t="shared" si="177"/>
        <v>1789</v>
      </c>
      <c r="V96" s="71"/>
      <c r="W96" s="340" t="s">
        <v>164</v>
      </c>
      <c r="X96" s="21">
        <v>252</v>
      </c>
      <c r="Y96" s="21">
        <v>129</v>
      </c>
      <c r="Z96" s="21">
        <v>38</v>
      </c>
      <c r="AA96" s="21">
        <v>24</v>
      </c>
      <c r="AB96" s="21">
        <v>0</v>
      </c>
      <c r="AC96" s="21">
        <v>0</v>
      </c>
      <c r="AD96" s="21">
        <v>0</v>
      </c>
      <c r="AE96" s="21">
        <v>0</v>
      </c>
      <c r="AF96" s="21">
        <v>102</v>
      </c>
      <c r="AG96" s="21">
        <v>72</v>
      </c>
      <c r="AH96" s="21">
        <v>88</v>
      </c>
      <c r="AI96" s="21">
        <v>54</v>
      </c>
      <c r="AJ96" s="21">
        <v>5</v>
      </c>
      <c r="AK96" s="21">
        <v>3</v>
      </c>
      <c r="AL96" s="21">
        <v>107</v>
      </c>
      <c r="AM96" s="21">
        <v>35</v>
      </c>
      <c r="AN96" s="21">
        <v>0</v>
      </c>
      <c r="AO96" s="21">
        <v>0</v>
      </c>
      <c r="AP96" s="84">
        <f t="shared" si="188"/>
        <v>592</v>
      </c>
      <c r="AQ96" s="733">
        <f t="shared" si="189"/>
        <v>317</v>
      </c>
      <c r="AR96" s="3"/>
      <c r="AS96" s="340" t="s">
        <v>164</v>
      </c>
      <c r="AT96" s="511">
        <v>20</v>
      </c>
      <c r="AU96" s="215">
        <v>8</v>
      </c>
      <c r="AV96" s="215">
        <v>0</v>
      </c>
      <c r="AW96" s="215">
        <v>0</v>
      </c>
      <c r="AX96" s="215">
        <v>15</v>
      </c>
      <c r="AY96" s="215">
        <v>8</v>
      </c>
      <c r="AZ96" s="215">
        <v>2</v>
      </c>
      <c r="BA96" s="215">
        <v>11</v>
      </c>
      <c r="BB96" s="215">
        <v>0</v>
      </c>
      <c r="BC96" s="810">
        <f t="shared" si="190"/>
        <v>64</v>
      </c>
      <c r="BD96" s="934">
        <v>64</v>
      </c>
      <c r="BE96" s="935">
        <v>0</v>
      </c>
      <c r="BF96" s="838">
        <f t="shared" si="181"/>
        <v>64</v>
      </c>
      <c r="BG96" s="936">
        <v>1</v>
      </c>
      <c r="BH96" s="3"/>
      <c r="BI96" s="586" t="s">
        <v>164</v>
      </c>
      <c r="BJ96" s="937">
        <v>81</v>
      </c>
      <c r="BK96" s="889">
        <v>13</v>
      </c>
      <c r="BL96" s="935">
        <v>1</v>
      </c>
      <c r="BM96" s="935">
        <v>41</v>
      </c>
      <c r="BN96" s="889">
        <v>0</v>
      </c>
      <c r="BO96" s="938">
        <f t="shared" si="191"/>
        <v>136</v>
      </c>
      <c r="BP96" s="939">
        <v>41</v>
      </c>
    </row>
    <row r="97" spans="1:68" ht="13.5" customHeight="1">
      <c r="A97" s="340" t="s">
        <v>165</v>
      </c>
      <c r="B97" s="21">
        <v>416</v>
      </c>
      <c r="C97" s="21">
        <v>204</v>
      </c>
      <c r="D97" s="21">
        <v>135</v>
      </c>
      <c r="E97" s="21">
        <v>84</v>
      </c>
      <c r="F97" s="21">
        <v>0</v>
      </c>
      <c r="G97" s="21">
        <v>0</v>
      </c>
      <c r="H97" s="21">
        <v>170</v>
      </c>
      <c r="I97" s="21">
        <v>72</v>
      </c>
      <c r="J97" s="21">
        <v>0</v>
      </c>
      <c r="K97" s="21">
        <v>0</v>
      </c>
      <c r="L97" s="21">
        <v>170</v>
      </c>
      <c r="M97" s="21">
        <v>105</v>
      </c>
      <c r="N97" s="21">
        <v>0</v>
      </c>
      <c r="O97" s="21">
        <v>0</v>
      </c>
      <c r="P97" s="21">
        <v>133</v>
      </c>
      <c r="Q97" s="21">
        <v>47</v>
      </c>
      <c r="R97" s="21">
        <v>0</v>
      </c>
      <c r="S97" s="21">
        <v>0</v>
      </c>
      <c r="T97" s="84">
        <f t="shared" si="176"/>
        <v>1024</v>
      </c>
      <c r="U97" s="733">
        <f t="shared" si="177"/>
        <v>512</v>
      </c>
      <c r="V97" s="71"/>
      <c r="W97" s="340" t="s">
        <v>165</v>
      </c>
      <c r="X97" s="21">
        <v>37</v>
      </c>
      <c r="Y97" s="21">
        <v>21</v>
      </c>
      <c r="Z97" s="21">
        <v>7</v>
      </c>
      <c r="AA97" s="21">
        <v>2</v>
      </c>
      <c r="AB97" s="21">
        <v>0</v>
      </c>
      <c r="AC97" s="21">
        <v>0</v>
      </c>
      <c r="AD97" s="21">
        <v>12</v>
      </c>
      <c r="AE97" s="21">
        <v>0</v>
      </c>
      <c r="AF97" s="21">
        <v>0</v>
      </c>
      <c r="AG97" s="21">
        <v>0</v>
      </c>
      <c r="AH97" s="21">
        <v>13</v>
      </c>
      <c r="AI97" s="21">
        <v>7</v>
      </c>
      <c r="AJ97" s="21">
        <v>0</v>
      </c>
      <c r="AK97" s="21">
        <v>0</v>
      </c>
      <c r="AL97" s="21">
        <v>18</v>
      </c>
      <c r="AM97" s="21">
        <v>6</v>
      </c>
      <c r="AN97" s="21">
        <v>0</v>
      </c>
      <c r="AO97" s="21">
        <v>0</v>
      </c>
      <c r="AP97" s="84">
        <f t="shared" si="188"/>
        <v>87</v>
      </c>
      <c r="AQ97" s="733">
        <f t="shared" si="189"/>
        <v>36</v>
      </c>
      <c r="AR97" s="3"/>
      <c r="AS97" s="340" t="s">
        <v>165</v>
      </c>
      <c r="AT97" s="511">
        <v>7</v>
      </c>
      <c r="AU97" s="215">
        <v>3</v>
      </c>
      <c r="AV97" s="215">
        <v>0</v>
      </c>
      <c r="AW97" s="215">
        <v>4</v>
      </c>
      <c r="AX97" s="215">
        <v>0</v>
      </c>
      <c r="AY97" s="215">
        <v>3</v>
      </c>
      <c r="AZ97" s="215">
        <v>0</v>
      </c>
      <c r="BA97" s="215">
        <v>3</v>
      </c>
      <c r="BB97" s="215">
        <v>0</v>
      </c>
      <c r="BC97" s="810">
        <f t="shared" si="190"/>
        <v>20</v>
      </c>
      <c r="BD97" s="934">
        <v>20</v>
      </c>
      <c r="BE97" s="935">
        <v>0</v>
      </c>
      <c r="BF97" s="838">
        <f t="shared" si="181"/>
        <v>20</v>
      </c>
      <c r="BG97" s="936">
        <v>2</v>
      </c>
      <c r="BH97" s="3"/>
      <c r="BI97" s="586" t="s">
        <v>165</v>
      </c>
      <c r="BJ97" s="937">
        <v>14</v>
      </c>
      <c r="BK97" s="889">
        <v>13</v>
      </c>
      <c r="BL97" s="935"/>
      <c r="BM97" s="935">
        <v>15</v>
      </c>
      <c r="BN97" s="889">
        <v>0</v>
      </c>
      <c r="BO97" s="938">
        <f t="shared" si="191"/>
        <v>42</v>
      </c>
      <c r="BP97" s="939">
        <v>15</v>
      </c>
    </row>
    <row r="98" spans="1:68" ht="13.5" customHeight="1">
      <c r="A98" s="340" t="s">
        <v>166</v>
      </c>
      <c r="B98" s="21">
        <v>127</v>
      </c>
      <c r="C98" s="21">
        <v>71</v>
      </c>
      <c r="D98" s="21">
        <v>45</v>
      </c>
      <c r="E98" s="21">
        <v>26</v>
      </c>
      <c r="F98" s="21">
        <v>7</v>
      </c>
      <c r="G98" s="21">
        <v>3</v>
      </c>
      <c r="H98" s="21">
        <v>34</v>
      </c>
      <c r="I98" s="21">
        <v>17</v>
      </c>
      <c r="J98" s="21">
        <v>0</v>
      </c>
      <c r="K98" s="21">
        <v>0</v>
      </c>
      <c r="L98" s="21">
        <v>80</v>
      </c>
      <c r="M98" s="21">
        <v>44</v>
      </c>
      <c r="N98" s="21">
        <v>11</v>
      </c>
      <c r="O98" s="21">
        <v>1</v>
      </c>
      <c r="P98" s="21">
        <v>29</v>
      </c>
      <c r="Q98" s="21">
        <v>9</v>
      </c>
      <c r="R98" s="21">
        <v>0</v>
      </c>
      <c r="S98" s="21">
        <v>0</v>
      </c>
      <c r="T98" s="84">
        <f t="shared" si="176"/>
        <v>333</v>
      </c>
      <c r="U98" s="733">
        <f t="shared" si="177"/>
        <v>171</v>
      </c>
      <c r="V98" s="71"/>
      <c r="W98" s="340" t="s">
        <v>166</v>
      </c>
      <c r="X98" s="21">
        <v>36</v>
      </c>
      <c r="Y98" s="21">
        <v>24</v>
      </c>
      <c r="Z98" s="21">
        <v>7</v>
      </c>
      <c r="AA98" s="21">
        <v>6</v>
      </c>
      <c r="AB98" s="21">
        <v>1</v>
      </c>
      <c r="AC98" s="21">
        <v>0</v>
      </c>
      <c r="AD98" s="21">
        <v>1</v>
      </c>
      <c r="AE98" s="21">
        <v>1</v>
      </c>
      <c r="AF98" s="21">
        <v>0</v>
      </c>
      <c r="AG98" s="21">
        <v>0</v>
      </c>
      <c r="AH98" s="21">
        <v>5</v>
      </c>
      <c r="AI98" s="21">
        <v>2</v>
      </c>
      <c r="AJ98" s="21">
        <v>3</v>
      </c>
      <c r="AK98" s="21">
        <v>1</v>
      </c>
      <c r="AL98" s="21">
        <v>2</v>
      </c>
      <c r="AM98" s="21">
        <v>1</v>
      </c>
      <c r="AN98" s="21">
        <v>0</v>
      </c>
      <c r="AO98" s="21">
        <v>0</v>
      </c>
      <c r="AP98" s="84">
        <f t="shared" si="188"/>
        <v>55</v>
      </c>
      <c r="AQ98" s="733">
        <f t="shared" si="189"/>
        <v>35</v>
      </c>
      <c r="AR98" s="3"/>
      <c r="AS98" s="340" t="s">
        <v>166</v>
      </c>
      <c r="AT98" s="511">
        <v>3</v>
      </c>
      <c r="AU98" s="215">
        <v>1</v>
      </c>
      <c r="AV98" s="215">
        <v>1</v>
      </c>
      <c r="AW98" s="215">
        <v>1</v>
      </c>
      <c r="AX98" s="215">
        <v>0</v>
      </c>
      <c r="AY98" s="215">
        <v>2</v>
      </c>
      <c r="AZ98" s="215">
        <v>1</v>
      </c>
      <c r="BA98" s="215">
        <v>1</v>
      </c>
      <c r="BB98" s="215">
        <v>0</v>
      </c>
      <c r="BC98" s="810">
        <f t="shared" si="190"/>
        <v>10</v>
      </c>
      <c r="BD98" s="934">
        <v>9</v>
      </c>
      <c r="BE98" s="935">
        <v>3</v>
      </c>
      <c r="BF98" s="838">
        <f t="shared" si="181"/>
        <v>12</v>
      </c>
      <c r="BG98" s="936">
        <v>1</v>
      </c>
      <c r="BH98" s="3"/>
      <c r="BI98" s="586" t="s">
        <v>166</v>
      </c>
      <c r="BJ98" s="937">
        <v>13</v>
      </c>
      <c r="BK98" s="889">
        <v>9</v>
      </c>
      <c r="BL98" s="935">
        <v>2</v>
      </c>
      <c r="BM98" s="935"/>
      <c r="BN98" s="889">
        <v>0</v>
      </c>
      <c r="BO98" s="938">
        <f t="shared" si="191"/>
        <v>24</v>
      </c>
      <c r="BP98" s="939">
        <v>7</v>
      </c>
    </row>
    <row r="99" spans="1:68" ht="13.5" customHeight="1">
      <c r="A99" s="341" t="s">
        <v>66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84"/>
      <c r="U99" s="733"/>
      <c r="V99" s="71"/>
      <c r="W99" s="341" t="s">
        <v>66</v>
      </c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84"/>
      <c r="AQ99" s="733"/>
      <c r="AR99" s="3"/>
      <c r="AS99" s="341" t="s">
        <v>66</v>
      </c>
      <c r="AT99" s="511"/>
      <c r="AU99" s="215"/>
      <c r="AV99" s="215"/>
      <c r="AW99" s="215"/>
      <c r="AX99" s="215"/>
      <c r="AY99" s="215"/>
      <c r="AZ99" s="215"/>
      <c r="BA99" s="215"/>
      <c r="BB99" s="215"/>
      <c r="BC99" s="810">
        <v>0</v>
      </c>
      <c r="BD99" s="927"/>
      <c r="BE99" s="706"/>
      <c r="BF99" s="838"/>
      <c r="BG99" s="928"/>
      <c r="BH99" s="3"/>
      <c r="BI99" s="585" t="s">
        <v>66</v>
      </c>
      <c r="BJ99" s="929"/>
      <c r="BK99" s="930"/>
      <c r="BL99" s="706"/>
      <c r="BM99" s="706"/>
      <c r="BN99" s="930"/>
      <c r="BO99" s="938"/>
      <c r="BP99" s="933"/>
    </row>
    <row r="100" spans="1:68" s="263" customFormat="1" ht="13.5" customHeight="1">
      <c r="A100" s="345" t="s">
        <v>167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84">
        <f t="shared" si="176"/>
        <v>0</v>
      </c>
      <c r="U100" s="733">
        <f t="shared" si="177"/>
        <v>0</v>
      </c>
      <c r="V100" s="71"/>
      <c r="W100" s="345" t="s">
        <v>167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84">
        <f t="shared" ref="AP100:AP102" si="192">+X100+Z100+AB100+AD100+AF100+AH100+AJ100+AL100+AN100</f>
        <v>0</v>
      </c>
      <c r="AQ100" s="733">
        <f t="shared" ref="AQ100:AQ102" si="193">+Y100+AA100+AC100+AE100+AG100+AI100+AK100+AM100+AO100</f>
        <v>0</v>
      </c>
      <c r="AR100" s="3"/>
      <c r="AS100" s="340" t="s">
        <v>167</v>
      </c>
      <c r="AT100" s="511">
        <v>0</v>
      </c>
      <c r="AU100" s="215">
        <v>0</v>
      </c>
      <c r="AV100" s="215">
        <v>0</v>
      </c>
      <c r="AW100" s="215">
        <v>0</v>
      </c>
      <c r="AX100" s="215">
        <v>0</v>
      </c>
      <c r="AY100" s="215">
        <v>0</v>
      </c>
      <c r="AZ100" s="215">
        <v>0</v>
      </c>
      <c r="BA100" s="215">
        <v>0</v>
      </c>
      <c r="BB100" s="215">
        <v>0</v>
      </c>
      <c r="BC100" s="810">
        <f t="shared" ref="BC100:BC102" si="194">SUM(AT100:BB100)</f>
        <v>0</v>
      </c>
      <c r="BD100" s="642">
        <v>0</v>
      </c>
      <c r="BE100" s="368">
        <v>0</v>
      </c>
      <c r="BF100" s="838">
        <f t="shared" si="181"/>
        <v>0</v>
      </c>
      <c r="BG100" s="948">
        <v>0</v>
      </c>
      <c r="BH100" s="3"/>
      <c r="BI100" s="586" t="s">
        <v>67</v>
      </c>
      <c r="BJ100" s="937">
        <v>0</v>
      </c>
      <c r="BK100" s="889">
        <v>0</v>
      </c>
      <c r="BL100" s="706"/>
      <c r="BM100" s="706"/>
      <c r="BN100" s="889">
        <v>0</v>
      </c>
      <c r="BO100" s="938">
        <f>+BJ100+BK100+BL100+BM100+BN100</f>
        <v>0</v>
      </c>
      <c r="BP100" s="939">
        <v>0</v>
      </c>
    </row>
    <row r="101" spans="1:68" ht="13.5" customHeight="1">
      <c r="A101" s="340" t="s">
        <v>168</v>
      </c>
      <c r="B101" s="21">
        <v>201</v>
      </c>
      <c r="C101" s="21">
        <v>90</v>
      </c>
      <c r="D101" s="21">
        <v>126</v>
      </c>
      <c r="E101" s="21">
        <v>60</v>
      </c>
      <c r="F101" s="21">
        <v>0</v>
      </c>
      <c r="G101" s="21">
        <v>0</v>
      </c>
      <c r="H101" s="21">
        <v>34</v>
      </c>
      <c r="I101" s="21">
        <v>13</v>
      </c>
      <c r="J101" s="21">
        <v>0</v>
      </c>
      <c r="K101" s="21">
        <v>0</v>
      </c>
      <c r="L101" s="21">
        <v>113</v>
      </c>
      <c r="M101" s="21">
        <v>61</v>
      </c>
      <c r="N101" s="21">
        <v>0</v>
      </c>
      <c r="O101" s="21">
        <v>0</v>
      </c>
      <c r="P101" s="21">
        <v>26</v>
      </c>
      <c r="Q101" s="21">
        <v>9</v>
      </c>
      <c r="R101" s="21">
        <v>0</v>
      </c>
      <c r="S101" s="21">
        <v>0</v>
      </c>
      <c r="T101" s="793">
        <f t="shared" si="176"/>
        <v>500</v>
      </c>
      <c r="U101" s="794">
        <f t="shared" si="177"/>
        <v>233</v>
      </c>
      <c r="V101" s="71"/>
      <c r="W101" s="340" t="s">
        <v>168</v>
      </c>
      <c r="X101" s="21">
        <v>21</v>
      </c>
      <c r="Y101" s="21">
        <v>16</v>
      </c>
      <c r="Z101" s="21">
        <v>1</v>
      </c>
      <c r="AA101" s="21">
        <v>0</v>
      </c>
      <c r="AB101" s="21">
        <v>0</v>
      </c>
      <c r="AC101" s="21">
        <v>0</v>
      </c>
      <c r="AD101" s="21">
        <v>2</v>
      </c>
      <c r="AE101" s="21">
        <v>1</v>
      </c>
      <c r="AF101" s="21">
        <v>0</v>
      </c>
      <c r="AG101" s="21">
        <v>0</v>
      </c>
      <c r="AH101" s="21">
        <v>10</v>
      </c>
      <c r="AI101" s="21">
        <v>5</v>
      </c>
      <c r="AJ101" s="21">
        <v>0</v>
      </c>
      <c r="AK101" s="21">
        <v>0</v>
      </c>
      <c r="AL101" s="21">
        <v>9</v>
      </c>
      <c r="AM101" s="21">
        <v>3</v>
      </c>
      <c r="AN101" s="21">
        <v>0</v>
      </c>
      <c r="AO101" s="21">
        <v>0</v>
      </c>
      <c r="AP101" s="84">
        <f t="shared" si="192"/>
        <v>43</v>
      </c>
      <c r="AQ101" s="733">
        <f t="shared" si="193"/>
        <v>25</v>
      </c>
      <c r="AR101" s="3"/>
      <c r="AS101" s="340" t="s">
        <v>168</v>
      </c>
      <c r="AT101" s="511">
        <v>5</v>
      </c>
      <c r="AU101" s="215">
        <v>2</v>
      </c>
      <c r="AV101" s="215">
        <v>0</v>
      </c>
      <c r="AW101" s="215">
        <v>1</v>
      </c>
      <c r="AX101" s="215">
        <v>0</v>
      </c>
      <c r="AY101" s="215">
        <v>2</v>
      </c>
      <c r="AZ101" s="215">
        <v>0</v>
      </c>
      <c r="BA101" s="215">
        <v>1</v>
      </c>
      <c r="BB101" s="215">
        <v>0</v>
      </c>
      <c r="BC101" s="810">
        <f t="shared" si="194"/>
        <v>11</v>
      </c>
      <c r="BD101" s="934">
        <v>6</v>
      </c>
      <c r="BE101" s="935">
        <v>3</v>
      </c>
      <c r="BF101" s="838">
        <f t="shared" si="181"/>
        <v>9</v>
      </c>
      <c r="BG101" s="936">
        <v>2</v>
      </c>
      <c r="BH101" s="3"/>
      <c r="BI101" s="586" t="s">
        <v>168</v>
      </c>
      <c r="BJ101" s="937">
        <v>13</v>
      </c>
      <c r="BK101" s="889">
        <v>1</v>
      </c>
      <c r="BL101" s="935">
        <v>1</v>
      </c>
      <c r="BM101" s="935">
        <v>3</v>
      </c>
      <c r="BN101" s="889">
        <v>0</v>
      </c>
      <c r="BO101" s="938">
        <f>+BJ101+BK101+BL101+BM101+BN101</f>
        <v>18</v>
      </c>
      <c r="BP101" s="939">
        <v>8</v>
      </c>
    </row>
    <row r="102" spans="1:68" ht="13.5" customHeight="1" thickBot="1">
      <c r="A102" s="339" t="s">
        <v>169</v>
      </c>
      <c r="B102" s="26">
        <v>329</v>
      </c>
      <c r="C102" s="26">
        <v>152</v>
      </c>
      <c r="D102" s="26">
        <v>114</v>
      </c>
      <c r="E102" s="26">
        <v>55</v>
      </c>
      <c r="F102" s="26">
        <v>0</v>
      </c>
      <c r="G102" s="26">
        <v>0</v>
      </c>
      <c r="H102" s="26">
        <v>53</v>
      </c>
      <c r="I102" s="26">
        <v>19</v>
      </c>
      <c r="J102" s="26">
        <v>22</v>
      </c>
      <c r="K102" s="26">
        <v>8</v>
      </c>
      <c r="L102" s="26">
        <v>99</v>
      </c>
      <c r="M102" s="26">
        <v>46</v>
      </c>
      <c r="N102" s="26">
        <v>0</v>
      </c>
      <c r="O102" s="26">
        <v>0</v>
      </c>
      <c r="P102" s="26">
        <v>64</v>
      </c>
      <c r="Q102" s="26">
        <v>22</v>
      </c>
      <c r="R102" s="26">
        <v>0</v>
      </c>
      <c r="S102" s="26">
        <v>0</v>
      </c>
      <c r="T102" s="788">
        <f t="shared" si="176"/>
        <v>681</v>
      </c>
      <c r="U102" s="795">
        <f t="shared" si="177"/>
        <v>302</v>
      </c>
      <c r="V102" s="71"/>
      <c r="W102" s="339" t="s">
        <v>169</v>
      </c>
      <c r="X102" s="26">
        <v>37</v>
      </c>
      <c r="Y102" s="26">
        <v>20</v>
      </c>
      <c r="Z102" s="26">
        <v>27</v>
      </c>
      <c r="AA102" s="26">
        <v>12</v>
      </c>
      <c r="AB102" s="26">
        <v>0</v>
      </c>
      <c r="AC102" s="26">
        <v>0</v>
      </c>
      <c r="AD102" s="26">
        <v>11</v>
      </c>
      <c r="AE102" s="26">
        <v>4</v>
      </c>
      <c r="AF102" s="26">
        <v>7</v>
      </c>
      <c r="AG102" s="26">
        <v>4</v>
      </c>
      <c r="AH102" s="26">
        <v>25</v>
      </c>
      <c r="AI102" s="26">
        <v>10</v>
      </c>
      <c r="AJ102" s="26">
        <v>0</v>
      </c>
      <c r="AK102" s="26">
        <v>0</v>
      </c>
      <c r="AL102" s="26">
        <v>15</v>
      </c>
      <c r="AM102" s="26">
        <v>3</v>
      </c>
      <c r="AN102" s="26">
        <v>0</v>
      </c>
      <c r="AO102" s="26">
        <v>0</v>
      </c>
      <c r="AP102" s="807">
        <f t="shared" si="192"/>
        <v>122</v>
      </c>
      <c r="AQ102" s="808">
        <f t="shared" si="193"/>
        <v>53</v>
      </c>
      <c r="AR102" s="3"/>
      <c r="AS102" s="339" t="s">
        <v>169</v>
      </c>
      <c r="AT102" s="524">
        <v>7</v>
      </c>
      <c r="AU102" s="257">
        <v>4</v>
      </c>
      <c r="AV102" s="257">
        <v>0</v>
      </c>
      <c r="AW102" s="257">
        <v>1</v>
      </c>
      <c r="AX102" s="257">
        <v>1</v>
      </c>
      <c r="AY102" s="257">
        <v>2</v>
      </c>
      <c r="AZ102" s="257">
        <v>0</v>
      </c>
      <c r="BA102" s="257">
        <v>2</v>
      </c>
      <c r="BB102" s="257">
        <v>0</v>
      </c>
      <c r="BC102" s="737">
        <f t="shared" si="194"/>
        <v>17</v>
      </c>
      <c r="BD102" s="940">
        <v>10</v>
      </c>
      <c r="BE102" s="941">
        <v>3</v>
      </c>
      <c r="BF102" s="737">
        <f t="shared" si="181"/>
        <v>13</v>
      </c>
      <c r="BG102" s="942">
        <v>2</v>
      </c>
      <c r="BH102" s="3"/>
      <c r="BI102" s="587" t="s">
        <v>169</v>
      </c>
      <c r="BJ102" s="943">
        <v>11</v>
      </c>
      <c r="BK102" s="944">
        <v>11</v>
      </c>
      <c r="BL102" s="941"/>
      <c r="BM102" s="941">
        <v>7</v>
      </c>
      <c r="BN102" s="944">
        <v>0</v>
      </c>
      <c r="BO102" s="945">
        <f>+BJ102+BK102+BL102+BM102+BN102</f>
        <v>29</v>
      </c>
      <c r="BP102" s="946">
        <v>8</v>
      </c>
    </row>
    <row r="103" spans="1:68">
      <c r="A103" s="1129" t="s">
        <v>209</v>
      </c>
      <c r="B103" s="1129"/>
      <c r="C103" s="1129"/>
      <c r="D103" s="1129"/>
      <c r="E103" s="1129"/>
      <c r="F103" s="1129"/>
      <c r="G103" s="1129"/>
      <c r="H103" s="1129"/>
      <c r="I103" s="1129"/>
      <c r="J103" s="1129"/>
      <c r="K103" s="1129"/>
      <c r="L103" s="1129"/>
      <c r="M103" s="1129"/>
      <c r="N103" s="1129"/>
      <c r="O103" s="1129"/>
      <c r="P103" s="1129"/>
      <c r="Q103" s="1129"/>
      <c r="R103" s="1129"/>
      <c r="S103" s="1129"/>
      <c r="T103" s="1129"/>
      <c r="U103" s="1129"/>
      <c r="V103" s="54"/>
      <c r="W103" s="1129" t="s">
        <v>228</v>
      </c>
      <c r="X103" s="1129"/>
      <c r="Y103" s="1129"/>
      <c r="Z103" s="1129"/>
      <c r="AA103" s="1129"/>
      <c r="AB103" s="1129"/>
      <c r="AC103" s="1129"/>
      <c r="AD103" s="1129"/>
      <c r="AE103" s="1129"/>
      <c r="AF103" s="1129"/>
      <c r="AG103" s="1129"/>
      <c r="AH103" s="1129"/>
      <c r="AI103" s="1129"/>
      <c r="AJ103" s="1129"/>
      <c r="AK103" s="1129"/>
      <c r="AL103" s="1129"/>
      <c r="AM103" s="1129"/>
      <c r="AN103" s="1129"/>
      <c r="AO103" s="1129"/>
      <c r="AP103" s="1129"/>
      <c r="AQ103" s="1129"/>
      <c r="AR103" s="54"/>
      <c r="AS103" s="1129" t="s">
        <v>229</v>
      </c>
      <c r="AT103" s="1129"/>
      <c r="AU103" s="1129"/>
      <c r="AV103" s="1129"/>
      <c r="AW103" s="1129"/>
      <c r="AX103" s="1129"/>
      <c r="AY103" s="1129"/>
      <c r="AZ103" s="1129"/>
      <c r="BA103" s="1129"/>
      <c r="BB103" s="1129"/>
      <c r="BC103" s="1129"/>
      <c r="BD103" s="1129"/>
      <c r="BE103" s="1129"/>
      <c r="BF103" s="1129"/>
      <c r="BG103" s="1129"/>
      <c r="BH103" s="918"/>
      <c r="BI103" s="1129" t="s">
        <v>212</v>
      </c>
      <c r="BJ103" s="1129"/>
      <c r="BK103" s="1129"/>
      <c r="BL103" s="1129"/>
      <c r="BM103" s="1129"/>
      <c r="BN103" s="1129"/>
      <c r="BO103" s="1129"/>
      <c r="BP103" s="1129"/>
    </row>
    <row r="104" spans="1:68" ht="11.25" customHeight="1">
      <c r="A104" s="1071" t="s">
        <v>187</v>
      </c>
      <c r="B104" s="1071"/>
      <c r="C104" s="1071"/>
      <c r="D104" s="1071"/>
      <c r="E104" s="1071"/>
      <c r="F104" s="1071"/>
      <c r="G104" s="1071"/>
      <c r="H104" s="1071"/>
      <c r="I104" s="1071"/>
      <c r="J104" s="1071"/>
      <c r="K104" s="1071"/>
      <c r="L104" s="1071"/>
      <c r="M104" s="1071"/>
      <c r="N104" s="1071"/>
      <c r="O104" s="1071"/>
      <c r="P104" s="1071"/>
      <c r="Q104" s="1071"/>
      <c r="R104" s="1071"/>
      <c r="S104" s="1071"/>
      <c r="T104" s="1071"/>
      <c r="U104" s="1071"/>
      <c r="V104" s="55"/>
      <c r="W104" s="1071" t="s">
        <v>187</v>
      </c>
      <c r="X104" s="1071"/>
      <c r="Y104" s="1071"/>
      <c r="Z104" s="1071"/>
      <c r="AA104" s="1071"/>
      <c r="AB104" s="1071"/>
      <c r="AC104" s="1071"/>
      <c r="AD104" s="1071"/>
      <c r="AE104" s="1071"/>
      <c r="AF104" s="1071"/>
      <c r="AG104" s="1071"/>
      <c r="AH104" s="1071"/>
      <c r="AI104" s="1071"/>
      <c r="AJ104" s="1071"/>
      <c r="AK104" s="1071"/>
      <c r="AL104" s="1071"/>
      <c r="AM104" s="1071"/>
      <c r="AN104" s="1071"/>
      <c r="AO104" s="1071"/>
      <c r="AP104" s="1071"/>
      <c r="AQ104" s="1071"/>
      <c r="AR104" s="2"/>
      <c r="AS104" s="1071" t="s">
        <v>90</v>
      </c>
      <c r="AT104" s="1071"/>
      <c r="AU104" s="1071"/>
      <c r="AV104" s="1071"/>
      <c r="AW104" s="1071"/>
      <c r="AX104" s="1071"/>
      <c r="AY104" s="1071"/>
      <c r="AZ104" s="1071"/>
      <c r="BA104" s="1071"/>
      <c r="BB104" s="1071"/>
      <c r="BC104" s="1071"/>
      <c r="BD104" s="1071"/>
      <c r="BE104" s="1071"/>
      <c r="BF104" s="1071"/>
      <c r="BG104" s="1071"/>
      <c r="BH104" s="59"/>
      <c r="BI104" s="1071" t="s">
        <v>187</v>
      </c>
      <c r="BJ104" s="1071"/>
      <c r="BK104" s="1071"/>
      <c r="BL104" s="1071"/>
      <c r="BM104" s="1071"/>
      <c r="BN104" s="1071"/>
      <c r="BO104" s="1071"/>
      <c r="BP104" s="1071"/>
    </row>
    <row r="105" spans="1:68" ht="9" customHeight="1" thickBot="1">
      <c r="A105" s="55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770"/>
      <c r="U105" s="770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770"/>
      <c r="AQ105" s="770"/>
      <c r="AR105" s="2"/>
      <c r="AS105" s="916"/>
      <c r="AT105" s="916"/>
      <c r="AU105" s="916"/>
      <c r="AV105" s="916"/>
      <c r="AW105" s="916"/>
      <c r="AX105" s="916"/>
      <c r="AY105" s="916"/>
      <c r="AZ105" s="916"/>
      <c r="BA105" s="916"/>
      <c r="BB105" s="916"/>
      <c r="BC105" s="916"/>
      <c r="BD105" s="916"/>
      <c r="BE105" s="916"/>
      <c r="BF105" s="916"/>
      <c r="BG105" s="916"/>
      <c r="BH105" s="59"/>
      <c r="BI105" s="274"/>
      <c r="BJ105" s="274"/>
      <c r="BK105" s="274"/>
      <c r="BL105" s="274"/>
      <c r="BN105" s="274"/>
      <c r="BO105" s="274"/>
      <c r="BP105" s="274"/>
    </row>
    <row r="106" spans="1:68" ht="13.5" customHeight="1">
      <c r="A106" s="1135" t="s">
        <v>7</v>
      </c>
      <c r="B106" s="1062" t="s">
        <v>213</v>
      </c>
      <c r="C106" s="1134"/>
      <c r="D106" s="1062" t="s">
        <v>214</v>
      </c>
      <c r="E106" s="1134"/>
      <c r="F106" s="1062" t="s">
        <v>215</v>
      </c>
      <c r="G106" s="1134"/>
      <c r="H106" s="1062" t="s">
        <v>216</v>
      </c>
      <c r="I106" s="1137"/>
      <c r="J106" s="1138" t="s">
        <v>204</v>
      </c>
      <c r="K106" s="1139"/>
      <c r="L106" s="1141" t="s">
        <v>217</v>
      </c>
      <c r="M106" s="1134"/>
      <c r="N106" s="1062" t="s">
        <v>218</v>
      </c>
      <c r="O106" s="1134"/>
      <c r="P106" s="1062" t="s">
        <v>219</v>
      </c>
      <c r="Q106" s="1134"/>
      <c r="R106" s="1062" t="s">
        <v>220</v>
      </c>
      <c r="S106" s="1134"/>
      <c r="T106" s="1062" t="s">
        <v>1</v>
      </c>
      <c r="U106" s="1127"/>
      <c r="V106" s="54"/>
      <c r="W106" s="1135" t="s">
        <v>7</v>
      </c>
      <c r="X106" s="1062" t="s">
        <v>213</v>
      </c>
      <c r="Y106" s="1134"/>
      <c r="Z106" s="1062" t="s">
        <v>214</v>
      </c>
      <c r="AA106" s="1134"/>
      <c r="AB106" s="1062" t="s">
        <v>215</v>
      </c>
      <c r="AC106" s="1134"/>
      <c r="AD106" s="1062" t="s">
        <v>216</v>
      </c>
      <c r="AE106" s="1137"/>
      <c r="AF106" s="1138" t="s">
        <v>347</v>
      </c>
      <c r="AG106" s="1140"/>
      <c r="AH106" s="1141" t="s">
        <v>217</v>
      </c>
      <c r="AI106" s="1134"/>
      <c r="AJ106" s="1101" t="s">
        <v>218</v>
      </c>
      <c r="AK106" s="1134"/>
      <c r="AL106" s="1101" t="s">
        <v>219</v>
      </c>
      <c r="AM106" s="1134"/>
      <c r="AN106" s="1101" t="s">
        <v>220</v>
      </c>
      <c r="AO106" s="1134"/>
      <c r="AP106" s="1101" t="s">
        <v>1</v>
      </c>
      <c r="AQ106" s="1127"/>
      <c r="AR106" s="3"/>
      <c r="AS106" s="1030" t="s">
        <v>7</v>
      </c>
      <c r="AT106" s="1035" t="s">
        <v>221</v>
      </c>
      <c r="AU106" s="1025"/>
      <c r="AV106" s="1025"/>
      <c r="AW106" s="1025"/>
      <c r="AX106" s="1025"/>
      <c r="AY106" s="1025"/>
      <c r="AZ106" s="1025"/>
      <c r="BA106" s="1025"/>
      <c r="BB106" s="1025"/>
      <c r="BC106" s="1036"/>
      <c r="BD106" s="1126" t="s">
        <v>97</v>
      </c>
      <c r="BE106" s="1124"/>
      <c r="BF106" s="1125"/>
      <c r="BG106" s="1032" t="s">
        <v>98</v>
      </c>
      <c r="BH106" s="3"/>
      <c r="BI106" s="1028" t="s">
        <v>7</v>
      </c>
      <c r="BJ106" s="1021" t="s">
        <v>103</v>
      </c>
      <c r="BK106" s="1119" t="s">
        <v>544</v>
      </c>
      <c r="BL106" s="1121" t="s">
        <v>104</v>
      </c>
      <c r="BM106" s="1025" t="s">
        <v>105</v>
      </c>
      <c r="BN106" s="1025" t="s">
        <v>106</v>
      </c>
      <c r="BO106" s="1145" t="s">
        <v>4</v>
      </c>
      <c r="BP106" s="1032" t="s">
        <v>5</v>
      </c>
    </row>
    <row r="107" spans="1:68" ht="29.25" customHeight="1">
      <c r="A107" s="1136"/>
      <c r="B107" s="4" t="s">
        <v>99</v>
      </c>
      <c r="C107" s="4" t="s">
        <v>100</v>
      </c>
      <c r="D107" s="4" t="s">
        <v>99</v>
      </c>
      <c r="E107" s="4" t="s">
        <v>100</v>
      </c>
      <c r="F107" s="4" t="s">
        <v>99</v>
      </c>
      <c r="G107" s="4" t="s">
        <v>100</v>
      </c>
      <c r="H107" s="4" t="s">
        <v>99</v>
      </c>
      <c r="I107" s="298" t="s">
        <v>100</v>
      </c>
      <c r="J107" s="318" t="s">
        <v>99</v>
      </c>
      <c r="K107" s="318" t="s">
        <v>100</v>
      </c>
      <c r="L107" s="318" t="s">
        <v>99</v>
      </c>
      <c r="M107" s="4" t="s">
        <v>100</v>
      </c>
      <c r="N107" s="4" t="s">
        <v>99</v>
      </c>
      <c r="O107" s="4" t="s">
        <v>100</v>
      </c>
      <c r="P107" s="4" t="s">
        <v>99</v>
      </c>
      <c r="Q107" s="4" t="s">
        <v>100</v>
      </c>
      <c r="R107" s="4" t="s">
        <v>99</v>
      </c>
      <c r="S107" s="4" t="s">
        <v>100</v>
      </c>
      <c r="T107" s="4" t="s">
        <v>99</v>
      </c>
      <c r="U107" s="5" t="s">
        <v>100</v>
      </c>
      <c r="V107" s="76"/>
      <c r="W107" s="1136"/>
      <c r="X107" s="307" t="s">
        <v>99</v>
      </c>
      <c r="Y107" s="307" t="s">
        <v>100</v>
      </c>
      <c r="Z107" s="307" t="s">
        <v>99</v>
      </c>
      <c r="AA107" s="307" t="s">
        <v>100</v>
      </c>
      <c r="AB107" s="307" t="s">
        <v>99</v>
      </c>
      <c r="AC107" s="307" t="s">
        <v>100</v>
      </c>
      <c r="AD107" s="307" t="s">
        <v>99</v>
      </c>
      <c r="AE107" s="298" t="s">
        <v>100</v>
      </c>
      <c r="AF107" s="307" t="s">
        <v>99</v>
      </c>
      <c r="AG107" s="298" t="s">
        <v>100</v>
      </c>
      <c r="AH107" s="304" t="s">
        <v>99</v>
      </c>
      <c r="AI107" s="307" t="s">
        <v>100</v>
      </c>
      <c r="AJ107" s="307" t="s">
        <v>99</v>
      </c>
      <c r="AK107" s="307" t="s">
        <v>100</v>
      </c>
      <c r="AL107" s="307" t="s">
        <v>99</v>
      </c>
      <c r="AM107" s="307" t="s">
        <v>100</v>
      </c>
      <c r="AN107" s="307" t="s">
        <v>99</v>
      </c>
      <c r="AO107" s="307" t="s">
        <v>100</v>
      </c>
      <c r="AP107" s="318" t="s">
        <v>99</v>
      </c>
      <c r="AQ107" s="269" t="s">
        <v>100</v>
      </c>
      <c r="AR107" s="3"/>
      <c r="AS107" s="1048"/>
      <c r="AT107" s="443" t="s">
        <v>213</v>
      </c>
      <c r="AU107" s="919" t="s">
        <v>214</v>
      </c>
      <c r="AV107" s="919" t="s">
        <v>215</v>
      </c>
      <c r="AW107" s="919" t="s">
        <v>216</v>
      </c>
      <c r="AX107" s="919" t="s">
        <v>347</v>
      </c>
      <c r="AY107" s="919" t="s">
        <v>222</v>
      </c>
      <c r="AZ107" s="919" t="s">
        <v>223</v>
      </c>
      <c r="BA107" s="919" t="s">
        <v>224</v>
      </c>
      <c r="BB107" s="919" t="s">
        <v>225</v>
      </c>
      <c r="BC107" s="444" t="s">
        <v>226</v>
      </c>
      <c r="BD107" s="443" t="s">
        <v>116</v>
      </c>
      <c r="BE107" s="919" t="s">
        <v>117</v>
      </c>
      <c r="BF107" s="444" t="s">
        <v>1</v>
      </c>
      <c r="BG107" s="1142"/>
      <c r="BH107" s="3"/>
      <c r="BI107" s="1029"/>
      <c r="BJ107" s="1022"/>
      <c r="BK107" s="1120"/>
      <c r="BL107" s="1122"/>
      <c r="BM107" s="1123"/>
      <c r="BN107" s="1123"/>
      <c r="BO107" s="1146"/>
      <c r="BP107" s="1142"/>
    </row>
    <row r="108" spans="1:68" ht="13.5" customHeight="1">
      <c r="A108" s="876" t="s">
        <v>56</v>
      </c>
      <c r="B108" s="215"/>
      <c r="C108" s="215"/>
      <c r="D108" s="66"/>
      <c r="E108" s="21"/>
      <c r="F108" s="21"/>
      <c r="G108" s="21"/>
      <c r="H108" s="21"/>
      <c r="I108" s="21"/>
      <c r="J108" s="65"/>
      <c r="K108" s="65"/>
      <c r="L108" s="65"/>
      <c r="M108" s="21"/>
      <c r="N108" s="21"/>
      <c r="O108" s="21"/>
      <c r="P108" s="21"/>
      <c r="Q108" s="21"/>
      <c r="R108" s="21"/>
      <c r="S108" s="21"/>
      <c r="T108" s="84"/>
      <c r="U108" s="797"/>
      <c r="V108" s="71"/>
      <c r="W108" s="341" t="s">
        <v>56</v>
      </c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84"/>
      <c r="AQ108" s="733"/>
      <c r="AR108" s="3"/>
      <c r="AS108" s="341" t="s">
        <v>56</v>
      </c>
      <c r="AT108" s="511"/>
      <c r="AU108" s="215"/>
      <c r="AV108" s="215"/>
      <c r="AW108" s="215"/>
      <c r="AX108" s="215"/>
      <c r="AY108" s="215"/>
      <c r="AZ108" s="215"/>
      <c r="BA108" s="215"/>
      <c r="BB108" s="215"/>
      <c r="BC108" s="810"/>
      <c r="BD108" s="927"/>
      <c r="BE108" s="706"/>
      <c r="BF108" s="810"/>
      <c r="BG108" s="928"/>
      <c r="BH108" s="3"/>
      <c r="BI108" s="569" t="s">
        <v>56</v>
      </c>
      <c r="BJ108" s="929"/>
      <c r="BK108" s="930"/>
      <c r="BL108" s="930"/>
      <c r="BM108" s="931"/>
      <c r="BN108" s="930"/>
      <c r="BO108" s="932"/>
      <c r="BP108" s="933"/>
    </row>
    <row r="109" spans="1:68" ht="13.5" customHeight="1">
      <c r="A109" s="340" t="s">
        <v>430</v>
      </c>
      <c r="B109" s="65">
        <v>167</v>
      </c>
      <c r="C109" s="65">
        <v>57</v>
      </c>
      <c r="D109" s="21">
        <v>91</v>
      </c>
      <c r="E109" s="21">
        <v>40</v>
      </c>
      <c r="F109" s="21">
        <v>0</v>
      </c>
      <c r="G109" s="21">
        <v>0</v>
      </c>
      <c r="H109" s="21">
        <v>85</v>
      </c>
      <c r="I109" s="21">
        <v>22</v>
      </c>
      <c r="J109" s="21">
        <v>0</v>
      </c>
      <c r="K109" s="21">
        <v>0</v>
      </c>
      <c r="L109" s="21">
        <v>91</v>
      </c>
      <c r="M109" s="21">
        <v>38</v>
      </c>
      <c r="N109" s="21">
        <v>0</v>
      </c>
      <c r="O109" s="21">
        <v>0</v>
      </c>
      <c r="P109" s="21">
        <v>22</v>
      </c>
      <c r="Q109" s="21">
        <v>4</v>
      </c>
      <c r="R109" s="21">
        <v>0</v>
      </c>
      <c r="S109" s="21">
        <v>0</v>
      </c>
      <c r="T109" s="84">
        <f t="shared" ref="T109:T145" si="195">+B109+D109+F109+H109+J109+L109+N109+P109+R109</f>
        <v>456</v>
      </c>
      <c r="U109" s="796">
        <f t="shared" ref="U109:U145" si="196">+C109+E109+G109+I109+K109+M109+O109+Q109+S109</f>
        <v>161</v>
      </c>
      <c r="V109" s="71"/>
      <c r="W109" s="340" t="s">
        <v>430</v>
      </c>
      <c r="X109" s="21">
        <v>36</v>
      </c>
      <c r="Y109" s="21">
        <v>11</v>
      </c>
      <c r="Z109" s="21">
        <v>19</v>
      </c>
      <c r="AA109" s="21">
        <v>10</v>
      </c>
      <c r="AB109" s="21">
        <v>0</v>
      </c>
      <c r="AC109" s="21">
        <v>0</v>
      </c>
      <c r="AD109" s="21">
        <v>18</v>
      </c>
      <c r="AE109" s="21">
        <v>5</v>
      </c>
      <c r="AF109" s="21">
        <v>0</v>
      </c>
      <c r="AG109" s="21">
        <v>0</v>
      </c>
      <c r="AH109" s="21">
        <v>21</v>
      </c>
      <c r="AI109" s="21">
        <v>6</v>
      </c>
      <c r="AJ109" s="21">
        <v>0</v>
      </c>
      <c r="AK109" s="21">
        <v>0</v>
      </c>
      <c r="AL109" s="21">
        <v>8</v>
      </c>
      <c r="AM109" s="21">
        <v>1</v>
      </c>
      <c r="AN109" s="21">
        <v>0</v>
      </c>
      <c r="AO109" s="21">
        <v>0</v>
      </c>
      <c r="AP109" s="84">
        <f t="shared" ref="AP109:AP114" si="197">+X109+Z109+AB109+AD109+AF109+AH109+AJ109+AL109+AN109</f>
        <v>102</v>
      </c>
      <c r="AQ109" s="733">
        <f t="shared" ref="AQ109:AQ114" si="198">+Y109+AA109+AC109+AE109+AG109+AI109+AK109+AM109+AO109</f>
        <v>33</v>
      </c>
      <c r="AR109" s="3"/>
      <c r="AS109" s="340" t="s">
        <v>430</v>
      </c>
      <c r="AT109" s="511">
        <v>4</v>
      </c>
      <c r="AU109" s="215">
        <v>2</v>
      </c>
      <c r="AV109" s="215">
        <v>0</v>
      </c>
      <c r="AW109" s="215">
        <v>2</v>
      </c>
      <c r="AX109" s="215">
        <v>0</v>
      </c>
      <c r="AY109" s="215">
        <v>2</v>
      </c>
      <c r="AZ109" s="215">
        <v>0</v>
      </c>
      <c r="BA109" s="215">
        <v>2</v>
      </c>
      <c r="BB109" s="215">
        <v>0</v>
      </c>
      <c r="BC109" s="810">
        <f t="shared" ref="BC109:BC114" si="199">SUM(AT109:BB109)</f>
        <v>12</v>
      </c>
      <c r="BD109" s="934">
        <v>9</v>
      </c>
      <c r="BE109" s="935">
        <v>3</v>
      </c>
      <c r="BF109" s="838">
        <f t="shared" ref="BF109:BF145" si="200">SUM(BD109:BE109)</f>
        <v>12</v>
      </c>
      <c r="BG109" s="936">
        <v>2</v>
      </c>
      <c r="BH109" s="3"/>
      <c r="BI109" s="18" t="s">
        <v>59</v>
      </c>
      <c r="BJ109" s="937">
        <v>7</v>
      </c>
      <c r="BK109" s="889">
        <v>6</v>
      </c>
      <c r="BL109" s="935"/>
      <c r="BM109" s="935">
        <v>4</v>
      </c>
      <c r="BN109" s="889">
        <v>0</v>
      </c>
      <c r="BO109" s="938">
        <f t="shared" ref="BO109:BO114" si="201">+BJ109+BK109+BL109+BM109+BN109</f>
        <v>17</v>
      </c>
      <c r="BP109" s="939">
        <v>6</v>
      </c>
    </row>
    <row r="110" spans="1:68" ht="13.5" customHeight="1">
      <c r="A110" s="340" t="s">
        <v>431</v>
      </c>
      <c r="B110" s="21">
        <v>514</v>
      </c>
      <c r="C110" s="21">
        <v>247</v>
      </c>
      <c r="D110" s="21">
        <v>198</v>
      </c>
      <c r="E110" s="21">
        <v>138</v>
      </c>
      <c r="F110" s="21">
        <v>51</v>
      </c>
      <c r="G110" s="21">
        <v>7</v>
      </c>
      <c r="H110" s="21">
        <v>311</v>
      </c>
      <c r="I110" s="21">
        <v>118</v>
      </c>
      <c r="J110" s="21">
        <v>0</v>
      </c>
      <c r="K110" s="21">
        <v>0</v>
      </c>
      <c r="L110" s="21">
        <v>275</v>
      </c>
      <c r="M110" s="21">
        <v>177</v>
      </c>
      <c r="N110" s="21">
        <v>77</v>
      </c>
      <c r="O110" s="21">
        <v>8</v>
      </c>
      <c r="P110" s="21">
        <v>283</v>
      </c>
      <c r="Q110" s="21">
        <v>86</v>
      </c>
      <c r="R110" s="21">
        <v>0</v>
      </c>
      <c r="S110" s="21">
        <v>0</v>
      </c>
      <c r="T110" s="84">
        <f t="shared" si="195"/>
        <v>1709</v>
      </c>
      <c r="U110" s="733">
        <f t="shared" si="196"/>
        <v>781</v>
      </c>
      <c r="V110" s="71"/>
      <c r="W110" s="340" t="s">
        <v>431</v>
      </c>
      <c r="X110" s="21">
        <v>64</v>
      </c>
      <c r="Y110" s="21">
        <v>37</v>
      </c>
      <c r="Z110" s="21">
        <v>26</v>
      </c>
      <c r="AA110" s="21">
        <v>19</v>
      </c>
      <c r="AB110" s="21">
        <v>1</v>
      </c>
      <c r="AC110" s="21">
        <v>0</v>
      </c>
      <c r="AD110" s="21">
        <v>40</v>
      </c>
      <c r="AE110" s="21">
        <v>10</v>
      </c>
      <c r="AF110" s="21">
        <v>0</v>
      </c>
      <c r="AG110" s="21">
        <v>0</v>
      </c>
      <c r="AH110" s="21">
        <v>68</v>
      </c>
      <c r="AI110" s="21">
        <v>45</v>
      </c>
      <c r="AJ110" s="21">
        <v>29</v>
      </c>
      <c r="AK110" s="21">
        <v>3</v>
      </c>
      <c r="AL110" s="21">
        <v>80</v>
      </c>
      <c r="AM110" s="21">
        <v>29</v>
      </c>
      <c r="AN110" s="21">
        <v>0</v>
      </c>
      <c r="AO110" s="21">
        <v>0</v>
      </c>
      <c r="AP110" s="84">
        <f t="shared" si="197"/>
        <v>308</v>
      </c>
      <c r="AQ110" s="733">
        <f t="shared" si="198"/>
        <v>143</v>
      </c>
      <c r="AR110" s="3"/>
      <c r="AS110" s="340" t="s">
        <v>431</v>
      </c>
      <c r="AT110" s="511">
        <v>10</v>
      </c>
      <c r="AU110" s="215">
        <v>3</v>
      </c>
      <c r="AV110" s="215">
        <v>1</v>
      </c>
      <c r="AW110" s="215">
        <v>5</v>
      </c>
      <c r="AX110" s="215">
        <v>0</v>
      </c>
      <c r="AY110" s="215">
        <v>4</v>
      </c>
      <c r="AZ110" s="215">
        <v>2</v>
      </c>
      <c r="BA110" s="215">
        <v>5</v>
      </c>
      <c r="BB110" s="215">
        <v>0</v>
      </c>
      <c r="BC110" s="810">
        <f t="shared" si="199"/>
        <v>30</v>
      </c>
      <c r="BD110" s="934">
        <v>30</v>
      </c>
      <c r="BE110" s="935">
        <v>0</v>
      </c>
      <c r="BF110" s="838">
        <f t="shared" si="200"/>
        <v>30</v>
      </c>
      <c r="BG110" s="936">
        <v>1</v>
      </c>
      <c r="BH110" s="3"/>
      <c r="BI110" s="18" t="s">
        <v>57</v>
      </c>
      <c r="BJ110" s="937">
        <v>56</v>
      </c>
      <c r="BK110" s="889">
        <v>2</v>
      </c>
      <c r="BL110" s="935"/>
      <c r="BM110" s="935">
        <v>13</v>
      </c>
      <c r="BN110" s="889">
        <v>0</v>
      </c>
      <c r="BO110" s="938">
        <f t="shared" si="201"/>
        <v>71</v>
      </c>
      <c r="BP110" s="939">
        <v>26</v>
      </c>
    </row>
    <row r="111" spans="1:68" s="82" customFormat="1" ht="13.5" customHeight="1">
      <c r="A111" s="340" t="s">
        <v>432</v>
      </c>
      <c r="B111" s="21">
        <v>182</v>
      </c>
      <c r="C111" s="21">
        <v>89</v>
      </c>
      <c r="D111" s="21">
        <v>59</v>
      </c>
      <c r="E111" s="21">
        <v>45</v>
      </c>
      <c r="F111" s="21">
        <v>43</v>
      </c>
      <c r="G111" s="21">
        <v>11</v>
      </c>
      <c r="H111" s="21">
        <v>129</v>
      </c>
      <c r="I111" s="21">
        <v>40</v>
      </c>
      <c r="J111" s="21">
        <v>0</v>
      </c>
      <c r="K111" s="21">
        <v>0</v>
      </c>
      <c r="L111" s="21">
        <v>100</v>
      </c>
      <c r="M111" s="21">
        <v>62</v>
      </c>
      <c r="N111" s="21">
        <v>30</v>
      </c>
      <c r="O111" s="21">
        <v>1</v>
      </c>
      <c r="P111" s="21">
        <v>109</v>
      </c>
      <c r="Q111" s="21">
        <v>46</v>
      </c>
      <c r="R111" s="21">
        <v>0</v>
      </c>
      <c r="S111" s="21">
        <v>0</v>
      </c>
      <c r="T111" s="84">
        <f t="shared" si="195"/>
        <v>652</v>
      </c>
      <c r="U111" s="733">
        <f t="shared" si="196"/>
        <v>294</v>
      </c>
      <c r="V111" s="71"/>
      <c r="W111" s="340" t="s">
        <v>432</v>
      </c>
      <c r="X111" s="21">
        <v>15</v>
      </c>
      <c r="Y111" s="21">
        <v>9</v>
      </c>
      <c r="Z111" s="21">
        <v>3</v>
      </c>
      <c r="AA111" s="21">
        <v>2</v>
      </c>
      <c r="AB111" s="21">
        <v>0</v>
      </c>
      <c r="AC111" s="21">
        <v>0</v>
      </c>
      <c r="AD111" s="21">
        <v>4</v>
      </c>
      <c r="AE111" s="21">
        <v>2</v>
      </c>
      <c r="AF111" s="21">
        <v>0</v>
      </c>
      <c r="AG111" s="21">
        <v>0</v>
      </c>
      <c r="AH111" s="21">
        <v>25</v>
      </c>
      <c r="AI111" s="21">
        <v>18</v>
      </c>
      <c r="AJ111" s="21">
        <v>0</v>
      </c>
      <c r="AK111" s="21">
        <v>0</v>
      </c>
      <c r="AL111" s="21">
        <v>31</v>
      </c>
      <c r="AM111" s="21">
        <v>12</v>
      </c>
      <c r="AN111" s="21">
        <v>0</v>
      </c>
      <c r="AO111" s="21">
        <v>0</v>
      </c>
      <c r="AP111" s="84">
        <f t="shared" si="197"/>
        <v>78</v>
      </c>
      <c r="AQ111" s="733">
        <f t="shared" si="198"/>
        <v>43</v>
      </c>
      <c r="AR111" s="3"/>
      <c r="AS111" s="340" t="s">
        <v>432</v>
      </c>
      <c r="AT111" s="511">
        <v>4</v>
      </c>
      <c r="AU111" s="215">
        <v>1</v>
      </c>
      <c r="AV111" s="215">
        <v>1</v>
      </c>
      <c r="AW111" s="215">
        <v>2</v>
      </c>
      <c r="AX111" s="215">
        <v>0</v>
      </c>
      <c r="AY111" s="215">
        <v>2</v>
      </c>
      <c r="AZ111" s="215">
        <v>1</v>
      </c>
      <c r="BA111" s="215">
        <v>2</v>
      </c>
      <c r="BB111" s="215">
        <v>0</v>
      </c>
      <c r="BC111" s="810">
        <f t="shared" si="199"/>
        <v>13</v>
      </c>
      <c r="BD111" s="934">
        <v>9</v>
      </c>
      <c r="BE111" s="935">
        <v>4</v>
      </c>
      <c r="BF111" s="838">
        <f t="shared" si="200"/>
        <v>13</v>
      </c>
      <c r="BG111" s="936">
        <v>1</v>
      </c>
      <c r="BH111" s="3"/>
      <c r="BI111" s="18" t="s">
        <v>58</v>
      </c>
      <c r="BJ111" s="937">
        <v>24</v>
      </c>
      <c r="BK111" s="889">
        <v>3</v>
      </c>
      <c r="BL111" s="935"/>
      <c r="BM111" s="935">
        <v>1</v>
      </c>
      <c r="BN111" s="889">
        <v>1</v>
      </c>
      <c r="BO111" s="938">
        <f t="shared" si="201"/>
        <v>29</v>
      </c>
      <c r="BP111" s="939">
        <v>12</v>
      </c>
    </row>
    <row r="112" spans="1:68" ht="13.5" customHeight="1">
      <c r="A112" s="340" t="s">
        <v>433</v>
      </c>
      <c r="B112" s="21">
        <v>321</v>
      </c>
      <c r="C112" s="21">
        <v>118</v>
      </c>
      <c r="D112" s="21">
        <v>196</v>
      </c>
      <c r="E112" s="21">
        <v>95</v>
      </c>
      <c r="F112" s="21">
        <v>0</v>
      </c>
      <c r="G112" s="21">
        <v>0</v>
      </c>
      <c r="H112" s="21">
        <v>146</v>
      </c>
      <c r="I112" s="21">
        <v>42</v>
      </c>
      <c r="J112" s="21">
        <v>0</v>
      </c>
      <c r="K112" s="21">
        <v>0</v>
      </c>
      <c r="L112" s="21">
        <v>131</v>
      </c>
      <c r="M112" s="21">
        <v>84</v>
      </c>
      <c r="N112" s="21">
        <v>0</v>
      </c>
      <c r="O112" s="21">
        <v>0</v>
      </c>
      <c r="P112" s="21">
        <v>79</v>
      </c>
      <c r="Q112" s="21">
        <v>15</v>
      </c>
      <c r="R112" s="21">
        <v>0</v>
      </c>
      <c r="S112" s="21">
        <v>0</v>
      </c>
      <c r="T112" s="84">
        <f t="shared" si="195"/>
        <v>873</v>
      </c>
      <c r="U112" s="733">
        <f t="shared" si="196"/>
        <v>354</v>
      </c>
      <c r="V112" s="71"/>
      <c r="W112" s="340" t="s">
        <v>433</v>
      </c>
      <c r="X112" s="21">
        <v>47</v>
      </c>
      <c r="Y112" s="21">
        <v>22</v>
      </c>
      <c r="Z112" s="21">
        <v>6</v>
      </c>
      <c r="AA112" s="21">
        <v>4</v>
      </c>
      <c r="AB112" s="21">
        <v>0</v>
      </c>
      <c r="AC112" s="21">
        <v>0</v>
      </c>
      <c r="AD112" s="21">
        <v>4</v>
      </c>
      <c r="AE112" s="21">
        <v>1</v>
      </c>
      <c r="AF112" s="21">
        <v>0</v>
      </c>
      <c r="AG112" s="21">
        <v>0</v>
      </c>
      <c r="AH112" s="21">
        <v>9</v>
      </c>
      <c r="AI112" s="21">
        <v>4</v>
      </c>
      <c r="AJ112" s="21">
        <v>0</v>
      </c>
      <c r="AK112" s="21">
        <v>0</v>
      </c>
      <c r="AL112" s="21">
        <v>3</v>
      </c>
      <c r="AM112" s="21">
        <v>0</v>
      </c>
      <c r="AN112" s="21">
        <v>0</v>
      </c>
      <c r="AO112" s="21">
        <v>0</v>
      </c>
      <c r="AP112" s="84">
        <f t="shared" si="197"/>
        <v>69</v>
      </c>
      <c r="AQ112" s="733">
        <f t="shared" si="198"/>
        <v>31</v>
      </c>
      <c r="AR112" s="3"/>
      <c r="AS112" s="340" t="s">
        <v>433</v>
      </c>
      <c r="AT112" s="511">
        <v>7</v>
      </c>
      <c r="AU112" s="215">
        <v>4</v>
      </c>
      <c r="AV112" s="215">
        <v>0</v>
      </c>
      <c r="AW112" s="215">
        <v>3</v>
      </c>
      <c r="AX112" s="215">
        <v>0</v>
      </c>
      <c r="AY112" s="215">
        <v>3</v>
      </c>
      <c r="AZ112" s="215">
        <v>0</v>
      </c>
      <c r="BA112" s="215">
        <v>2</v>
      </c>
      <c r="BB112" s="215">
        <v>0</v>
      </c>
      <c r="BC112" s="810">
        <f t="shared" si="199"/>
        <v>19</v>
      </c>
      <c r="BD112" s="934">
        <v>12</v>
      </c>
      <c r="BE112" s="935">
        <v>2</v>
      </c>
      <c r="BF112" s="838">
        <f t="shared" si="200"/>
        <v>14</v>
      </c>
      <c r="BG112" s="936">
        <v>2</v>
      </c>
      <c r="BH112" s="3"/>
      <c r="BI112" s="18" t="s">
        <v>68</v>
      </c>
      <c r="BJ112" s="937">
        <v>9</v>
      </c>
      <c r="BK112" s="474">
        <v>9</v>
      </c>
      <c r="BL112" s="935">
        <v>2</v>
      </c>
      <c r="BM112" s="935">
        <v>6</v>
      </c>
      <c r="BN112" s="889">
        <v>0</v>
      </c>
      <c r="BO112" s="938">
        <f t="shared" si="201"/>
        <v>26</v>
      </c>
      <c r="BP112" s="939">
        <v>7</v>
      </c>
    </row>
    <row r="113" spans="1:68" ht="13.5" customHeight="1">
      <c r="A113" s="340" t="s">
        <v>434</v>
      </c>
      <c r="B113" s="21">
        <v>148</v>
      </c>
      <c r="C113" s="21">
        <v>51</v>
      </c>
      <c r="D113" s="21">
        <v>46</v>
      </c>
      <c r="E113" s="21">
        <v>22</v>
      </c>
      <c r="F113" s="21">
        <v>0</v>
      </c>
      <c r="G113" s="21">
        <v>0</v>
      </c>
      <c r="H113" s="21">
        <v>17</v>
      </c>
      <c r="I113" s="21">
        <v>5</v>
      </c>
      <c r="J113" s="21">
        <v>0</v>
      </c>
      <c r="K113" s="21">
        <v>0</v>
      </c>
      <c r="L113" s="21">
        <v>37</v>
      </c>
      <c r="M113" s="21">
        <v>18</v>
      </c>
      <c r="N113" s="21">
        <v>0</v>
      </c>
      <c r="O113" s="21">
        <v>0</v>
      </c>
      <c r="P113" s="21">
        <v>21</v>
      </c>
      <c r="Q113" s="21">
        <v>4</v>
      </c>
      <c r="R113" s="21">
        <v>0</v>
      </c>
      <c r="S113" s="21">
        <v>0</v>
      </c>
      <c r="T113" s="84">
        <f t="shared" si="195"/>
        <v>269</v>
      </c>
      <c r="U113" s="733">
        <f t="shared" si="196"/>
        <v>100</v>
      </c>
      <c r="V113" s="71"/>
      <c r="W113" s="340" t="s">
        <v>434</v>
      </c>
      <c r="X113" s="21">
        <v>8</v>
      </c>
      <c r="Y113" s="21">
        <v>2</v>
      </c>
      <c r="Z113" s="21">
        <v>8</v>
      </c>
      <c r="AA113" s="21">
        <v>3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4</v>
      </c>
      <c r="AI113" s="21">
        <v>1</v>
      </c>
      <c r="AJ113" s="21">
        <v>0</v>
      </c>
      <c r="AK113" s="21">
        <v>0</v>
      </c>
      <c r="AL113" s="21">
        <v>4</v>
      </c>
      <c r="AM113" s="21">
        <v>1</v>
      </c>
      <c r="AN113" s="21">
        <v>0</v>
      </c>
      <c r="AO113" s="21">
        <v>0</v>
      </c>
      <c r="AP113" s="84">
        <f t="shared" si="197"/>
        <v>24</v>
      </c>
      <c r="AQ113" s="733">
        <f t="shared" si="198"/>
        <v>7</v>
      </c>
      <c r="AR113" s="3"/>
      <c r="AS113" s="340" t="s">
        <v>434</v>
      </c>
      <c r="AT113" s="511">
        <v>2</v>
      </c>
      <c r="AU113" s="215">
        <v>1</v>
      </c>
      <c r="AV113" s="215">
        <v>0</v>
      </c>
      <c r="AW113" s="215">
        <v>1</v>
      </c>
      <c r="AX113" s="215">
        <v>0</v>
      </c>
      <c r="AY113" s="215">
        <v>1</v>
      </c>
      <c r="AZ113" s="215">
        <v>0</v>
      </c>
      <c r="BA113" s="215">
        <v>1</v>
      </c>
      <c r="BB113" s="215">
        <v>0</v>
      </c>
      <c r="BC113" s="810">
        <f t="shared" si="199"/>
        <v>6</v>
      </c>
      <c r="BD113" s="934">
        <v>3</v>
      </c>
      <c r="BE113" s="935">
        <v>1</v>
      </c>
      <c r="BF113" s="838">
        <f t="shared" si="200"/>
        <v>4</v>
      </c>
      <c r="BG113" s="936">
        <v>1</v>
      </c>
      <c r="BH113" s="3"/>
      <c r="BI113" s="18" t="s">
        <v>69</v>
      </c>
      <c r="BJ113" s="937">
        <v>12</v>
      </c>
      <c r="BK113" s="889">
        <v>1</v>
      </c>
      <c r="BL113" s="935"/>
      <c r="BM113" s="935"/>
      <c r="BN113" s="889">
        <v>0</v>
      </c>
      <c r="BO113" s="938">
        <f t="shared" si="201"/>
        <v>13</v>
      </c>
      <c r="BP113" s="939">
        <v>1</v>
      </c>
    </row>
    <row r="114" spans="1:68" ht="13.5" customHeight="1">
      <c r="A114" s="340" t="s">
        <v>435</v>
      </c>
      <c r="B114" s="21">
        <v>40</v>
      </c>
      <c r="C114" s="21">
        <v>16</v>
      </c>
      <c r="D114" s="21">
        <v>33</v>
      </c>
      <c r="E114" s="21">
        <v>12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10</v>
      </c>
      <c r="M114" s="21">
        <v>5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84">
        <f t="shared" si="195"/>
        <v>83</v>
      </c>
      <c r="U114" s="733">
        <f t="shared" si="196"/>
        <v>33</v>
      </c>
      <c r="V114" s="71"/>
      <c r="W114" s="340" t="s">
        <v>435</v>
      </c>
      <c r="X114" s="21">
        <v>6</v>
      </c>
      <c r="Y114" s="21">
        <v>3</v>
      </c>
      <c r="Z114" s="21">
        <v>5</v>
      </c>
      <c r="AA114" s="21">
        <v>1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1</v>
      </c>
      <c r="AI114" s="21">
        <v>1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84">
        <f t="shared" si="197"/>
        <v>12</v>
      </c>
      <c r="AQ114" s="733">
        <f t="shared" si="198"/>
        <v>5</v>
      </c>
      <c r="AR114" s="3"/>
      <c r="AS114" s="340" t="s">
        <v>435</v>
      </c>
      <c r="AT114" s="511">
        <v>1</v>
      </c>
      <c r="AU114" s="215">
        <v>1</v>
      </c>
      <c r="AV114" s="215">
        <v>0</v>
      </c>
      <c r="AW114" s="215">
        <v>0</v>
      </c>
      <c r="AX114" s="215">
        <v>0</v>
      </c>
      <c r="AY114" s="215">
        <v>1</v>
      </c>
      <c r="AZ114" s="215">
        <v>0</v>
      </c>
      <c r="BA114" s="215">
        <v>0</v>
      </c>
      <c r="BB114" s="215">
        <v>0</v>
      </c>
      <c r="BC114" s="810">
        <f t="shared" si="199"/>
        <v>3</v>
      </c>
      <c r="BD114" s="934">
        <v>2</v>
      </c>
      <c r="BE114" s="935">
        <v>1</v>
      </c>
      <c r="BF114" s="838">
        <f t="shared" si="200"/>
        <v>3</v>
      </c>
      <c r="BG114" s="936">
        <v>1</v>
      </c>
      <c r="BH114" s="3"/>
      <c r="BI114" s="18" t="s">
        <v>72</v>
      </c>
      <c r="BJ114" s="937">
        <v>1</v>
      </c>
      <c r="BK114" s="889">
        <v>1</v>
      </c>
      <c r="BL114" s="935">
        <v>3</v>
      </c>
      <c r="BM114" s="935">
        <v>1</v>
      </c>
      <c r="BN114" s="889">
        <v>0</v>
      </c>
      <c r="BO114" s="938">
        <f t="shared" si="201"/>
        <v>6</v>
      </c>
      <c r="BP114" s="939">
        <v>0</v>
      </c>
    </row>
    <row r="115" spans="1:68" ht="13.5" customHeight="1">
      <c r="A115" s="341" t="s">
        <v>20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84"/>
      <c r="U115" s="733"/>
      <c r="V115" s="71"/>
      <c r="W115" s="341" t="s">
        <v>20</v>
      </c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84"/>
      <c r="AQ115" s="733"/>
      <c r="AR115" s="3"/>
      <c r="AS115" s="341" t="s">
        <v>20</v>
      </c>
      <c r="AT115" s="511"/>
      <c r="AU115" s="215"/>
      <c r="AV115" s="215"/>
      <c r="AW115" s="215"/>
      <c r="AX115" s="215"/>
      <c r="AY115" s="215"/>
      <c r="AZ115" s="215"/>
      <c r="BA115" s="215"/>
      <c r="BB115" s="215"/>
      <c r="BC115" s="810">
        <v>0</v>
      </c>
      <c r="BD115" s="927"/>
      <c r="BE115" s="706"/>
      <c r="BF115" s="838"/>
      <c r="BG115" s="928"/>
      <c r="BH115" s="3"/>
      <c r="BI115" s="569" t="s">
        <v>20</v>
      </c>
      <c r="BJ115" s="949"/>
      <c r="BK115" s="950"/>
      <c r="BL115" s="706"/>
      <c r="BM115" s="706"/>
      <c r="BN115" s="950"/>
      <c r="BO115" s="938"/>
      <c r="BP115" s="951"/>
    </row>
    <row r="116" spans="1:68" ht="13.5" customHeight="1">
      <c r="A116" s="340" t="s">
        <v>436</v>
      </c>
      <c r="B116" s="21">
        <v>122</v>
      </c>
      <c r="C116" s="21">
        <v>57</v>
      </c>
      <c r="D116" s="21">
        <v>38</v>
      </c>
      <c r="E116" s="21">
        <v>15</v>
      </c>
      <c r="F116" s="21">
        <v>0</v>
      </c>
      <c r="G116" s="21">
        <v>0</v>
      </c>
      <c r="H116" s="21">
        <v>29</v>
      </c>
      <c r="I116" s="21">
        <v>12</v>
      </c>
      <c r="J116" s="21">
        <v>0</v>
      </c>
      <c r="K116" s="21">
        <v>0</v>
      </c>
      <c r="L116" s="21">
        <v>35</v>
      </c>
      <c r="M116" s="21">
        <v>20</v>
      </c>
      <c r="N116" s="21">
        <v>0</v>
      </c>
      <c r="O116" s="21">
        <v>0</v>
      </c>
      <c r="P116" s="21">
        <v>12</v>
      </c>
      <c r="Q116" s="21">
        <v>1</v>
      </c>
      <c r="R116" s="21">
        <v>0</v>
      </c>
      <c r="S116" s="21">
        <v>0</v>
      </c>
      <c r="T116" s="84">
        <f t="shared" si="195"/>
        <v>236</v>
      </c>
      <c r="U116" s="733">
        <f t="shared" si="196"/>
        <v>105</v>
      </c>
      <c r="V116" s="71"/>
      <c r="W116" s="340" t="s">
        <v>436</v>
      </c>
      <c r="X116" s="21">
        <v>17</v>
      </c>
      <c r="Y116" s="21">
        <v>10</v>
      </c>
      <c r="Z116" s="21">
        <v>7</v>
      </c>
      <c r="AA116" s="21">
        <v>4</v>
      </c>
      <c r="AB116" s="21">
        <v>0</v>
      </c>
      <c r="AC116" s="21">
        <v>0</v>
      </c>
      <c r="AD116" s="21">
        <v>7</v>
      </c>
      <c r="AE116" s="21">
        <v>2</v>
      </c>
      <c r="AF116" s="21">
        <v>0</v>
      </c>
      <c r="AG116" s="21">
        <v>0</v>
      </c>
      <c r="AH116" s="21">
        <v>12</v>
      </c>
      <c r="AI116" s="21">
        <v>3</v>
      </c>
      <c r="AJ116" s="21">
        <v>0</v>
      </c>
      <c r="AK116" s="21">
        <v>0</v>
      </c>
      <c r="AL116" s="21">
        <v>6</v>
      </c>
      <c r="AM116" s="21">
        <v>0</v>
      </c>
      <c r="AN116" s="21">
        <v>0</v>
      </c>
      <c r="AO116" s="21">
        <v>0</v>
      </c>
      <c r="AP116" s="84">
        <f t="shared" ref="AP116:AP117" si="202">+X116+Z116+AB116+AD116+AF116+AH116+AJ116+AL116+AN116</f>
        <v>49</v>
      </c>
      <c r="AQ116" s="733">
        <f t="shared" ref="AQ116:AQ117" si="203">+Y116+AA116+AC116+AE116+AG116+AI116+AK116+AM116+AO116</f>
        <v>19</v>
      </c>
      <c r="AR116" s="3"/>
      <c r="AS116" s="340" t="s">
        <v>436</v>
      </c>
      <c r="AT116" s="511">
        <v>3</v>
      </c>
      <c r="AU116" s="215">
        <v>1</v>
      </c>
      <c r="AV116" s="215">
        <v>0</v>
      </c>
      <c r="AW116" s="215">
        <v>1</v>
      </c>
      <c r="AX116" s="215">
        <v>0</v>
      </c>
      <c r="AY116" s="215">
        <v>1</v>
      </c>
      <c r="AZ116" s="215">
        <v>0</v>
      </c>
      <c r="BA116" s="215">
        <v>1</v>
      </c>
      <c r="BB116" s="215">
        <v>0</v>
      </c>
      <c r="BC116" s="810">
        <f t="shared" ref="BC116:BC117" si="204">SUM(AT116:BB116)</f>
        <v>7</v>
      </c>
      <c r="BD116" s="934">
        <v>5</v>
      </c>
      <c r="BE116" s="935">
        <v>2</v>
      </c>
      <c r="BF116" s="838">
        <f t="shared" si="200"/>
        <v>7</v>
      </c>
      <c r="BG116" s="936">
        <v>2</v>
      </c>
      <c r="BH116" s="3"/>
      <c r="BI116" s="18" t="s">
        <v>21</v>
      </c>
      <c r="BJ116" s="937">
        <v>2</v>
      </c>
      <c r="BK116" s="889">
        <v>10</v>
      </c>
      <c r="BL116" s="935">
        <v>3</v>
      </c>
      <c r="BM116" s="935"/>
      <c r="BN116" s="889">
        <v>7</v>
      </c>
      <c r="BO116" s="938">
        <f>+BJ116+BK116+BL116+BM116+BN116</f>
        <v>22</v>
      </c>
      <c r="BP116" s="939">
        <v>5</v>
      </c>
    </row>
    <row r="117" spans="1:68" ht="13.5" customHeight="1">
      <c r="A117" s="340" t="s">
        <v>437</v>
      </c>
      <c r="B117" s="21">
        <v>1137</v>
      </c>
      <c r="C117" s="21">
        <v>534</v>
      </c>
      <c r="D117" s="21">
        <v>667</v>
      </c>
      <c r="E117" s="21">
        <v>354</v>
      </c>
      <c r="F117" s="21">
        <v>132</v>
      </c>
      <c r="G117" s="21">
        <v>42</v>
      </c>
      <c r="H117" s="21">
        <v>223</v>
      </c>
      <c r="I117" s="21">
        <v>77</v>
      </c>
      <c r="J117" s="21">
        <v>0</v>
      </c>
      <c r="K117" s="21">
        <v>0</v>
      </c>
      <c r="L117" s="21">
        <v>451</v>
      </c>
      <c r="M117" s="21">
        <v>291</v>
      </c>
      <c r="N117" s="21">
        <v>87</v>
      </c>
      <c r="O117" s="21">
        <v>14</v>
      </c>
      <c r="P117" s="21">
        <v>189</v>
      </c>
      <c r="Q117" s="21">
        <v>58</v>
      </c>
      <c r="R117" s="21">
        <v>0</v>
      </c>
      <c r="S117" s="21">
        <v>0</v>
      </c>
      <c r="T117" s="84">
        <f t="shared" si="195"/>
        <v>2886</v>
      </c>
      <c r="U117" s="733">
        <f t="shared" si="196"/>
        <v>1370</v>
      </c>
      <c r="V117" s="71"/>
      <c r="W117" s="340" t="s">
        <v>437</v>
      </c>
      <c r="X117" s="21">
        <v>129</v>
      </c>
      <c r="Y117" s="21">
        <v>61</v>
      </c>
      <c r="Z117" s="21">
        <v>25</v>
      </c>
      <c r="AA117" s="21">
        <v>8</v>
      </c>
      <c r="AB117" s="21">
        <v>8</v>
      </c>
      <c r="AC117" s="21">
        <v>1</v>
      </c>
      <c r="AD117" s="21">
        <v>8</v>
      </c>
      <c r="AE117" s="21">
        <v>3</v>
      </c>
      <c r="AF117" s="21">
        <v>0</v>
      </c>
      <c r="AG117" s="21">
        <v>0</v>
      </c>
      <c r="AH117" s="21">
        <v>44</v>
      </c>
      <c r="AI117" s="21">
        <v>27</v>
      </c>
      <c r="AJ117" s="21">
        <v>8</v>
      </c>
      <c r="AK117" s="21">
        <v>0</v>
      </c>
      <c r="AL117" s="21">
        <v>40</v>
      </c>
      <c r="AM117" s="21">
        <v>7</v>
      </c>
      <c r="AN117" s="21">
        <v>0</v>
      </c>
      <c r="AO117" s="21">
        <v>0</v>
      </c>
      <c r="AP117" s="84">
        <f t="shared" si="202"/>
        <v>262</v>
      </c>
      <c r="AQ117" s="733">
        <f t="shared" si="203"/>
        <v>107</v>
      </c>
      <c r="AR117" s="3"/>
      <c r="AS117" s="340" t="s">
        <v>437</v>
      </c>
      <c r="AT117" s="511">
        <v>23</v>
      </c>
      <c r="AU117" s="215">
        <v>14</v>
      </c>
      <c r="AV117" s="215">
        <v>4</v>
      </c>
      <c r="AW117" s="215">
        <v>5</v>
      </c>
      <c r="AX117" s="215">
        <v>0</v>
      </c>
      <c r="AY117" s="215">
        <v>12</v>
      </c>
      <c r="AZ117" s="215">
        <v>3</v>
      </c>
      <c r="BA117" s="215">
        <v>4</v>
      </c>
      <c r="BB117" s="215">
        <v>0</v>
      </c>
      <c r="BC117" s="810">
        <f t="shared" si="204"/>
        <v>65</v>
      </c>
      <c r="BD117" s="934">
        <v>53</v>
      </c>
      <c r="BE117" s="935">
        <v>4</v>
      </c>
      <c r="BF117" s="838">
        <f t="shared" si="200"/>
        <v>57</v>
      </c>
      <c r="BG117" s="936">
        <v>3</v>
      </c>
      <c r="BH117" s="3"/>
      <c r="BI117" s="18" t="s">
        <v>24</v>
      </c>
      <c r="BJ117" s="937">
        <v>23</v>
      </c>
      <c r="BK117" s="889">
        <v>40</v>
      </c>
      <c r="BL117" s="935"/>
      <c r="BM117" s="935">
        <v>17</v>
      </c>
      <c r="BN117" s="889">
        <v>1</v>
      </c>
      <c r="BO117" s="938">
        <f>+BJ117+BK117+BL117+BM117+BN117</f>
        <v>81</v>
      </c>
      <c r="BP117" s="939">
        <v>24</v>
      </c>
    </row>
    <row r="118" spans="1:68" ht="13.5" customHeight="1">
      <c r="A118" s="341" t="s">
        <v>26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84"/>
      <c r="U118" s="733"/>
      <c r="V118" s="71"/>
      <c r="W118" s="341" t="s">
        <v>26</v>
      </c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84"/>
      <c r="AQ118" s="733"/>
      <c r="AR118" s="3"/>
      <c r="AS118" s="341" t="s">
        <v>26</v>
      </c>
      <c r="AT118" s="511"/>
      <c r="AU118" s="215"/>
      <c r="AV118" s="215"/>
      <c r="AW118" s="215"/>
      <c r="AX118" s="215"/>
      <c r="AY118" s="215"/>
      <c r="AZ118" s="215"/>
      <c r="BA118" s="215"/>
      <c r="BB118" s="215"/>
      <c r="BC118" s="810">
        <v>0</v>
      </c>
      <c r="BD118" s="927"/>
      <c r="BE118" s="706"/>
      <c r="BF118" s="838"/>
      <c r="BG118" s="928"/>
      <c r="BH118" s="3"/>
      <c r="BI118" s="569" t="s">
        <v>26</v>
      </c>
      <c r="BJ118" s="949"/>
      <c r="BK118" s="950"/>
      <c r="BL118" s="706"/>
      <c r="BM118" s="706"/>
      <c r="BN118" s="950"/>
      <c r="BO118" s="938"/>
      <c r="BP118" s="951"/>
    </row>
    <row r="119" spans="1:68" ht="13.5" customHeight="1">
      <c r="A119" s="340" t="s">
        <v>438</v>
      </c>
      <c r="B119" s="21">
        <v>567</v>
      </c>
      <c r="C119" s="21">
        <v>262</v>
      </c>
      <c r="D119" s="21">
        <v>196</v>
      </c>
      <c r="E119" s="21">
        <v>108</v>
      </c>
      <c r="F119" s="21">
        <v>19</v>
      </c>
      <c r="G119" s="21">
        <v>2</v>
      </c>
      <c r="H119" s="21">
        <v>117</v>
      </c>
      <c r="I119" s="21">
        <v>36</v>
      </c>
      <c r="J119" s="21">
        <v>0</v>
      </c>
      <c r="K119" s="21">
        <v>0</v>
      </c>
      <c r="L119" s="21">
        <v>265</v>
      </c>
      <c r="M119" s="21">
        <v>125</v>
      </c>
      <c r="N119" s="21">
        <v>4</v>
      </c>
      <c r="O119" s="21">
        <v>0</v>
      </c>
      <c r="P119" s="21">
        <v>58</v>
      </c>
      <c r="Q119" s="21">
        <v>26</v>
      </c>
      <c r="R119" s="21">
        <v>0</v>
      </c>
      <c r="S119" s="21">
        <v>0</v>
      </c>
      <c r="T119" s="84">
        <f t="shared" si="195"/>
        <v>1226</v>
      </c>
      <c r="U119" s="733">
        <f t="shared" si="196"/>
        <v>559</v>
      </c>
      <c r="V119" s="71"/>
      <c r="W119" s="340" t="s">
        <v>438</v>
      </c>
      <c r="X119" s="21">
        <v>10</v>
      </c>
      <c r="Y119" s="21">
        <v>7</v>
      </c>
      <c r="Z119" s="21">
        <v>5</v>
      </c>
      <c r="AA119" s="21">
        <v>5</v>
      </c>
      <c r="AB119" s="21">
        <v>0</v>
      </c>
      <c r="AC119" s="21">
        <v>0</v>
      </c>
      <c r="AD119" s="21">
        <v>9</v>
      </c>
      <c r="AE119" s="21">
        <v>3</v>
      </c>
      <c r="AF119" s="21">
        <v>0</v>
      </c>
      <c r="AG119" s="21">
        <v>0</v>
      </c>
      <c r="AH119" s="21">
        <v>5</v>
      </c>
      <c r="AI119" s="21">
        <v>5</v>
      </c>
      <c r="AJ119" s="21">
        <v>0</v>
      </c>
      <c r="AK119" s="21">
        <v>0</v>
      </c>
      <c r="AL119" s="21">
        <v>6</v>
      </c>
      <c r="AM119" s="21">
        <v>6</v>
      </c>
      <c r="AN119" s="21">
        <v>0</v>
      </c>
      <c r="AO119" s="21">
        <v>0</v>
      </c>
      <c r="AP119" s="84">
        <f t="shared" ref="AP119:AP123" si="205">+X119+Z119+AB119+AD119+AF119+AH119+AJ119+AL119+AN119</f>
        <v>35</v>
      </c>
      <c r="AQ119" s="733">
        <f t="shared" ref="AQ119:AQ123" si="206">+Y119+AA119+AC119+AE119+AG119+AI119+AK119+AM119+AO119</f>
        <v>26</v>
      </c>
      <c r="AR119" s="3"/>
      <c r="AS119" s="340" t="s">
        <v>438</v>
      </c>
      <c r="AT119" s="511">
        <v>8</v>
      </c>
      <c r="AU119" s="215">
        <v>4</v>
      </c>
      <c r="AV119" s="215">
        <v>1</v>
      </c>
      <c r="AW119" s="215">
        <v>3</v>
      </c>
      <c r="AX119" s="215">
        <v>0</v>
      </c>
      <c r="AY119" s="215">
        <v>3</v>
      </c>
      <c r="AZ119" s="215">
        <v>1</v>
      </c>
      <c r="BA119" s="215">
        <v>1</v>
      </c>
      <c r="BB119" s="215">
        <v>0</v>
      </c>
      <c r="BC119" s="810">
        <f t="shared" ref="BC119:BC123" si="207">SUM(AT119:BB119)</f>
        <v>21</v>
      </c>
      <c r="BD119" s="934">
        <v>13</v>
      </c>
      <c r="BE119" s="935">
        <v>2</v>
      </c>
      <c r="BF119" s="838">
        <f t="shared" si="200"/>
        <v>15</v>
      </c>
      <c r="BG119" s="936">
        <v>2</v>
      </c>
      <c r="BH119" s="3"/>
      <c r="BI119" s="18" t="s">
        <v>28</v>
      </c>
      <c r="BJ119" s="937">
        <v>32</v>
      </c>
      <c r="BK119" s="889">
        <v>6</v>
      </c>
      <c r="BL119" s="935">
        <v>5</v>
      </c>
      <c r="BM119" s="935">
        <v>4</v>
      </c>
      <c r="BN119" s="889">
        <v>1</v>
      </c>
      <c r="BO119" s="938">
        <f>+BJ119+BK119+BL119+BM119+BN119</f>
        <v>48</v>
      </c>
      <c r="BP119" s="939">
        <v>7</v>
      </c>
    </row>
    <row r="120" spans="1:68" ht="13.5" customHeight="1">
      <c r="A120" s="340" t="s">
        <v>439</v>
      </c>
      <c r="B120" s="21">
        <v>495</v>
      </c>
      <c r="C120" s="21">
        <v>214</v>
      </c>
      <c r="D120" s="21">
        <v>360</v>
      </c>
      <c r="E120" s="21">
        <v>176</v>
      </c>
      <c r="F120" s="21">
        <v>13</v>
      </c>
      <c r="G120" s="21">
        <v>0</v>
      </c>
      <c r="H120" s="21">
        <v>117</v>
      </c>
      <c r="I120" s="21">
        <v>37</v>
      </c>
      <c r="J120" s="21">
        <v>0</v>
      </c>
      <c r="K120" s="21">
        <v>0</v>
      </c>
      <c r="L120" s="21">
        <v>409</v>
      </c>
      <c r="M120" s="21">
        <v>179</v>
      </c>
      <c r="N120" s="21">
        <v>8</v>
      </c>
      <c r="O120" s="21">
        <v>1</v>
      </c>
      <c r="P120" s="21">
        <v>107</v>
      </c>
      <c r="Q120" s="21">
        <v>19</v>
      </c>
      <c r="R120" s="21">
        <v>0</v>
      </c>
      <c r="S120" s="21">
        <v>0</v>
      </c>
      <c r="T120" s="84">
        <f t="shared" si="195"/>
        <v>1509</v>
      </c>
      <c r="U120" s="733">
        <f t="shared" si="196"/>
        <v>626</v>
      </c>
      <c r="V120" s="71"/>
      <c r="W120" s="340" t="s">
        <v>439</v>
      </c>
      <c r="X120" s="21">
        <v>22</v>
      </c>
      <c r="Y120" s="21">
        <v>12</v>
      </c>
      <c r="Z120" s="21">
        <v>13</v>
      </c>
      <c r="AA120" s="21">
        <v>8</v>
      </c>
      <c r="AB120" s="21">
        <v>1</v>
      </c>
      <c r="AC120" s="21">
        <v>0</v>
      </c>
      <c r="AD120" s="21">
        <v>3</v>
      </c>
      <c r="AE120" s="21">
        <v>0</v>
      </c>
      <c r="AF120" s="21">
        <v>0</v>
      </c>
      <c r="AG120" s="21">
        <v>0</v>
      </c>
      <c r="AH120" s="21">
        <v>64</v>
      </c>
      <c r="AI120" s="21">
        <v>23</v>
      </c>
      <c r="AJ120" s="21">
        <v>4</v>
      </c>
      <c r="AK120" s="21">
        <v>1</v>
      </c>
      <c r="AL120" s="21">
        <v>20</v>
      </c>
      <c r="AM120" s="21">
        <v>7</v>
      </c>
      <c r="AN120" s="21">
        <v>0</v>
      </c>
      <c r="AO120" s="21">
        <v>0</v>
      </c>
      <c r="AP120" s="84">
        <f t="shared" si="205"/>
        <v>127</v>
      </c>
      <c r="AQ120" s="733">
        <f t="shared" si="206"/>
        <v>51</v>
      </c>
      <c r="AR120" s="3"/>
      <c r="AS120" s="340" t="s">
        <v>439</v>
      </c>
      <c r="AT120" s="511">
        <v>11</v>
      </c>
      <c r="AU120" s="215">
        <v>8</v>
      </c>
      <c r="AV120" s="215">
        <v>1</v>
      </c>
      <c r="AW120" s="215">
        <v>4</v>
      </c>
      <c r="AX120" s="215">
        <v>0</v>
      </c>
      <c r="AY120" s="215">
        <v>4</v>
      </c>
      <c r="AZ120" s="215">
        <v>1</v>
      </c>
      <c r="BA120" s="215">
        <v>2</v>
      </c>
      <c r="BB120" s="215">
        <v>0</v>
      </c>
      <c r="BC120" s="810">
        <f t="shared" si="207"/>
        <v>31</v>
      </c>
      <c r="BD120" s="934">
        <v>19</v>
      </c>
      <c r="BE120" s="935">
        <v>10</v>
      </c>
      <c r="BF120" s="838">
        <f t="shared" si="200"/>
        <v>29</v>
      </c>
      <c r="BG120" s="936">
        <v>5</v>
      </c>
      <c r="BH120" s="3"/>
      <c r="BI120" s="18" t="s">
        <v>29</v>
      </c>
      <c r="BJ120" s="937">
        <v>17</v>
      </c>
      <c r="BK120" s="889">
        <v>6</v>
      </c>
      <c r="BL120" s="935">
        <v>5</v>
      </c>
      <c r="BM120" s="935">
        <v>16</v>
      </c>
      <c r="BN120" s="889">
        <v>1</v>
      </c>
      <c r="BO120" s="938">
        <f>+BJ120+BK120+BL120+BM120+BN120</f>
        <v>45</v>
      </c>
      <c r="BP120" s="939">
        <v>9</v>
      </c>
    </row>
    <row r="121" spans="1:68" ht="13.5" customHeight="1">
      <c r="A121" s="340" t="s">
        <v>170</v>
      </c>
      <c r="B121" s="21">
        <v>623</v>
      </c>
      <c r="C121" s="21">
        <v>316</v>
      </c>
      <c r="D121" s="21">
        <v>165</v>
      </c>
      <c r="E121" s="21">
        <v>119</v>
      </c>
      <c r="F121" s="21">
        <v>52</v>
      </c>
      <c r="G121" s="21">
        <v>12</v>
      </c>
      <c r="H121" s="21">
        <v>292</v>
      </c>
      <c r="I121" s="21">
        <v>120</v>
      </c>
      <c r="J121" s="21">
        <v>0</v>
      </c>
      <c r="K121" s="21">
        <v>0</v>
      </c>
      <c r="L121" s="21">
        <v>272</v>
      </c>
      <c r="M121" s="21">
        <v>157</v>
      </c>
      <c r="N121" s="21">
        <v>66</v>
      </c>
      <c r="O121" s="21">
        <v>19</v>
      </c>
      <c r="P121" s="21">
        <v>252</v>
      </c>
      <c r="Q121" s="21">
        <v>109</v>
      </c>
      <c r="R121" s="21">
        <v>0</v>
      </c>
      <c r="S121" s="21">
        <v>0</v>
      </c>
      <c r="T121" s="84">
        <f t="shared" si="195"/>
        <v>1722</v>
      </c>
      <c r="U121" s="733">
        <f t="shared" si="196"/>
        <v>852</v>
      </c>
      <c r="V121" s="71"/>
      <c r="W121" s="340" t="s">
        <v>170</v>
      </c>
      <c r="X121" s="21">
        <v>65</v>
      </c>
      <c r="Y121" s="21">
        <v>31</v>
      </c>
      <c r="Z121" s="21">
        <v>8</v>
      </c>
      <c r="AA121" s="21">
        <v>5</v>
      </c>
      <c r="AB121" s="21">
        <v>4</v>
      </c>
      <c r="AC121" s="21">
        <v>0</v>
      </c>
      <c r="AD121" s="21">
        <v>24</v>
      </c>
      <c r="AE121" s="21">
        <v>8</v>
      </c>
      <c r="AF121" s="21">
        <v>0</v>
      </c>
      <c r="AG121" s="21">
        <v>0</v>
      </c>
      <c r="AH121" s="21">
        <v>48</v>
      </c>
      <c r="AI121" s="21">
        <v>30</v>
      </c>
      <c r="AJ121" s="21">
        <v>15</v>
      </c>
      <c r="AK121" s="21">
        <v>6</v>
      </c>
      <c r="AL121" s="21">
        <v>41</v>
      </c>
      <c r="AM121" s="21">
        <v>16</v>
      </c>
      <c r="AN121" s="21">
        <v>0</v>
      </c>
      <c r="AO121" s="21">
        <v>0</v>
      </c>
      <c r="AP121" s="84">
        <f t="shared" si="205"/>
        <v>205</v>
      </c>
      <c r="AQ121" s="733">
        <f t="shared" si="206"/>
        <v>96</v>
      </c>
      <c r="AR121" s="3"/>
      <c r="AS121" s="340" t="s">
        <v>170</v>
      </c>
      <c r="AT121" s="511">
        <v>11</v>
      </c>
      <c r="AU121" s="215">
        <v>3</v>
      </c>
      <c r="AV121" s="215">
        <v>1</v>
      </c>
      <c r="AW121" s="215">
        <v>6</v>
      </c>
      <c r="AX121" s="215">
        <v>0</v>
      </c>
      <c r="AY121" s="215">
        <v>5</v>
      </c>
      <c r="AZ121" s="215">
        <v>2</v>
      </c>
      <c r="BA121" s="215">
        <v>4</v>
      </c>
      <c r="BB121" s="215">
        <v>0</v>
      </c>
      <c r="BC121" s="810">
        <f t="shared" si="207"/>
        <v>32</v>
      </c>
      <c r="BD121" s="934">
        <v>32</v>
      </c>
      <c r="BE121" s="935">
        <v>0</v>
      </c>
      <c r="BF121" s="838">
        <f t="shared" si="200"/>
        <v>32</v>
      </c>
      <c r="BG121" s="936">
        <v>1</v>
      </c>
      <c r="BH121" s="3"/>
      <c r="BI121" s="18" t="s">
        <v>170</v>
      </c>
      <c r="BJ121" s="937">
        <v>46</v>
      </c>
      <c r="BK121" s="889">
        <v>0</v>
      </c>
      <c r="BL121" s="935">
        <v>5</v>
      </c>
      <c r="BM121" s="935">
        <v>4</v>
      </c>
      <c r="BN121" s="889">
        <v>0</v>
      </c>
      <c r="BO121" s="938">
        <f>+BJ121+BK121+BL121+BM121+BN121</f>
        <v>55</v>
      </c>
      <c r="BP121" s="939">
        <v>17</v>
      </c>
    </row>
    <row r="122" spans="1:68" ht="13.5" customHeight="1">
      <c r="A122" s="340" t="s">
        <v>440</v>
      </c>
      <c r="B122" s="21">
        <v>110</v>
      </c>
      <c r="C122" s="21">
        <v>56</v>
      </c>
      <c r="D122" s="21">
        <v>0</v>
      </c>
      <c r="E122" s="21">
        <v>0</v>
      </c>
      <c r="F122" s="21">
        <v>0</v>
      </c>
      <c r="G122" s="21">
        <v>0</v>
      </c>
      <c r="H122" s="21">
        <v>59</v>
      </c>
      <c r="I122" s="21">
        <v>18</v>
      </c>
      <c r="J122" s="21">
        <v>0</v>
      </c>
      <c r="K122" s="21">
        <v>0</v>
      </c>
      <c r="L122" s="21">
        <v>34</v>
      </c>
      <c r="M122" s="21">
        <v>13</v>
      </c>
      <c r="N122" s="21">
        <v>0</v>
      </c>
      <c r="O122" s="21">
        <v>0</v>
      </c>
      <c r="P122" s="21">
        <v>13</v>
      </c>
      <c r="Q122" s="21">
        <v>4</v>
      </c>
      <c r="R122" s="21">
        <v>0</v>
      </c>
      <c r="S122" s="21">
        <v>0</v>
      </c>
      <c r="T122" s="84">
        <f t="shared" si="195"/>
        <v>216</v>
      </c>
      <c r="U122" s="733">
        <f t="shared" si="196"/>
        <v>91</v>
      </c>
      <c r="V122" s="71"/>
      <c r="W122" s="340" t="s">
        <v>440</v>
      </c>
      <c r="X122" s="21">
        <v>5</v>
      </c>
      <c r="Y122" s="21">
        <v>1</v>
      </c>
      <c r="Z122" s="21">
        <v>0</v>
      </c>
      <c r="AA122" s="21">
        <v>0</v>
      </c>
      <c r="AB122" s="21">
        <v>0</v>
      </c>
      <c r="AC122" s="21">
        <v>0</v>
      </c>
      <c r="AD122" s="21">
        <v>12</v>
      </c>
      <c r="AE122" s="21">
        <v>4</v>
      </c>
      <c r="AF122" s="21">
        <v>0</v>
      </c>
      <c r="AG122" s="21">
        <v>0</v>
      </c>
      <c r="AH122" s="21">
        <v>5</v>
      </c>
      <c r="AI122" s="21">
        <v>1</v>
      </c>
      <c r="AJ122" s="21">
        <v>0</v>
      </c>
      <c r="AK122" s="21">
        <v>0</v>
      </c>
      <c r="AL122" s="21">
        <v>2</v>
      </c>
      <c r="AM122" s="21">
        <v>1</v>
      </c>
      <c r="AN122" s="21">
        <v>0</v>
      </c>
      <c r="AO122" s="21">
        <v>0</v>
      </c>
      <c r="AP122" s="84">
        <f t="shared" si="205"/>
        <v>24</v>
      </c>
      <c r="AQ122" s="733">
        <f t="shared" si="206"/>
        <v>7</v>
      </c>
      <c r="AR122" s="3"/>
      <c r="AS122" s="340" t="s">
        <v>440</v>
      </c>
      <c r="AT122" s="511">
        <v>2</v>
      </c>
      <c r="AU122" s="215">
        <v>0</v>
      </c>
      <c r="AV122" s="215">
        <v>0</v>
      </c>
      <c r="AW122" s="215">
        <v>1</v>
      </c>
      <c r="AX122" s="215">
        <v>0</v>
      </c>
      <c r="AY122" s="215">
        <v>1</v>
      </c>
      <c r="AZ122" s="215">
        <v>0</v>
      </c>
      <c r="BA122" s="215">
        <v>1</v>
      </c>
      <c r="BB122" s="215">
        <v>0</v>
      </c>
      <c r="BC122" s="810">
        <f t="shared" si="207"/>
        <v>5</v>
      </c>
      <c r="BD122" s="934">
        <v>3</v>
      </c>
      <c r="BE122" s="935">
        <v>2</v>
      </c>
      <c r="BF122" s="838">
        <f t="shared" si="200"/>
        <v>5</v>
      </c>
      <c r="BG122" s="936">
        <v>1</v>
      </c>
      <c r="BH122" s="3"/>
      <c r="BI122" s="18" t="s">
        <v>27</v>
      </c>
      <c r="BJ122" s="937">
        <v>1</v>
      </c>
      <c r="BK122" s="889">
        <v>1</v>
      </c>
      <c r="BL122" s="935">
        <v>1</v>
      </c>
      <c r="BM122" s="935">
        <v>4</v>
      </c>
      <c r="BN122" s="889">
        <v>6</v>
      </c>
      <c r="BO122" s="938">
        <f>+BJ122+BK122+BL122+BM122+BN122</f>
        <v>13</v>
      </c>
      <c r="BP122" s="939">
        <v>3</v>
      </c>
    </row>
    <row r="123" spans="1:68" ht="13.5" customHeight="1">
      <c r="A123" s="340" t="s">
        <v>441</v>
      </c>
      <c r="B123" s="21">
        <v>455</v>
      </c>
      <c r="C123" s="21">
        <v>214</v>
      </c>
      <c r="D123" s="21">
        <v>242</v>
      </c>
      <c r="E123" s="21">
        <v>132</v>
      </c>
      <c r="F123" s="21">
        <v>40</v>
      </c>
      <c r="G123" s="21">
        <v>11</v>
      </c>
      <c r="H123" s="21">
        <v>119</v>
      </c>
      <c r="I123" s="21">
        <v>37</v>
      </c>
      <c r="J123" s="21">
        <v>0</v>
      </c>
      <c r="K123" s="21">
        <v>0</v>
      </c>
      <c r="L123" s="21">
        <v>308</v>
      </c>
      <c r="M123" s="21">
        <v>175</v>
      </c>
      <c r="N123" s="21">
        <v>22</v>
      </c>
      <c r="O123" s="21">
        <v>4</v>
      </c>
      <c r="P123" s="21">
        <v>138</v>
      </c>
      <c r="Q123" s="21">
        <v>33</v>
      </c>
      <c r="R123" s="21">
        <v>0</v>
      </c>
      <c r="S123" s="21">
        <v>0</v>
      </c>
      <c r="T123" s="84">
        <f t="shared" si="195"/>
        <v>1324</v>
      </c>
      <c r="U123" s="733">
        <f t="shared" si="196"/>
        <v>606</v>
      </c>
      <c r="V123" s="71"/>
      <c r="W123" s="340" t="s">
        <v>441</v>
      </c>
      <c r="X123" s="21">
        <v>64</v>
      </c>
      <c r="Y123" s="21">
        <v>34</v>
      </c>
      <c r="Z123" s="21">
        <v>33</v>
      </c>
      <c r="AA123" s="21">
        <v>25</v>
      </c>
      <c r="AB123" s="21">
        <v>1</v>
      </c>
      <c r="AC123" s="21">
        <v>0</v>
      </c>
      <c r="AD123" s="21">
        <v>3</v>
      </c>
      <c r="AE123" s="21">
        <v>0</v>
      </c>
      <c r="AF123" s="21">
        <v>0</v>
      </c>
      <c r="AG123" s="21">
        <v>0</v>
      </c>
      <c r="AH123" s="21">
        <v>36</v>
      </c>
      <c r="AI123" s="21">
        <v>25</v>
      </c>
      <c r="AJ123" s="21">
        <v>3</v>
      </c>
      <c r="AK123" s="21">
        <v>0</v>
      </c>
      <c r="AL123" s="21">
        <v>24</v>
      </c>
      <c r="AM123" s="21">
        <v>5</v>
      </c>
      <c r="AN123" s="21">
        <v>0</v>
      </c>
      <c r="AO123" s="21">
        <v>0</v>
      </c>
      <c r="AP123" s="84">
        <f t="shared" si="205"/>
        <v>164</v>
      </c>
      <c r="AQ123" s="733">
        <f t="shared" si="206"/>
        <v>89</v>
      </c>
      <c r="AR123" s="3"/>
      <c r="AS123" s="340" t="s">
        <v>441</v>
      </c>
      <c r="AT123" s="511">
        <v>8</v>
      </c>
      <c r="AU123" s="215">
        <v>4</v>
      </c>
      <c r="AV123" s="215">
        <v>1</v>
      </c>
      <c r="AW123" s="215">
        <v>2</v>
      </c>
      <c r="AX123" s="215">
        <v>0</v>
      </c>
      <c r="AY123" s="215">
        <v>4</v>
      </c>
      <c r="AZ123" s="215">
        <v>1</v>
      </c>
      <c r="BA123" s="215">
        <v>3</v>
      </c>
      <c r="BB123" s="215">
        <v>0</v>
      </c>
      <c r="BC123" s="810">
        <f t="shared" si="207"/>
        <v>23</v>
      </c>
      <c r="BD123" s="934">
        <v>15</v>
      </c>
      <c r="BE123" s="935">
        <v>6</v>
      </c>
      <c r="BF123" s="838">
        <f t="shared" si="200"/>
        <v>21</v>
      </c>
      <c r="BG123" s="936">
        <v>2</v>
      </c>
      <c r="BH123" s="3"/>
      <c r="BI123" s="18" t="s">
        <v>33</v>
      </c>
      <c r="BJ123" s="937">
        <v>28</v>
      </c>
      <c r="BK123" s="889">
        <v>0</v>
      </c>
      <c r="BL123" s="935">
        <v>2</v>
      </c>
      <c r="BM123" s="935">
        <v>12</v>
      </c>
      <c r="BN123" s="889">
        <v>0</v>
      </c>
      <c r="BO123" s="938">
        <f>+BJ123+BK123+BL123+BM123+BN123</f>
        <v>42</v>
      </c>
      <c r="BP123" s="939">
        <v>8</v>
      </c>
    </row>
    <row r="124" spans="1:68" ht="13.5" customHeight="1">
      <c r="A124" s="341" t="s">
        <v>36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84"/>
      <c r="U124" s="733"/>
      <c r="V124" s="71"/>
      <c r="W124" s="341" t="s">
        <v>36</v>
      </c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84"/>
      <c r="AQ124" s="733"/>
      <c r="AR124" s="3"/>
      <c r="AS124" s="341" t="s">
        <v>36</v>
      </c>
      <c r="AT124" s="511"/>
      <c r="AU124" s="215"/>
      <c r="AV124" s="215"/>
      <c r="AW124" s="215"/>
      <c r="AX124" s="215"/>
      <c r="AY124" s="215"/>
      <c r="AZ124" s="215"/>
      <c r="BA124" s="215"/>
      <c r="BB124" s="215"/>
      <c r="BC124" s="810">
        <v>0</v>
      </c>
      <c r="BD124" s="927"/>
      <c r="BE124" s="706"/>
      <c r="BF124" s="838"/>
      <c r="BG124" s="928"/>
      <c r="BH124" s="3"/>
      <c r="BI124" s="569" t="s">
        <v>36</v>
      </c>
      <c r="BJ124" s="949"/>
      <c r="BK124" s="950"/>
      <c r="BL124" s="706"/>
      <c r="BM124" s="706"/>
      <c r="BN124" s="950"/>
      <c r="BO124" s="938"/>
      <c r="BP124" s="951"/>
    </row>
    <row r="125" spans="1:68" ht="13.5" customHeight="1">
      <c r="A125" s="340" t="s">
        <v>442</v>
      </c>
      <c r="B125" s="21">
        <v>1101</v>
      </c>
      <c r="C125" s="21">
        <v>556</v>
      </c>
      <c r="D125" s="21">
        <v>467</v>
      </c>
      <c r="E125" s="21">
        <v>242</v>
      </c>
      <c r="F125" s="21">
        <v>40</v>
      </c>
      <c r="G125" s="21">
        <v>14</v>
      </c>
      <c r="H125" s="21">
        <v>225</v>
      </c>
      <c r="I125" s="21">
        <v>98</v>
      </c>
      <c r="J125" s="21">
        <v>0</v>
      </c>
      <c r="K125" s="21">
        <v>0</v>
      </c>
      <c r="L125" s="21">
        <v>367</v>
      </c>
      <c r="M125" s="21">
        <v>185</v>
      </c>
      <c r="N125" s="21">
        <v>40</v>
      </c>
      <c r="O125" s="21">
        <v>14</v>
      </c>
      <c r="P125" s="21">
        <v>140</v>
      </c>
      <c r="Q125" s="21">
        <v>55</v>
      </c>
      <c r="R125" s="21">
        <v>0</v>
      </c>
      <c r="S125" s="21">
        <v>0</v>
      </c>
      <c r="T125" s="84">
        <f t="shared" si="195"/>
        <v>2380</v>
      </c>
      <c r="U125" s="733">
        <f t="shared" si="196"/>
        <v>1164</v>
      </c>
      <c r="V125" s="71"/>
      <c r="W125" s="340" t="s">
        <v>442</v>
      </c>
      <c r="X125" s="21">
        <v>147</v>
      </c>
      <c r="Y125" s="21">
        <v>63</v>
      </c>
      <c r="Z125" s="21">
        <v>68</v>
      </c>
      <c r="AA125" s="21">
        <v>33</v>
      </c>
      <c r="AB125" s="21">
        <v>0</v>
      </c>
      <c r="AC125" s="21">
        <v>0</v>
      </c>
      <c r="AD125" s="21">
        <v>15</v>
      </c>
      <c r="AE125" s="21">
        <v>3</v>
      </c>
      <c r="AF125" s="21">
        <v>0</v>
      </c>
      <c r="AG125" s="21">
        <v>0</v>
      </c>
      <c r="AH125" s="21">
        <v>73</v>
      </c>
      <c r="AI125" s="21">
        <v>42</v>
      </c>
      <c r="AJ125" s="21">
        <v>17</v>
      </c>
      <c r="AK125" s="21">
        <v>6</v>
      </c>
      <c r="AL125" s="21">
        <v>62</v>
      </c>
      <c r="AM125" s="21">
        <v>30</v>
      </c>
      <c r="AN125" s="21">
        <v>0</v>
      </c>
      <c r="AO125" s="21">
        <v>0</v>
      </c>
      <c r="AP125" s="84">
        <f t="shared" ref="AP125:AP131" si="208">+X125+Z125+AB125+AD125+AF125+AH125+AJ125+AL125+AN125</f>
        <v>382</v>
      </c>
      <c r="AQ125" s="733">
        <f t="shared" ref="AQ125:AQ131" si="209">+Y125+AA125+AC125+AE125+AG125+AI125+AK125+AM125+AO125</f>
        <v>177</v>
      </c>
      <c r="AR125" s="3"/>
      <c r="AS125" s="340" t="s">
        <v>442</v>
      </c>
      <c r="AT125" s="511">
        <v>19</v>
      </c>
      <c r="AU125" s="215">
        <v>9</v>
      </c>
      <c r="AV125" s="215">
        <v>2</v>
      </c>
      <c r="AW125" s="215">
        <v>7</v>
      </c>
      <c r="AX125" s="215">
        <v>0</v>
      </c>
      <c r="AY125" s="215">
        <v>10</v>
      </c>
      <c r="AZ125" s="215">
        <v>2</v>
      </c>
      <c r="BA125" s="215">
        <v>6</v>
      </c>
      <c r="BB125" s="215">
        <v>0</v>
      </c>
      <c r="BC125" s="810">
        <f t="shared" ref="BC125:BC131" si="210">SUM(AT125:BB125)</f>
        <v>55</v>
      </c>
      <c r="BD125" s="934">
        <v>23</v>
      </c>
      <c r="BE125" s="935">
        <v>30</v>
      </c>
      <c r="BF125" s="838">
        <f t="shared" si="200"/>
        <v>53</v>
      </c>
      <c r="BG125" s="936">
        <v>7</v>
      </c>
      <c r="BH125" s="3"/>
      <c r="BI125" s="18" t="s">
        <v>9</v>
      </c>
      <c r="BJ125" s="937">
        <v>23</v>
      </c>
      <c r="BK125" s="889">
        <v>24</v>
      </c>
      <c r="BL125" s="935">
        <v>6</v>
      </c>
      <c r="BM125" s="935">
        <v>36</v>
      </c>
      <c r="BN125" s="889">
        <v>3</v>
      </c>
      <c r="BO125" s="938">
        <f t="shared" ref="BO125:BO131" si="211">+BJ125+BK125+BL125+BM125+BN125</f>
        <v>92</v>
      </c>
      <c r="BP125" s="939">
        <v>28</v>
      </c>
    </row>
    <row r="126" spans="1:68" ht="13.5" customHeight="1">
      <c r="A126" s="340" t="s">
        <v>443</v>
      </c>
      <c r="B126" s="21">
        <v>570</v>
      </c>
      <c r="C126" s="21">
        <v>284</v>
      </c>
      <c r="D126" s="21">
        <v>197</v>
      </c>
      <c r="E126" s="21">
        <v>111</v>
      </c>
      <c r="F126" s="21">
        <v>28</v>
      </c>
      <c r="G126" s="21">
        <v>7</v>
      </c>
      <c r="H126" s="21">
        <v>155</v>
      </c>
      <c r="I126" s="21">
        <v>71</v>
      </c>
      <c r="J126" s="21">
        <v>52</v>
      </c>
      <c r="K126" s="21">
        <v>18</v>
      </c>
      <c r="L126" s="21">
        <v>225</v>
      </c>
      <c r="M126" s="21">
        <v>123</v>
      </c>
      <c r="N126" s="21">
        <v>21</v>
      </c>
      <c r="O126" s="21">
        <v>7</v>
      </c>
      <c r="P126" s="21">
        <v>132</v>
      </c>
      <c r="Q126" s="21">
        <v>56</v>
      </c>
      <c r="R126" s="21">
        <v>21</v>
      </c>
      <c r="S126" s="21">
        <v>9</v>
      </c>
      <c r="T126" s="84">
        <f t="shared" si="195"/>
        <v>1401</v>
      </c>
      <c r="U126" s="733">
        <f t="shared" si="196"/>
        <v>686</v>
      </c>
      <c r="V126" s="71"/>
      <c r="W126" s="340" t="s">
        <v>443</v>
      </c>
      <c r="X126" s="21">
        <v>80</v>
      </c>
      <c r="Y126" s="21">
        <v>51</v>
      </c>
      <c r="Z126" s="21">
        <v>8</v>
      </c>
      <c r="AA126" s="21">
        <v>4</v>
      </c>
      <c r="AB126" s="21">
        <v>0</v>
      </c>
      <c r="AC126" s="21">
        <v>0</v>
      </c>
      <c r="AD126" s="21">
        <v>12</v>
      </c>
      <c r="AE126" s="21">
        <v>8</v>
      </c>
      <c r="AF126" s="21">
        <v>13</v>
      </c>
      <c r="AG126" s="21">
        <v>7</v>
      </c>
      <c r="AH126" s="21">
        <v>20</v>
      </c>
      <c r="AI126" s="21">
        <v>11</v>
      </c>
      <c r="AJ126" s="21">
        <v>6</v>
      </c>
      <c r="AK126" s="21">
        <v>2</v>
      </c>
      <c r="AL126" s="21">
        <v>24</v>
      </c>
      <c r="AM126" s="21">
        <v>15</v>
      </c>
      <c r="AN126" s="21">
        <v>0</v>
      </c>
      <c r="AO126" s="21">
        <v>0</v>
      </c>
      <c r="AP126" s="84">
        <f t="shared" si="208"/>
        <v>163</v>
      </c>
      <c r="AQ126" s="733">
        <f t="shared" si="209"/>
        <v>98</v>
      </c>
      <c r="AR126" s="3"/>
      <c r="AS126" s="340" t="s">
        <v>443</v>
      </c>
      <c r="AT126" s="511">
        <v>13</v>
      </c>
      <c r="AU126" s="215">
        <v>6</v>
      </c>
      <c r="AV126" s="215">
        <v>1</v>
      </c>
      <c r="AW126" s="215">
        <v>5</v>
      </c>
      <c r="AX126" s="215">
        <v>1</v>
      </c>
      <c r="AY126" s="215">
        <v>5</v>
      </c>
      <c r="AZ126" s="215">
        <v>1</v>
      </c>
      <c r="BA126" s="215">
        <v>4</v>
      </c>
      <c r="BB126" s="215">
        <v>1</v>
      </c>
      <c r="BC126" s="810">
        <f t="shared" si="210"/>
        <v>37</v>
      </c>
      <c r="BD126" s="934">
        <v>23</v>
      </c>
      <c r="BE126" s="935">
        <v>13</v>
      </c>
      <c r="BF126" s="838">
        <f t="shared" si="200"/>
        <v>36</v>
      </c>
      <c r="BG126" s="936">
        <v>6</v>
      </c>
      <c r="BH126" s="3"/>
      <c r="BI126" s="18" t="s">
        <v>41</v>
      </c>
      <c r="BJ126" s="937">
        <v>20</v>
      </c>
      <c r="BK126" s="889">
        <v>13</v>
      </c>
      <c r="BL126" s="935">
        <v>3</v>
      </c>
      <c r="BM126" s="935">
        <v>37</v>
      </c>
      <c r="BN126" s="889">
        <v>0</v>
      </c>
      <c r="BO126" s="938">
        <f t="shared" si="211"/>
        <v>73</v>
      </c>
      <c r="BP126" s="939">
        <v>17</v>
      </c>
    </row>
    <row r="127" spans="1:68" ht="13.5" customHeight="1">
      <c r="A127" s="340" t="s">
        <v>444</v>
      </c>
      <c r="B127" s="21">
        <v>593</v>
      </c>
      <c r="C127" s="21">
        <v>261</v>
      </c>
      <c r="D127" s="21">
        <v>284</v>
      </c>
      <c r="E127" s="21">
        <v>159</v>
      </c>
      <c r="F127" s="21">
        <v>93</v>
      </c>
      <c r="G127" s="21">
        <v>26</v>
      </c>
      <c r="H127" s="21">
        <v>329</v>
      </c>
      <c r="I127" s="21">
        <v>151</v>
      </c>
      <c r="J127" s="21">
        <v>40</v>
      </c>
      <c r="K127" s="21">
        <v>17</v>
      </c>
      <c r="L127" s="21">
        <v>323</v>
      </c>
      <c r="M127" s="21">
        <v>197</v>
      </c>
      <c r="N127" s="21">
        <v>127</v>
      </c>
      <c r="O127" s="21">
        <v>26</v>
      </c>
      <c r="P127" s="21">
        <v>277</v>
      </c>
      <c r="Q127" s="21">
        <v>113</v>
      </c>
      <c r="R127" s="21">
        <v>0</v>
      </c>
      <c r="S127" s="21">
        <v>0</v>
      </c>
      <c r="T127" s="84">
        <f t="shared" si="195"/>
        <v>2066</v>
      </c>
      <c r="U127" s="733">
        <f t="shared" si="196"/>
        <v>950</v>
      </c>
      <c r="V127" s="71"/>
      <c r="W127" s="340" t="s">
        <v>444</v>
      </c>
      <c r="X127" s="21">
        <v>51</v>
      </c>
      <c r="Y127" s="21">
        <v>21</v>
      </c>
      <c r="Z127" s="21">
        <v>27</v>
      </c>
      <c r="AA127" s="21">
        <v>17</v>
      </c>
      <c r="AB127" s="21">
        <v>12</v>
      </c>
      <c r="AC127" s="21">
        <v>2</v>
      </c>
      <c r="AD127" s="21">
        <v>80</v>
      </c>
      <c r="AE127" s="21">
        <v>35</v>
      </c>
      <c r="AF127" s="21">
        <v>0</v>
      </c>
      <c r="AG127" s="21">
        <v>0</v>
      </c>
      <c r="AH127" s="21">
        <v>54</v>
      </c>
      <c r="AI127" s="21">
        <v>33</v>
      </c>
      <c r="AJ127" s="21">
        <v>51</v>
      </c>
      <c r="AK127" s="21">
        <v>10</v>
      </c>
      <c r="AL127" s="21">
        <v>84</v>
      </c>
      <c r="AM127" s="21">
        <v>38</v>
      </c>
      <c r="AN127" s="21">
        <v>0</v>
      </c>
      <c r="AO127" s="21">
        <v>0</v>
      </c>
      <c r="AP127" s="84">
        <f t="shared" si="208"/>
        <v>359</v>
      </c>
      <c r="AQ127" s="733">
        <f t="shared" si="209"/>
        <v>156</v>
      </c>
      <c r="AR127" s="3"/>
      <c r="AS127" s="340" t="s">
        <v>444</v>
      </c>
      <c r="AT127" s="511">
        <v>15</v>
      </c>
      <c r="AU127" s="215">
        <v>7</v>
      </c>
      <c r="AV127" s="215">
        <v>3</v>
      </c>
      <c r="AW127" s="215">
        <v>8</v>
      </c>
      <c r="AX127" s="215">
        <v>1</v>
      </c>
      <c r="AY127" s="215">
        <v>7</v>
      </c>
      <c r="AZ127" s="215">
        <v>4</v>
      </c>
      <c r="BA127" s="215">
        <v>7</v>
      </c>
      <c r="BB127" s="215">
        <v>0</v>
      </c>
      <c r="BC127" s="810">
        <f t="shared" si="210"/>
        <v>52</v>
      </c>
      <c r="BD127" s="934">
        <v>54</v>
      </c>
      <c r="BE127" s="935">
        <v>0</v>
      </c>
      <c r="BF127" s="838">
        <f t="shared" si="200"/>
        <v>54</v>
      </c>
      <c r="BG127" s="936">
        <v>3</v>
      </c>
      <c r="BH127" s="3"/>
      <c r="BI127" s="18" t="s">
        <v>37</v>
      </c>
      <c r="BJ127" s="937">
        <v>78</v>
      </c>
      <c r="BK127" s="889">
        <v>19</v>
      </c>
      <c r="BL127" s="935">
        <v>2</v>
      </c>
      <c r="BM127" s="935">
        <v>11</v>
      </c>
      <c r="BN127" s="889">
        <v>1</v>
      </c>
      <c r="BO127" s="938">
        <f t="shared" si="211"/>
        <v>111</v>
      </c>
      <c r="BP127" s="939">
        <v>33</v>
      </c>
    </row>
    <row r="128" spans="1:68" ht="13.5" customHeight="1">
      <c r="A128" s="340" t="s">
        <v>445</v>
      </c>
      <c r="B128" s="21">
        <v>134</v>
      </c>
      <c r="C128" s="21">
        <v>39</v>
      </c>
      <c r="D128" s="21">
        <v>55</v>
      </c>
      <c r="E128" s="21">
        <v>26</v>
      </c>
      <c r="F128" s="21">
        <v>0</v>
      </c>
      <c r="G128" s="21">
        <v>0</v>
      </c>
      <c r="H128" s="21">
        <v>36</v>
      </c>
      <c r="I128" s="21">
        <v>12</v>
      </c>
      <c r="J128" s="21">
        <v>0</v>
      </c>
      <c r="K128" s="21">
        <v>0</v>
      </c>
      <c r="L128" s="21">
        <v>36</v>
      </c>
      <c r="M128" s="21">
        <v>18</v>
      </c>
      <c r="N128" s="21">
        <v>0</v>
      </c>
      <c r="O128" s="21">
        <v>0</v>
      </c>
      <c r="P128" s="21">
        <v>27</v>
      </c>
      <c r="Q128" s="21">
        <v>5</v>
      </c>
      <c r="R128" s="21">
        <v>0</v>
      </c>
      <c r="S128" s="21">
        <v>0</v>
      </c>
      <c r="T128" s="84">
        <f t="shared" si="195"/>
        <v>288</v>
      </c>
      <c r="U128" s="733">
        <f t="shared" si="196"/>
        <v>100</v>
      </c>
      <c r="V128" s="71"/>
      <c r="W128" s="340" t="s">
        <v>445</v>
      </c>
      <c r="X128" s="21">
        <v>40</v>
      </c>
      <c r="Y128" s="21">
        <v>14</v>
      </c>
      <c r="Z128" s="21">
        <v>5</v>
      </c>
      <c r="AA128" s="21">
        <v>3</v>
      </c>
      <c r="AB128" s="21">
        <v>0</v>
      </c>
      <c r="AC128" s="21">
        <v>0</v>
      </c>
      <c r="AD128" s="21">
        <v>4</v>
      </c>
      <c r="AE128" s="21">
        <v>2</v>
      </c>
      <c r="AF128" s="21">
        <v>0</v>
      </c>
      <c r="AG128" s="21">
        <v>0</v>
      </c>
      <c r="AH128" s="21">
        <v>9</v>
      </c>
      <c r="AI128" s="21">
        <v>6</v>
      </c>
      <c r="AJ128" s="21">
        <v>0</v>
      </c>
      <c r="AK128" s="21">
        <v>0</v>
      </c>
      <c r="AL128" s="21">
        <v>11</v>
      </c>
      <c r="AM128" s="21">
        <v>2</v>
      </c>
      <c r="AN128" s="21">
        <v>0</v>
      </c>
      <c r="AO128" s="21">
        <v>0</v>
      </c>
      <c r="AP128" s="84">
        <f t="shared" si="208"/>
        <v>69</v>
      </c>
      <c r="AQ128" s="733">
        <f t="shared" si="209"/>
        <v>27</v>
      </c>
      <c r="AR128" s="3"/>
      <c r="AS128" s="340" t="s">
        <v>445</v>
      </c>
      <c r="AT128" s="511">
        <v>3</v>
      </c>
      <c r="AU128" s="215">
        <v>1</v>
      </c>
      <c r="AV128" s="215">
        <v>0</v>
      </c>
      <c r="AW128" s="215">
        <v>1</v>
      </c>
      <c r="AX128" s="215">
        <v>0</v>
      </c>
      <c r="AY128" s="215">
        <v>1</v>
      </c>
      <c r="AZ128" s="215">
        <v>0</v>
      </c>
      <c r="BA128" s="215">
        <v>1</v>
      </c>
      <c r="BB128" s="215">
        <v>0</v>
      </c>
      <c r="BC128" s="810">
        <f t="shared" si="210"/>
        <v>7</v>
      </c>
      <c r="BD128" s="934">
        <v>5</v>
      </c>
      <c r="BE128" s="935">
        <v>1</v>
      </c>
      <c r="BF128" s="838">
        <f t="shared" si="200"/>
        <v>6</v>
      </c>
      <c r="BG128" s="936">
        <v>1</v>
      </c>
      <c r="BH128" s="3"/>
      <c r="BI128" s="18" t="s">
        <v>48</v>
      </c>
      <c r="BJ128" s="937">
        <v>0</v>
      </c>
      <c r="BK128" s="889">
        <v>7</v>
      </c>
      <c r="BL128" s="935">
        <v>2</v>
      </c>
      <c r="BM128" s="935"/>
      <c r="BN128" s="889">
        <v>0</v>
      </c>
      <c r="BO128" s="938">
        <f t="shared" si="211"/>
        <v>9</v>
      </c>
      <c r="BP128" s="939">
        <v>4</v>
      </c>
    </row>
    <row r="129" spans="1:68" ht="13.5" customHeight="1">
      <c r="A129" s="340" t="s">
        <v>446</v>
      </c>
      <c r="B129" s="21">
        <v>252</v>
      </c>
      <c r="C129" s="21">
        <v>109</v>
      </c>
      <c r="D129" s="21">
        <v>136</v>
      </c>
      <c r="E129" s="21">
        <v>70</v>
      </c>
      <c r="F129" s="21">
        <v>0</v>
      </c>
      <c r="G129" s="21">
        <v>0</v>
      </c>
      <c r="H129" s="21">
        <v>12</v>
      </c>
      <c r="I129" s="21">
        <v>5</v>
      </c>
      <c r="J129" s="21">
        <v>28</v>
      </c>
      <c r="K129" s="21">
        <v>10</v>
      </c>
      <c r="L129" s="21">
        <v>117</v>
      </c>
      <c r="M129" s="21">
        <v>57</v>
      </c>
      <c r="N129" s="21">
        <v>0</v>
      </c>
      <c r="O129" s="21">
        <v>0</v>
      </c>
      <c r="P129" s="21">
        <v>32</v>
      </c>
      <c r="Q129" s="21">
        <v>11</v>
      </c>
      <c r="R129" s="21">
        <v>0</v>
      </c>
      <c r="S129" s="21">
        <v>0</v>
      </c>
      <c r="T129" s="84">
        <f t="shared" si="195"/>
        <v>577</v>
      </c>
      <c r="U129" s="733">
        <f t="shared" si="196"/>
        <v>262</v>
      </c>
      <c r="V129" s="71"/>
      <c r="W129" s="340" t="s">
        <v>446</v>
      </c>
      <c r="X129" s="21">
        <v>44</v>
      </c>
      <c r="Y129" s="21">
        <v>15</v>
      </c>
      <c r="Z129" s="21">
        <v>3</v>
      </c>
      <c r="AA129" s="21">
        <v>1</v>
      </c>
      <c r="AB129" s="21">
        <v>0</v>
      </c>
      <c r="AC129" s="21">
        <v>0</v>
      </c>
      <c r="AD129" s="21">
        <v>0</v>
      </c>
      <c r="AE129" s="21">
        <v>0</v>
      </c>
      <c r="AF129" s="21">
        <v>1</v>
      </c>
      <c r="AG129" s="21">
        <v>0</v>
      </c>
      <c r="AH129" s="21">
        <v>12</v>
      </c>
      <c r="AI129" s="21">
        <v>7</v>
      </c>
      <c r="AJ129" s="21">
        <v>0</v>
      </c>
      <c r="AK129" s="21">
        <v>0</v>
      </c>
      <c r="AL129" s="21">
        <v>2</v>
      </c>
      <c r="AM129" s="21">
        <v>0</v>
      </c>
      <c r="AN129" s="21">
        <v>0</v>
      </c>
      <c r="AO129" s="21">
        <v>0</v>
      </c>
      <c r="AP129" s="84">
        <f t="shared" si="208"/>
        <v>62</v>
      </c>
      <c r="AQ129" s="733">
        <f t="shared" si="209"/>
        <v>23</v>
      </c>
      <c r="AR129" s="3"/>
      <c r="AS129" s="340" t="s">
        <v>446</v>
      </c>
      <c r="AT129" s="511">
        <v>5</v>
      </c>
      <c r="AU129" s="215">
        <v>3</v>
      </c>
      <c r="AV129" s="215">
        <v>0</v>
      </c>
      <c r="AW129" s="215">
        <v>1</v>
      </c>
      <c r="AX129" s="215">
        <v>1</v>
      </c>
      <c r="AY129" s="215">
        <v>3</v>
      </c>
      <c r="AZ129" s="215">
        <v>0</v>
      </c>
      <c r="BA129" s="215">
        <v>2</v>
      </c>
      <c r="BB129" s="215">
        <v>0</v>
      </c>
      <c r="BC129" s="810">
        <f t="shared" si="210"/>
        <v>15</v>
      </c>
      <c r="BD129" s="934">
        <v>6</v>
      </c>
      <c r="BE129" s="935">
        <v>9</v>
      </c>
      <c r="BF129" s="838">
        <f t="shared" si="200"/>
        <v>15</v>
      </c>
      <c r="BG129" s="936">
        <v>3</v>
      </c>
      <c r="BH129" s="3"/>
      <c r="BI129" s="18" t="s">
        <v>54</v>
      </c>
      <c r="BJ129" s="937">
        <v>4</v>
      </c>
      <c r="BK129" s="889">
        <v>9</v>
      </c>
      <c r="BL129" s="935">
        <v>4</v>
      </c>
      <c r="BM129" s="935">
        <v>12</v>
      </c>
      <c r="BN129" s="889">
        <v>0</v>
      </c>
      <c r="BO129" s="938">
        <f t="shared" si="211"/>
        <v>29</v>
      </c>
      <c r="BP129" s="939">
        <v>6</v>
      </c>
    </row>
    <row r="130" spans="1:68" ht="13.5" customHeight="1">
      <c r="A130" s="340" t="s">
        <v>171</v>
      </c>
      <c r="B130" s="21">
        <v>440</v>
      </c>
      <c r="C130" s="21">
        <v>226</v>
      </c>
      <c r="D130" s="21">
        <v>181</v>
      </c>
      <c r="E130" s="21">
        <v>90</v>
      </c>
      <c r="F130" s="21">
        <v>46</v>
      </c>
      <c r="G130" s="21">
        <v>22</v>
      </c>
      <c r="H130" s="21">
        <v>152</v>
      </c>
      <c r="I130" s="21">
        <v>74</v>
      </c>
      <c r="J130" s="21">
        <v>0</v>
      </c>
      <c r="K130" s="21">
        <v>0</v>
      </c>
      <c r="L130" s="21">
        <v>281</v>
      </c>
      <c r="M130" s="21">
        <v>149</v>
      </c>
      <c r="N130" s="21">
        <v>22</v>
      </c>
      <c r="O130" s="21">
        <v>7</v>
      </c>
      <c r="P130" s="21">
        <v>127</v>
      </c>
      <c r="Q130" s="21">
        <v>67</v>
      </c>
      <c r="R130" s="21">
        <v>0</v>
      </c>
      <c r="S130" s="21">
        <v>0</v>
      </c>
      <c r="T130" s="84">
        <f t="shared" si="195"/>
        <v>1249</v>
      </c>
      <c r="U130" s="733">
        <f t="shared" si="196"/>
        <v>635</v>
      </c>
      <c r="V130" s="71"/>
      <c r="W130" s="340" t="s">
        <v>171</v>
      </c>
      <c r="X130" s="21">
        <v>43</v>
      </c>
      <c r="Y130" s="21">
        <v>22</v>
      </c>
      <c r="Z130" s="21">
        <v>7</v>
      </c>
      <c r="AA130" s="21">
        <v>3</v>
      </c>
      <c r="AB130" s="21">
        <v>14</v>
      </c>
      <c r="AC130" s="21">
        <v>4</v>
      </c>
      <c r="AD130" s="21">
        <v>19</v>
      </c>
      <c r="AE130" s="21">
        <v>9</v>
      </c>
      <c r="AF130" s="21">
        <v>0</v>
      </c>
      <c r="AG130" s="21">
        <v>0</v>
      </c>
      <c r="AH130" s="21">
        <v>43</v>
      </c>
      <c r="AI130" s="21">
        <v>22</v>
      </c>
      <c r="AJ130" s="21">
        <v>7</v>
      </c>
      <c r="AK130" s="21">
        <v>3</v>
      </c>
      <c r="AL130" s="21">
        <v>29</v>
      </c>
      <c r="AM130" s="21">
        <v>15</v>
      </c>
      <c r="AN130" s="21">
        <v>0</v>
      </c>
      <c r="AO130" s="21">
        <v>0</v>
      </c>
      <c r="AP130" s="84">
        <f t="shared" si="208"/>
        <v>162</v>
      </c>
      <c r="AQ130" s="733">
        <f t="shared" si="209"/>
        <v>78</v>
      </c>
      <c r="AR130" s="3"/>
      <c r="AS130" s="340" t="s">
        <v>171</v>
      </c>
      <c r="AT130" s="511">
        <v>9</v>
      </c>
      <c r="AU130" s="215">
        <v>4</v>
      </c>
      <c r="AV130" s="215">
        <v>1</v>
      </c>
      <c r="AW130" s="215">
        <v>3</v>
      </c>
      <c r="AX130" s="215">
        <v>0</v>
      </c>
      <c r="AY130" s="215">
        <v>4</v>
      </c>
      <c r="AZ130" s="215">
        <v>1</v>
      </c>
      <c r="BA130" s="215">
        <v>3</v>
      </c>
      <c r="BB130" s="215">
        <v>0</v>
      </c>
      <c r="BC130" s="810">
        <f t="shared" si="210"/>
        <v>25</v>
      </c>
      <c r="BD130" s="934">
        <v>19</v>
      </c>
      <c r="BE130" s="935">
        <v>6</v>
      </c>
      <c r="BF130" s="838">
        <f t="shared" si="200"/>
        <v>25</v>
      </c>
      <c r="BG130" s="936">
        <v>3</v>
      </c>
      <c r="BH130" s="3"/>
      <c r="BI130" s="18" t="s">
        <v>171</v>
      </c>
      <c r="BJ130" s="937">
        <v>44</v>
      </c>
      <c r="BK130" s="889">
        <v>0</v>
      </c>
      <c r="BL130" s="935">
        <v>3</v>
      </c>
      <c r="BM130" s="935">
        <v>9</v>
      </c>
      <c r="BN130" s="889">
        <v>2</v>
      </c>
      <c r="BO130" s="938">
        <f t="shared" si="211"/>
        <v>58</v>
      </c>
      <c r="BP130" s="939">
        <v>27</v>
      </c>
    </row>
    <row r="131" spans="1:68" ht="13.5" customHeight="1">
      <c r="A131" s="340" t="s">
        <v>447</v>
      </c>
      <c r="B131" s="21">
        <v>679</v>
      </c>
      <c r="C131" s="21">
        <v>321</v>
      </c>
      <c r="D131" s="21">
        <v>258</v>
      </c>
      <c r="E131" s="21">
        <v>142</v>
      </c>
      <c r="F131" s="21">
        <v>40</v>
      </c>
      <c r="G131" s="21">
        <v>13</v>
      </c>
      <c r="H131" s="21">
        <v>167</v>
      </c>
      <c r="I131" s="21">
        <v>81</v>
      </c>
      <c r="J131" s="21">
        <v>0</v>
      </c>
      <c r="K131" s="21">
        <v>0</v>
      </c>
      <c r="L131" s="21">
        <v>324</v>
      </c>
      <c r="M131" s="21">
        <v>197</v>
      </c>
      <c r="N131" s="21">
        <v>6</v>
      </c>
      <c r="O131" s="21">
        <v>1</v>
      </c>
      <c r="P131" s="21">
        <v>79</v>
      </c>
      <c r="Q131" s="21">
        <v>24</v>
      </c>
      <c r="R131" s="21">
        <v>0</v>
      </c>
      <c r="S131" s="21">
        <v>0</v>
      </c>
      <c r="T131" s="84">
        <f t="shared" si="195"/>
        <v>1553</v>
      </c>
      <c r="U131" s="733">
        <f t="shared" si="196"/>
        <v>779</v>
      </c>
      <c r="V131" s="71"/>
      <c r="W131" s="340" t="s">
        <v>447</v>
      </c>
      <c r="X131" s="21">
        <v>61</v>
      </c>
      <c r="Y131" s="21">
        <v>28</v>
      </c>
      <c r="Z131" s="21">
        <v>3</v>
      </c>
      <c r="AA131" s="21">
        <v>0</v>
      </c>
      <c r="AB131" s="21">
        <v>2</v>
      </c>
      <c r="AC131" s="21">
        <v>0</v>
      </c>
      <c r="AD131" s="21">
        <v>5</v>
      </c>
      <c r="AE131" s="21">
        <v>0</v>
      </c>
      <c r="AF131" s="21">
        <v>0</v>
      </c>
      <c r="AG131" s="21">
        <v>0</v>
      </c>
      <c r="AH131" s="21">
        <v>64</v>
      </c>
      <c r="AI131" s="21">
        <v>43</v>
      </c>
      <c r="AJ131" s="21">
        <v>0</v>
      </c>
      <c r="AK131" s="21">
        <v>0</v>
      </c>
      <c r="AL131" s="21">
        <v>18</v>
      </c>
      <c r="AM131" s="21">
        <v>2</v>
      </c>
      <c r="AN131" s="21">
        <v>0</v>
      </c>
      <c r="AO131" s="21">
        <v>0</v>
      </c>
      <c r="AP131" s="84">
        <f t="shared" si="208"/>
        <v>153</v>
      </c>
      <c r="AQ131" s="733">
        <f t="shared" si="209"/>
        <v>73</v>
      </c>
      <c r="AR131" s="3"/>
      <c r="AS131" s="340" t="s">
        <v>447</v>
      </c>
      <c r="AT131" s="511">
        <v>13</v>
      </c>
      <c r="AU131" s="215">
        <v>6</v>
      </c>
      <c r="AV131" s="215">
        <v>2</v>
      </c>
      <c r="AW131" s="215">
        <v>3</v>
      </c>
      <c r="AX131" s="215">
        <v>0</v>
      </c>
      <c r="AY131" s="215">
        <v>6</v>
      </c>
      <c r="AZ131" s="215">
        <v>1</v>
      </c>
      <c r="BA131" s="215">
        <v>2</v>
      </c>
      <c r="BB131" s="215">
        <v>0</v>
      </c>
      <c r="BC131" s="810">
        <f t="shared" si="210"/>
        <v>33</v>
      </c>
      <c r="BD131" s="934">
        <v>16</v>
      </c>
      <c r="BE131" s="935">
        <v>12</v>
      </c>
      <c r="BF131" s="838">
        <f t="shared" si="200"/>
        <v>28</v>
      </c>
      <c r="BG131" s="936">
        <v>5</v>
      </c>
      <c r="BH131" s="3"/>
      <c r="BI131" s="18" t="s">
        <v>55</v>
      </c>
      <c r="BJ131" s="937">
        <v>10</v>
      </c>
      <c r="BK131" s="889">
        <v>9</v>
      </c>
      <c r="BL131" s="935">
        <v>2</v>
      </c>
      <c r="BM131" s="935">
        <v>32</v>
      </c>
      <c r="BN131" s="889">
        <v>0</v>
      </c>
      <c r="BO131" s="938">
        <f t="shared" si="211"/>
        <v>53</v>
      </c>
      <c r="BP131" s="939">
        <v>11</v>
      </c>
    </row>
    <row r="132" spans="1:68" ht="13.5" customHeight="1">
      <c r="A132" s="341" t="s">
        <v>43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84"/>
      <c r="U132" s="733"/>
      <c r="V132" s="71"/>
      <c r="W132" s="341" t="s">
        <v>43</v>
      </c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84"/>
      <c r="AQ132" s="733"/>
      <c r="AR132" s="3"/>
      <c r="AS132" s="341" t="s">
        <v>43</v>
      </c>
      <c r="AT132" s="511"/>
      <c r="AU132" s="215"/>
      <c r="AV132" s="215"/>
      <c r="AW132" s="215"/>
      <c r="AX132" s="215"/>
      <c r="AY132" s="215"/>
      <c r="AZ132" s="215"/>
      <c r="BA132" s="215"/>
      <c r="BB132" s="215"/>
      <c r="BC132" s="810"/>
      <c r="BD132" s="927"/>
      <c r="BE132" s="706"/>
      <c r="BF132" s="838"/>
      <c r="BG132" s="928"/>
      <c r="BH132" s="3"/>
      <c r="BI132" s="569" t="s">
        <v>43</v>
      </c>
      <c r="BJ132" s="949"/>
      <c r="BK132" s="950"/>
      <c r="BL132" s="706"/>
      <c r="BM132" s="706"/>
      <c r="BN132" s="950"/>
      <c r="BO132" s="938"/>
      <c r="BP132" s="951"/>
    </row>
    <row r="133" spans="1:68" ht="13.5" customHeight="1">
      <c r="A133" s="340" t="s">
        <v>448</v>
      </c>
      <c r="B133" s="21">
        <v>24</v>
      </c>
      <c r="C133" s="21">
        <v>16</v>
      </c>
      <c r="D133" s="21">
        <v>14</v>
      </c>
      <c r="E133" s="21">
        <v>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84">
        <f t="shared" si="195"/>
        <v>38</v>
      </c>
      <c r="U133" s="733">
        <f t="shared" si="196"/>
        <v>20</v>
      </c>
      <c r="V133" s="71"/>
      <c r="W133" s="340" t="s">
        <v>448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21">
        <v>0</v>
      </c>
      <c r="AN133" s="21">
        <v>0</v>
      </c>
      <c r="AO133" s="21">
        <v>0</v>
      </c>
      <c r="AP133" s="84">
        <f t="shared" ref="AP133:AP135" si="212">+X133+Z133+AB133+AD133+AF133+AH133+AJ133+AL133+AN133</f>
        <v>0</v>
      </c>
      <c r="AQ133" s="733">
        <f t="shared" ref="AQ133:AQ135" si="213">+Y133+AA133+AC133+AE133+AG133+AI133+AK133+AM133+AO133</f>
        <v>0</v>
      </c>
      <c r="AR133" s="3"/>
      <c r="AS133" s="340" t="s">
        <v>448</v>
      </c>
      <c r="AT133" s="511">
        <v>1</v>
      </c>
      <c r="AU133" s="215">
        <v>1</v>
      </c>
      <c r="AV133" s="215">
        <v>0</v>
      </c>
      <c r="AW133" s="215">
        <v>0</v>
      </c>
      <c r="AX133" s="215">
        <v>0</v>
      </c>
      <c r="AY133" s="215">
        <v>0</v>
      </c>
      <c r="AZ133" s="215">
        <v>0</v>
      </c>
      <c r="BA133" s="215">
        <v>0</v>
      </c>
      <c r="BB133" s="215">
        <v>0</v>
      </c>
      <c r="BC133" s="810">
        <f t="shared" ref="BC133:BC135" si="214">SUM(AT133:BB133)</f>
        <v>2</v>
      </c>
      <c r="BD133" s="934">
        <v>0</v>
      </c>
      <c r="BE133" s="935">
        <v>1</v>
      </c>
      <c r="BF133" s="838">
        <f t="shared" si="200"/>
        <v>1</v>
      </c>
      <c r="BG133" s="936">
        <v>1</v>
      </c>
      <c r="BH133" s="3"/>
      <c r="BI133" s="18" t="s">
        <v>45</v>
      </c>
      <c r="BJ133" s="937">
        <v>0</v>
      </c>
      <c r="BK133" s="889">
        <v>1</v>
      </c>
      <c r="BL133" s="935">
        <v>1</v>
      </c>
      <c r="BM133" s="935">
        <v>2</v>
      </c>
      <c r="BN133" s="889">
        <v>0</v>
      </c>
      <c r="BO133" s="938">
        <f>+BJ133+BK133+BL133+BM133+BN133</f>
        <v>4</v>
      </c>
      <c r="BP133" s="939">
        <v>1</v>
      </c>
    </row>
    <row r="134" spans="1:68" ht="13.5" customHeight="1">
      <c r="A134" s="340" t="s">
        <v>449</v>
      </c>
      <c r="B134" s="21">
        <v>370</v>
      </c>
      <c r="C134" s="21">
        <v>151</v>
      </c>
      <c r="D134" s="21">
        <v>240</v>
      </c>
      <c r="E134" s="21">
        <v>132</v>
      </c>
      <c r="F134" s="21">
        <v>12</v>
      </c>
      <c r="G134" s="21">
        <v>2</v>
      </c>
      <c r="H134" s="21">
        <v>134</v>
      </c>
      <c r="I134" s="21">
        <v>55</v>
      </c>
      <c r="J134" s="21">
        <v>0</v>
      </c>
      <c r="K134" s="21">
        <v>0</v>
      </c>
      <c r="L134" s="21">
        <v>246</v>
      </c>
      <c r="M134" s="21">
        <v>106</v>
      </c>
      <c r="N134" s="21">
        <v>13</v>
      </c>
      <c r="O134" s="21">
        <v>0</v>
      </c>
      <c r="P134" s="21">
        <v>80</v>
      </c>
      <c r="Q134" s="21">
        <v>37</v>
      </c>
      <c r="R134" s="21">
        <v>0</v>
      </c>
      <c r="S134" s="21">
        <v>0</v>
      </c>
      <c r="T134" s="84">
        <f t="shared" si="195"/>
        <v>1095</v>
      </c>
      <c r="U134" s="733">
        <f t="shared" si="196"/>
        <v>483</v>
      </c>
      <c r="V134" s="71"/>
      <c r="W134" s="340" t="s">
        <v>449</v>
      </c>
      <c r="X134" s="21">
        <v>19</v>
      </c>
      <c r="Y134" s="21">
        <v>6</v>
      </c>
      <c r="Z134" s="21">
        <v>4</v>
      </c>
      <c r="AA134" s="21">
        <v>4</v>
      </c>
      <c r="AB134" s="21">
        <v>0</v>
      </c>
      <c r="AC134" s="21">
        <v>0</v>
      </c>
      <c r="AD134" s="21">
        <v>2</v>
      </c>
      <c r="AE134" s="21">
        <v>1</v>
      </c>
      <c r="AF134" s="21">
        <v>0</v>
      </c>
      <c r="AG134" s="21">
        <v>0</v>
      </c>
      <c r="AH134" s="21">
        <v>50</v>
      </c>
      <c r="AI134" s="21">
        <v>23</v>
      </c>
      <c r="AJ134" s="21">
        <v>1</v>
      </c>
      <c r="AK134" s="21">
        <v>0</v>
      </c>
      <c r="AL134" s="21">
        <v>15</v>
      </c>
      <c r="AM134" s="21">
        <v>5</v>
      </c>
      <c r="AN134" s="21">
        <v>0</v>
      </c>
      <c r="AO134" s="21">
        <v>0</v>
      </c>
      <c r="AP134" s="84">
        <f t="shared" si="212"/>
        <v>91</v>
      </c>
      <c r="AQ134" s="733">
        <f t="shared" si="213"/>
        <v>39</v>
      </c>
      <c r="AR134" s="3"/>
      <c r="AS134" s="340" t="s">
        <v>449</v>
      </c>
      <c r="AT134" s="511">
        <v>7</v>
      </c>
      <c r="AU134" s="215">
        <v>4</v>
      </c>
      <c r="AV134" s="215">
        <v>1</v>
      </c>
      <c r="AW134" s="215">
        <v>3</v>
      </c>
      <c r="AX134" s="215">
        <v>0</v>
      </c>
      <c r="AY134" s="215">
        <v>5</v>
      </c>
      <c r="AZ134" s="215">
        <v>1</v>
      </c>
      <c r="BA134" s="215">
        <v>3</v>
      </c>
      <c r="BB134" s="215">
        <v>0</v>
      </c>
      <c r="BC134" s="810">
        <f t="shared" si="214"/>
        <v>24</v>
      </c>
      <c r="BD134" s="934">
        <v>13</v>
      </c>
      <c r="BE134" s="935">
        <v>5</v>
      </c>
      <c r="BF134" s="838">
        <f t="shared" si="200"/>
        <v>18</v>
      </c>
      <c r="BG134" s="936">
        <v>2</v>
      </c>
      <c r="BH134" s="3"/>
      <c r="BI134" s="18" t="s">
        <v>47</v>
      </c>
      <c r="BJ134" s="937">
        <v>25</v>
      </c>
      <c r="BK134" s="889">
        <v>4</v>
      </c>
      <c r="BL134" s="935"/>
      <c r="BM134" s="935">
        <v>15</v>
      </c>
      <c r="BN134" s="889">
        <v>0</v>
      </c>
      <c r="BO134" s="938">
        <f>+BJ134+BK134+BL134+BM134+BN134</f>
        <v>44</v>
      </c>
      <c r="BP134" s="939">
        <v>12</v>
      </c>
    </row>
    <row r="135" spans="1:68" ht="13.5" customHeight="1">
      <c r="A135" s="340" t="s">
        <v>172</v>
      </c>
      <c r="B135" s="21">
        <v>66</v>
      </c>
      <c r="C135" s="21">
        <v>35</v>
      </c>
      <c r="D135" s="21">
        <v>22</v>
      </c>
      <c r="E135" s="21">
        <v>16</v>
      </c>
      <c r="F135" s="21">
        <v>1</v>
      </c>
      <c r="G135" s="21">
        <v>1</v>
      </c>
      <c r="H135" s="21">
        <v>19</v>
      </c>
      <c r="I135" s="21">
        <v>9</v>
      </c>
      <c r="J135" s="21">
        <v>0</v>
      </c>
      <c r="K135" s="21">
        <v>0</v>
      </c>
      <c r="L135" s="21">
        <v>47</v>
      </c>
      <c r="M135" s="21">
        <v>16</v>
      </c>
      <c r="N135" s="21">
        <v>3</v>
      </c>
      <c r="O135" s="21">
        <v>0</v>
      </c>
      <c r="P135" s="21">
        <v>14</v>
      </c>
      <c r="Q135" s="21">
        <v>7</v>
      </c>
      <c r="R135" s="21">
        <v>0</v>
      </c>
      <c r="S135" s="21">
        <v>0</v>
      </c>
      <c r="T135" s="84">
        <f t="shared" si="195"/>
        <v>172</v>
      </c>
      <c r="U135" s="733">
        <f t="shared" si="196"/>
        <v>84</v>
      </c>
      <c r="V135" s="71"/>
      <c r="W135" s="340" t="s">
        <v>172</v>
      </c>
      <c r="X135" s="21">
        <v>11</v>
      </c>
      <c r="Y135" s="21">
        <v>4</v>
      </c>
      <c r="Z135" s="21">
        <v>7</v>
      </c>
      <c r="AA135" s="21">
        <v>4</v>
      </c>
      <c r="AB135" s="21">
        <v>0</v>
      </c>
      <c r="AC135" s="21">
        <v>0</v>
      </c>
      <c r="AD135" s="21">
        <v>6</v>
      </c>
      <c r="AE135" s="21">
        <v>2</v>
      </c>
      <c r="AF135" s="21">
        <v>0</v>
      </c>
      <c r="AG135" s="21">
        <v>0</v>
      </c>
      <c r="AH135" s="21">
        <v>3</v>
      </c>
      <c r="AI135" s="21">
        <v>3</v>
      </c>
      <c r="AJ135" s="21">
        <v>1</v>
      </c>
      <c r="AK135" s="21">
        <v>0</v>
      </c>
      <c r="AL135" s="21">
        <v>3</v>
      </c>
      <c r="AM135" s="21">
        <v>0</v>
      </c>
      <c r="AN135" s="21">
        <v>0</v>
      </c>
      <c r="AO135" s="21">
        <v>0</v>
      </c>
      <c r="AP135" s="84">
        <f t="shared" si="212"/>
        <v>31</v>
      </c>
      <c r="AQ135" s="733">
        <f t="shared" si="213"/>
        <v>13</v>
      </c>
      <c r="AR135" s="3"/>
      <c r="AS135" s="340" t="s">
        <v>172</v>
      </c>
      <c r="AT135" s="511">
        <v>2</v>
      </c>
      <c r="AU135" s="215">
        <v>1</v>
      </c>
      <c r="AV135" s="215">
        <v>1</v>
      </c>
      <c r="AW135" s="215">
        <v>1</v>
      </c>
      <c r="AX135" s="215">
        <v>0</v>
      </c>
      <c r="AY135" s="215">
        <v>1</v>
      </c>
      <c r="AZ135" s="215">
        <v>1</v>
      </c>
      <c r="BA135" s="215">
        <v>1</v>
      </c>
      <c r="BB135" s="215">
        <v>0</v>
      </c>
      <c r="BC135" s="810">
        <f t="shared" si="214"/>
        <v>8</v>
      </c>
      <c r="BD135" s="934">
        <v>2</v>
      </c>
      <c r="BE135" s="935">
        <v>0</v>
      </c>
      <c r="BF135" s="838">
        <f t="shared" si="200"/>
        <v>2</v>
      </c>
      <c r="BG135" s="936">
        <v>1</v>
      </c>
      <c r="BH135" s="3"/>
      <c r="BI135" s="18" t="s">
        <v>172</v>
      </c>
      <c r="BJ135" s="937">
        <v>1</v>
      </c>
      <c r="BK135" s="889">
        <v>11</v>
      </c>
      <c r="BL135" s="935"/>
      <c r="BM135" s="935">
        <v>1</v>
      </c>
      <c r="BN135" s="889">
        <v>0</v>
      </c>
      <c r="BO135" s="938">
        <f>+BJ135+BK135+BL135+BM135+BN135</f>
        <v>13</v>
      </c>
      <c r="BP135" s="939">
        <v>7</v>
      </c>
    </row>
    <row r="136" spans="1:68" ht="13.5" customHeight="1">
      <c r="A136" s="341" t="s">
        <v>16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84"/>
      <c r="U136" s="733"/>
      <c r="V136" s="71"/>
      <c r="W136" s="341" t="s">
        <v>16</v>
      </c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84"/>
      <c r="AQ136" s="733"/>
      <c r="AR136" s="3"/>
      <c r="AS136" s="341" t="s">
        <v>16</v>
      </c>
      <c r="AT136" s="511"/>
      <c r="AU136" s="215"/>
      <c r="AV136" s="215"/>
      <c r="AW136" s="215"/>
      <c r="AX136" s="215"/>
      <c r="AY136" s="215"/>
      <c r="AZ136" s="215"/>
      <c r="BA136" s="215"/>
      <c r="BB136" s="215"/>
      <c r="BC136" s="810"/>
      <c r="BD136" s="927"/>
      <c r="BE136" s="706"/>
      <c r="BF136" s="838"/>
      <c r="BG136" s="928"/>
      <c r="BH136" s="3"/>
      <c r="BI136" s="569" t="s">
        <v>16</v>
      </c>
      <c r="BJ136" s="949"/>
      <c r="BK136" s="950"/>
      <c r="BL136" s="706"/>
      <c r="BM136" s="706"/>
      <c r="BN136" s="950"/>
      <c r="BO136" s="938"/>
      <c r="BP136" s="951"/>
    </row>
    <row r="137" spans="1:68" ht="13.5" customHeight="1">
      <c r="A137" s="340" t="s">
        <v>173</v>
      </c>
      <c r="B137" s="21">
        <v>789</v>
      </c>
      <c r="C137" s="21">
        <v>397</v>
      </c>
      <c r="D137" s="21">
        <v>361</v>
      </c>
      <c r="E137" s="21">
        <v>195</v>
      </c>
      <c r="F137" s="21">
        <v>83</v>
      </c>
      <c r="G137" s="21">
        <v>23</v>
      </c>
      <c r="H137" s="21">
        <v>132</v>
      </c>
      <c r="I137" s="21">
        <v>59</v>
      </c>
      <c r="J137" s="21">
        <v>75</v>
      </c>
      <c r="K137" s="21">
        <v>26</v>
      </c>
      <c r="L137" s="21">
        <v>359</v>
      </c>
      <c r="M137" s="21">
        <v>202</v>
      </c>
      <c r="N137" s="21">
        <v>94</v>
      </c>
      <c r="O137" s="21">
        <v>30</v>
      </c>
      <c r="P137" s="21">
        <v>178</v>
      </c>
      <c r="Q137" s="21">
        <v>86</v>
      </c>
      <c r="R137" s="21">
        <v>0</v>
      </c>
      <c r="S137" s="21">
        <v>0</v>
      </c>
      <c r="T137" s="84">
        <f t="shared" si="195"/>
        <v>2071</v>
      </c>
      <c r="U137" s="733">
        <f t="shared" si="196"/>
        <v>1018</v>
      </c>
      <c r="V137" s="71"/>
      <c r="W137" s="340" t="s">
        <v>173</v>
      </c>
      <c r="X137" s="21">
        <v>20</v>
      </c>
      <c r="Y137" s="21">
        <v>10</v>
      </c>
      <c r="Z137" s="21">
        <v>7</v>
      </c>
      <c r="AA137" s="21">
        <v>5</v>
      </c>
      <c r="AB137" s="21">
        <v>7</v>
      </c>
      <c r="AC137" s="21">
        <v>1</v>
      </c>
      <c r="AD137" s="21">
        <v>8</v>
      </c>
      <c r="AE137" s="21">
        <v>3</v>
      </c>
      <c r="AF137" s="21">
        <v>0</v>
      </c>
      <c r="AG137" s="21">
        <v>0</v>
      </c>
      <c r="AH137" s="21">
        <v>48</v>
      </c>
      <c r="AI137" s="21">
        <v>25</v>
      </c>
      <c r="AJ137" s="21">
        <v>23</v>
      </c>
      <c r="AK137" s="21">
        <v>10</v>
      </c>
      <c r="AL137" s="21">
        <v>38</v>
      </c>
      <c r="AM137" s="21">
        <v>18</v>
      </c>
      <c r="AN137" s="21">
        <v>0</v>
      </c>
      <c r="AO137" s="21">
        <v>0</v>
      </c>
      <c r="AP137" s="84">
        <f t="shared" ref="AP137:AP139" si="215">+X137+Z137+AB137+AD137+AF137+AH137+AJ137+AL137+AN137</f>
        <v>151</v>
      </c>
      <c r="AQ137" s="733">
        <f t="shared" ref="AQ137:AQ139" si="216">+Y137+AA137+AC137+AE137+AG137+AI137+AK137+AM137+AO137</f>
        <v>72</v>
      </c>
      <c r="AR137" s="3"/>
      <c r="AS137" s="340" t="s">
        <v>173</v>
      </c>
      <c r="AT137" s="511">
        <v>16</v>
      </c>
      <c r="AU137" s="215">
        <v>9</v>
      </c>
      <c r="AV137" s="215">
        <v>2</v>
      </c>
      <c r="AW137" s="215">
        <v>4</v>
      </c>
      <c r="AX137" s="215">
        <v>2</v>
      </c>
      <c r="AY137" s="215">
        <v>6</v>
      </c>
      <c r="AZ137" s="215">
        <v>3</v>
      </c>
      <c r="BA137" s="215">
        <v>4</v>
      </c>
      <c r="BB137" s="215">
        <v>0</v>
      </c>
      <c r="BC137" s="810">
        <f t="shared" ref="BC137:BC139" si="217">SUM(AT137:BB137)</f>
        <v>46</v>
      </c>
      <c r="BD137" s="934">
        <v>36</v>
      </c>
      <c r="BE137" s="935">
        <v>10</v>
      </c>
      <c r="BF137" s="838">
        <f t="shared" si="200"/>
        <v>46</v>
      </c>
      <c r="BG137" s="936">
        <v>6</v>
      </c>
      <c r="BH137" s="3"/>
      <c r="BI137" s="18" t="s">
        <v>173</v>
      </c>
      <c r="BJ137" s="937">
        <v>40</v>
      </c>
      <c r="BK137" s="889">
        <v>17</v>
      </c>
      <c r="BL137" s="935">
        <v>6</v>
      </c>
      <c r="BM137" s="935">
        <v>28</v>
      </c>
      <c r="BN137" s="889">
        <v>2</v>
      </c>
      <c r="BO137" s="938">
        <f>+BJ137+BK137+BL137+BM137+BN137</f>
        <v>93</v>
      </c>
      <c r="BP137" s="939">
        <v>26</v>
      </c>
    </row>
    <row r="138" spans="1:68" ht="13.5" customHeight="1">
      <c r="A138" s="340" t="s">
        <v>450</v>
      </c>
      <c r="B138" s="21">
        <v>331</v>
      </c>
      <c r="C138" s="21">
        <v>139</v>
      </c>
      <c r="D138" s="21">
        <v>178</v>
      </c>
      <c r="E138" s="21">
        <v>87</v>
      </c>
      <c r="F138" s="21">
        <v>45</v>
      </c>
      <c r="G138" s="21">
        <v>22</v>
      </c>
      <c r="H138" s="21">
        <v>122</v>
      </c>
      <c r="I138" s="21">
        <v>71</v>
      </c>
      <c r="J138" s="21">
        <v>0</v>
      </c>
      <c r="K138" s="21">
        <v>0</v>
      </c>
      <c r="L138" s="21">
        <v>216</v>
      </c>
      <c r="M138" s="21">
        <v>118</v>
      </c>
      <c r="N138" s="21">
        <v>30</v>
      </c>
      <c r="O138" s="21">
        <v>5</v>
      </c>
      <c r="P138" s="21">
        <v>131</v>
      </c>
      <c r="Q138" s="21">
        <v>37</v>
      </c>
      <c r="R138" s="21">
        <v>0</v>
      </c>
      <c r="S138" s="21">
        <v>0</v>
      </c>
      <c r="T138" s="84">
        <f t="shared" si="195"/>
        <v>1053</v>
      </c>
      <c r="U138" s="733">
        <f t="shared" si="196"/>
        <v>479</v>
      </c>
      <c r="V138" s="71"/>
      <c r="W138" s="340" t="s">
        <v>450</v>
      </c>
      <c r="X138" s="21">
        <v>35</v>
      </c>
      <c r="Y138" s="21">
        <v>15</v>
      </c>
      <c r="Z138" s="21">
        <v>18</v>
      </c>
      <c r="AA138" s="21">
        <v>6</v>
      </c>
      <c r="AB138" s="21">
        <v>0</v>
      </c>
      <c r="AC138" s="21">
        <v>0</v>
      </c>
      <c r="AD138" s="21">
        <v>4</v>
      </c>
      <c r="AE138" s="21">
        <v>3</v>
      </c>
      <c r="AF138" s="21">
        <v>0</v>
      </c>
      <c r="AG138" s="21">
        <v>0</v>
      </c>
      <c r="AH138" s="21">
        <v>27</v>
      </c>
      <c r="AI138" s="21">
        <v>16</v>
      </c>
      <c r="AJ138" s="21">
        <v>2</v>
      </c>
      <c r="AK138" s="21">
        <v>0</v>
      </c>
      <c r="AL138" s="21">
        <v>22</v>
      </c>
      <c r="AM138" s="21">
        <v>5</v>
      </c>
      <c r="AN138" s="21">
        <v>0</v>
      </c>
      <c r="AO138" s="21">
        <v>0</v>
      </c>
      <c r="AP138" s="84">
        <f t="shared" si="215"/>
        <v>108</v>
      </c>
      <c r="AQ138" s="733">
        <f t="shared" si="216"/>
        <v>45</v>
      </c>
      <c r="AR138" s="3"/>
      <c r="AS138" s="340" t="s">
        <v>450</v>
      </c>
      <c r="AT138" s="511">
        <v>7</v>
      </c>
      <c r="AU138" s="215">
        <v>4</v>
      </c>
      <c r="AV138" s="215">
        <v>2</v>
      </c>
      <c r="AW138" s="215">
        <v>2</v>
      </c>
      <c r="AX138" s="215">
        <v>0</v>
      </c>
      <c r="AY138" s="215">
        <v>5</v>
      </c>
      <c r="AZ138" s="215">
        <v>2</v>
      </c>
      <c r="BA138" s="215">
        <v>3</v>
      </c>
      <c r="BB138" s="215">
        <v>0</v>
      </c>
      <c r="BC138" s="810">
        <f t="shared" si="217"/>
        <v>25</v>
      </c>
      <c r="BD138" s="934">
        <v>15</v>
      </c>
      <c r="BE138" s="935">
        <v>4</v>
      </c>
      <c r="BF138" s="838">
        <f t="shared" si="200"/>
        <v>19</v>
      </c>
      <c r="BG138" s="936">
        <v>2</v>
      </c>
      <c r="BH138" s="3"/>
      <c r="BI138" s="18" t="s">
        <v>23</v>
      </c>
      <c r="BJ138" s="937">
        <v>23</v>
      </c>
      <c r="BK138" s="889">
        <v>1</v>
      </c>
      <c r="BL138" s="935">
        <v>1</v>
      </c>
      <c r="BM138" s="935"/>
      <c r="BN138" s="889">
        <v>0</v>
      </c>
      <c r="BO138" s="938">
        <f>+BJ138+BK138+BL138+BM138+BN138</f>
        <v>25</v>
      </c>
      <c r="BP138" s="939">
        <v>10</v>
      </c>
    </row>
    <row r="139" spans="1:68" ht="13.5" customHeight="1">
      <c r="A139" s="340" t="s">
        <v>451</v>
      </c>
      <c r="B139" s="21">
        <v>445</v>
      </c>
      <c r="C139" s="21">
        <v>226</v>
      </c>
      <c r="D139" s="21">
        <v>106</v>
      </c>
      <c r="E139" s="21">
        <v>52</v>
      </c>
      <c r="F139" s="21">
        <v>41</v>
      </c>
      <c r="G139" s="21">
        <v>19</v>
      </c>
      <c r="H139" s="21">
        <v>203</v>
      </c>
      <c r="I139" s="21">
        <v>104</v>
      </c>
      <c r="J139" s="21">
        <v>0</v>
      </c>
      <c r="K139" s="21">
        <v>0</v>
      </c>
      <c r="L139" s="21">
        <v>68</v>
      </c>
      <c r="M139" s="21">
        <v>32</v>
      </c>
      <c r="N139" s="21">
        <v>27</v>
      </c>
      <c r="O139" s="21">
        <v>9</v>
      </c>
      <c r="P139" s="21">
        <v>146</v>
      </c>
      <c r="Q139" s="21">
        <v>62</v>
      </c>
      <c r="R139" s="21">
        <v>0</v>
      </c>
      <c r="S139" s="21">
        <v>0</v>
      </c>
      <c r="T139" s="84">
        <f t="shared" si="195"/>
        <v>1036</v>
      </c>
      <c r="U139" s="733">
        <f t="shared" si="196"/>
        <v>504</v>
      </c>
      <c r="V139" s="71"/>
      <c r="W139" s="340" t="s">
        <v>451</v>
      </c>
      <c r="X139" s="21">
        <v>52</v>
      </c>
      <c r="Y139" s="21">
        <v>29</v>
      </c>
      <c r="Z139" s="21">
        <v>2</v>
      </c>
      <c r="AA139" s="21">
        <v>1</v>
      </c>
      <c r="AB139" s="21">
        <v>0</v>
      </c>
      <c r="AC139" s="21">
        <v>0</v>
      </c>
      <c r="AD139" s="21">
        <v>2</v>
      </c>
      <c r="AE139" s="21">
        <v>1</v>
      </c>
      <c r="AF139" s="21">
        <v>0</v>
      </c>
      <c r="AG139" s="21">
        <v>0</v>
      </c>
      <c r="AH139" s="21">
        <v>11</v>
      </c>
      <c r="AI139" s="21">
        <v>7</v>
      </c>
      <c r="AJ139" s="21">
        <v>4</v>
      </c>
      <c r="AK139" s="21">
        <v>0</v>
      </c>
      <c r="AL139" s="21">
        <v>41</v>
      </c>
      <c r="AM139" s="21">
        <v>16</v>
      </c>
      <c r="AN139" s="21">
        <v>0</v>
      </c>
      <c r="AO139" s="21">
        <v>0</v>
      </c>
      <c r="AP139" s="84">
        <f t="shared" si="215"/>
        <v>112</v>
      </c>
      <c r="AQ139" s="733">
        <f t="shared" si="216"/>
        <v>54</v>
      </c>
      <c r="AR139" s="3"/>
      <c r="AS139" s="340" t="s">
        <v>451</v>
      </c>
      <c r="AT139" s="511">
        <v>9</v>
      </c>
      <c r="AU139" s="215">
        <v>3</v>
      </c>
      <c r="AV139" s="215">
        <v>1</v>
      </c>
      <c r="AW139" s="215">
        <v>4</v>
      </c>
      <c r="AX139" s="215">
        <v>0</v>
      </c>
      <c r="AY139" s="215">
        <v>1</v>
      </c>
      <c r="AZ139" s="215">
        <v>1</v>
      </c>
      <c r="BA139" s="215">
        <v>3</v>
      </c>
      <c r="BB139" s="215">
        <v>0</v>
      </c>
      <c r="BC139" s="810">
        <f t="shared" si="217"/>
        <v>22</v>
      </c>
      <c r="BD139" s="934">
        <v>14</v>
      </c>
      <c r="BE139" s="935">
        <v>3</v>
      </c>
      <c r="BF139" s="838">
        <f t="shared" si="200"/>
        <v>17</v>
      </c>
      <c r="BG139" s="936">
        <v>3</v>
      </c>
      <c r="BH139" s="3"/>
      <c r="BI139" s="18" t="s">
        <v>12</v>
      </c>
      <c r="BJ139" s="937">
        <v>8</v>
      </c>
      <c r="BK139" s="889">
        <v>17</v>
      </c>
      <c r="BL139" s="935">
        <v>4</v>
      </c>
      <c r="BM139" s="935">
        <v>8</v>
      </c>
      <c r="BN139" s="889">
        <v>0</v>
      </c>
      <c r="BO139" s="938">
        <f>+BJ139+BK139+BL139+BM139+BN139</f>
        <v>37</v>
      </c>
      <c r="BP139" s="939">
        <v>12</v>
      </c>
    </row>
    <row r="140" spans="1:68" ht="13.5" customHeight="1">
      <c r="A140" s="342" t="s">
        <v>60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84"/>
      <c r="U140" s="733"/>
      <c r="V140" s="71"/>
      <c r="W140" s="342" t="s">
        <v>60</v>
      </c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84"/>
      <c r="AQ140" s="733"/>
      <c r="AR140" s="3"/>
      <c r="AS140" s="342" t="s">
        <v>60</v>
      </c>
      <c r="AT140" s="511"/>
      <c r="AU140" s="215"/>
      <c r="AV140" s="215"/>
      <c r="AW140" s="215"/>
      <c r="AX140" s="215"/>
      <c r="AY140" s="215"/>
      <c r="AZ140" s="215"/>
      <c r="BA140" s="215"/>
      <c r="BB140" s="215"/>
      <c r="BC140" s="810"/>
      <c r="BD140" s="927"/>
      <c r="BE140" s="706"/>
      <c r="BF140" s="838"/>
      <c r="BG140" s="928"/>
      <c r="BH140" s="3"/>
      <c r="BI140" s="88" t="s">
        <v>60</v>
      </c>
      <c r="BJ140" s="949"/>
      <c r="BK140" s="950"/>
      <c r="BL140" s="706"/>
      <c r="BM140" s="706"/>
      <c r="BN140" s="950"/>
      <c r="BO140" s="938"/>
      <c r="BP140" s="951"/>
    </row>
    <row r="141" spans="1:68" s="263" customFormat="1" ht="13.5" customHeight="1">
      <c r="A141" s="343" t="s">
        <v>452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84">
        <f t="shared" si="195"/>
        <v>0</v>
      </c>
      <c r="U141" s="733">
        <f t="shared" si="196"/>
        <v>0</v>
      </c>
      <c r="V141" s="71"/>
      <c r="W141" s="343" t="s">
        <v>452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84">
        <f t="shared" ref="AP141:AP145" si="218">+X141+Z141+AB141+AD141+AF141+AH141+AJ141+AL141+AN141</f>
        <v>0</v>
      </c>
      <c r="AQ141" s="733">
        <f t="shared" ref="AQ141:AQ145" si="219">+Y141+AA141+AC141+AE141+AG141+AI141+AK141+AM141+AO141</f>
        <v>0</v>
      </c>
      <c r="AR141" s="3"/>
      <c r="AS141" s="343" t="s">
        <v>452</v>
      </c>
      <c r="AT141" s="511">
        <v>0</v>
      </c>
      <c r="AU141" s="215">
        <v>0</v>
      </c>
      <c r="AV141" s="215">
        <v>0</v>
      </c>
      <c r="AW141" s="215">
        <v>0</v>
      </c>
      <c r="AX141" s="215">
        <v>0</v>
      </c>
      <c r="AY141" s="215">
        <v>0</v>
      </c>
      <c r="AZ141" s="215">
        <v>0</v>
      </c>
      <c r="BA141" s="215">
        <v>0</v>
      </c>
      <c r="BB141" s="215">
        <v>0</v>
      </c>
      <c r="BC141" s="838">
        <f t="shared" ref="BC141:BC145" si="220">SUM(AT141:BB141)</f>
        <v>0</v>
      </c>
      <c r="BD141" s="642">
        <v>0</v>
      </c>
      <c r="BE141" s="368">
        <v>0</v>
      </c>
      <c r="BF141" s="838">
        <f t="shared" si="200"/>
        <v>0</v>
      </c>
      <c r="BG141" s="948">
        <v>0</v>
      </c>
      <c r="BH141" s="3"/>
      <c r="BI141" s="89" t="s">
        <v>49</v>
      </c>
      <c r="BJ141" s="937">
        <v>0</v>
      </c>
      <c r="BK141" s="889">
        <v>0</v>
      </c>
      <c r="BL141" s="706"/>
      <c r="BM141" s="706"/>
      <c r="BN141" s="889">
        <v>0</v>
      </c>
      <c r="BO141" s="938">
        <f>+BJ141+BK141+BL141+BM141+BN141</f>
        <v>0</v>
      </c>
      <c r="BP141" s="939">
        <v>0</v>
      </c>
    </row>
    <row r="142" spans="1:68" ht="13.5" customHeight="1">
      <c r="A142" s="343" t="s">
        <v>230</v>
      </c>
      <c r="B142" s="21">
        <v>55</v>
      </c>
      <c r="C142" s="21">
        <v>28</v>
      </c>
      <c r="D142" s="21">
        <v>38</v>
      </c>
      <c r="E142" s="21">
        <v>14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16</v>
      </c>
      <c r="M142" s="21">
        <v>4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84">
        <f t="shared" si="195"/>
        <v>109</v>
      </c>
      <c r="U142" s="733">
        <f t="shared" si="196"/>
        <v>46</v>
      </c>
      <c r="V142" s="71"/>
      <c r="W142" s="343" t="s">
        <v>230</v>
      </c>
      <c r="X142" s="21">
        <v>1</v>
      </c>
      <c r="Y142" s="21">
        <v>1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1</v>
      </c>
      <c r="AI142" s="21">
        <v>1</v>
      </c>
      <c r="AJ142" s="21">
        <v>0</v>
      </c>
      <c r="AK142" s="21">
        <v>0</v>
      </c>
      <c r="AL142" s="21">
        <v>0</v>
      </c>
      <c r="AM142" s="21">
        <v>0</v>
      </c>
      <c r="AN142" s="21">
        <v>0</v>
      </c>
      <c r="AO142" s="21">
        <v>0</v>
      </c>
      <c r="AP142" s="84">
        <f t="shared" si="218"/>
        <v>2</v>
      </c>
      <c r="AQ142" s="733">
        <f t="shared" si="219"/>
        <v>2</v>
      </c>
      <c r="AR142" s="3"/>
      <c r="AS142" s="343" t="s">
        <v>230</v>
      </c>
      <c r="AT142" s="511">
        <v>1</v>
      </c>
      <c r="AU142" s="215">
        <v>1</v>
      </c>
      <c r="AV142" s="215">
        <v>0</v>
      </c>
      <c r="AW142" s="215">
        <v>0</v>
      </c>
      <c r="AX142" s="215">
        <v>0</v>
      </c>
      <c r="AY142" s="215">
        <v>1</v>
      </c>
      <c r="AZ142" s="215">
        <v>0</v>
      </c>
      <c r="BA142" s="215">
        <v>0</v>
      </c>
      <c r="BB142" s="215">
        <v>0</v>
      </c>
      <c r="BC142" s="838">
        <f t="shared" si="220"/>
        <v>3</v>
      </c>
      <c r="BD142" s="934">
        <v>0</v>
      </c>
      <c r="BE142" s="935">
        <v>2</v>
      </c>
      <c r="BF142" s="838">
        <f t="shared" si="200"/>
        <v>2</v>
      </c>
      <c r="BG142" s="936">
        <v>1</v>
      </c>
      <c r="BH142" s="3"/>
      <c r="BI142" s="89" t="s">
        <v>230</v>
      </c>
      <c r="BJ142" s="937">
        <v>2</v>
      </c>
      <c r="BK142" s="889">
        <v>1</v>
      </c>
      <c r="BL142" s="935"/>
      <c r="BM142" s="935">
        <v>1</v>
      </c>
      <c r="BN142" s="889">
        <v>0</v>
      </c>
      <c r="BO142" s="938">
        <f>+BJ142+BK142+BL142+BM142+BN142</f>
        <v>4</v>
      </c>
      <c r="BP142" s="939">
        <v>3</v>
      </c>
    </row>
    <row r="143" spans="1:68" ht="13.5" customHeight="1">
      <c r="A143" s="343" t="s">
        <v>231</v>
      </c>
      <c r="B143" s="21">
        <v>80</v>
      </c>
      <c r="C143" s="21">
        <v>36</v>
      </c>
      <c r="D143" s="21">
        <v>44</v>
      </c>
      <c r="E143" s="21">
        <v>19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15</v>
      </c>
      <c r="M143" s="21">
        <v>5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84">
        <f t="shared" si="195"/>
        <v>139</v>
      </c>
      <c r="U143" s="733">
        <f t="shared" si="196"/>
        <v>60</v>
      </c>
      <c r="V143" s="71"/>
      <c r="W143" s="343" t="s">
        <v>231</v>
      </c>
      <c r="X143" s="21">
        <v>10</v>
      </c>
      <c r="Y143" s="21">
        <v>6</v>
      </c>
      <c r="Z143" s="21">
        <v>14</v>
      </c>
      <c r="AA143" s="21">
        <v>6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6</v>
      </c>
      <c r="AI143" s="21">
        <v>1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84">
        <f t="shared" si="218"/>
        <v>30</v>
      </c>
      <c r="AQ143" s="733">
        <f t="shared" si="219"/>
        <v>13</v>
      </c>
      <c r="AR143" s="3"/>
      <c r="AS143" s="343" t="s">
        <v>231</v>
      </c>
      <c r="AT143" s="511">
        <v>2</v>
      </c>
      <c r="AU143" s="215">
        <v>1</v>
      </c>
      <c r="AV143" s="215">
        <v>0</v>
      </c>
      <c r="AW143" s="215">
        <v>0</v>
      </c>
      <c r="AX143" s="215">
        <v>0</v>
      </c>
      <c r="AY143" s="215">
        <v>1</v>
      </c>
      <c r="AZ143" s="215">
        <v>0</v>
      </c>
      <c r="BA143" s="215">
        <v>0</v>
      </c>
      <c r="BB143" s="215">
        <v>0</v>
      </c>
      <c r="BC143" s="838">
        <f t="shared" si="220"/>
        <v>4</v>
      </c>
      <c r="BD143" s="934">
        <v>3</v>
      </c>
      <c r="BE143" s="935">
        <v>0</v>
      </c>
      <c r="BF143" s="838">
        <f t="shared" si="200"/>
        <v>3</v>
      </c>
      <c r="BG143" s="936">
        <v>1</v>
      </c>
      <c r="BH143" s="3"/>
      <c r="BI143" s="89" t="s">
        <v>231</v>
      </c>
      <c r="BJ143" s="937">
        <v>0</v>
      </c>
      <c r="BK143" s="889">
        <v>2</v>
      </c>
      <c r="BL143" s="935"/>
      <c r="BM143" s="935">
        <v>2</v>
      </c>
      <c r="BN143" s="889">
        <v>0</v>
      </c>
      <c r="BO143" s="938">
        <f>+BJ143+BK143+BL143+BM143+BN143</f>
        <v>4</v>
      </c>
      <c r="BP143" s="939">
        <v>3</v>
      </c>
    </row>
    <row r="144" spans="1:68" ht="13.5" customHeight="1">
      <c r="A144" s="344" t="s">
        <v>174</v>
      </c>
      <c r="B144" s="21">
        <v>119</v>
      </c>
      <c r="C144" s="21">
        <v>43</v>
      </c>
      <c r="D144" s="21">
        <v>63</v>
      </c>
      <c r="E144" s="21">
        <v>49</v>
      </c>
      <c r="F144" s="21">
        <v>0</v>
      </c>
      <c r="G144" s="21">
        <v>0</v>
      </c>
      <c r="H144" s="21">
        <v>62</v>
      </c>
      <c r="I144" s="21">
        <v>19</v>
      </c>
      <c r="J144" s="21">
        <v>0</v>
      </c>
      <c r="K144" s="21">
        <v>0</v>
      </c>
      <c r="L144" s="21">
        <v>124</v>
      </c>
      <c r="M144" s="21">
        <v>57</v>
      </c>
      <c r="N144" s="21">
        <v>0</v>
      </c>
      <c r="O144" s="21">
        <v>0</v>
      </c>
      <c r="P144" s="21">
        <v>49</v>
      </c>
      <c r="Q144" s="21">
        <v>11</v>
      </c>
      <c r="R144" s="21">
        <v>0</v>
      </c>
      <c r="S144" s="21">
        <v>0</v>
      </c>
      <c r="T144" s="793">
        <f t="shared" si="195"/>
        <v>417</v>
      </c>
      <c r="U144" s="794">
        <f t="shared" si="196"/>
        <v>179</v>
      </c>
      <c r="V144" s="71"/>
      <c r="W144" s="344" t="s">
        <v>174</v>
      </c>
      <c r="X144" s="21">
        <v>13</v>
      </c>
      <c r="Y144" s="21">
        <v>4</v>
      </c>
      <c r="Z144" s="21">
        <v>0</v>
      </c>
      <c r="AA144" s="21">
        <v>0</v>
      </c>
      <c r="AB144" s="21">
        <v>0</v>
      </c>
      <c r="AC144" s="21">
        <v>0</v>
      </c>
      <c r="AD144" s="21">
        <v>2</v>
      </c>
      <c r="AE144" s="21">
        <v>0</v>
      </c>
      <c r="AF144" s="21">
        <v>0</v>
      </c>
      <c r="AG144" s="21">
        <v>0</v>
      </c>
      <c r="AH144" s="21">
        <v>13</v>
      </c>
      <c r="AI144" s="21">
        <v>6</v>
      </c>
      <c r="AJ144" s="21">
        <v>0</v>
      </c>
      <c r="AK144" s="21">
        <v>0</v>
      </c>
      <c r="AL144" s="21">
        <v>19</v>
      </c>
      <c r="AM144" s="21">
        <v>1</v>
      </c>
      <c r="AN144" s="21">
        <v>0</v>
      </c>
      <c r="AO144" s="21">
        <v>0</v>
      </c>
      <c r="AP144" s="84">
        <f t="shared" si="218"/>
        <v>47</v>
      </c>
      <c r="AQ144" s="733">
        <f t="shared" si="219"/>
        <v>11</v>
      </c>
      <c r="AR144" s="3"/>
      <c r="AS144" s="344" t="s">
        <v>174</v>
      </c>
      <c r="AT144" s="511">
        <v>3</v>
      </c>
      <c r="AU144" s="215">
        <v>1</v>
      </c>
      <c r="AV144" s="215">
        <v>0</v>
      </c>
      <c r="AW144" s="215">
        <v>1</v>
      </c>
      <c r="AX144" s="215">
        <v>0</v>
      </c>
      <c r="AY144" s="215">
        <v>2</v>
      </c>
      <c r="AZ144" s="215">
        <v>0</v>
      </c>
      <c r="BA144" s="215">
        <v>1</v>
      </c>
      <c r="BB144" s="215">
        <v>0</v>
      </c>
      <c r="BC144" s="838">
        <f t="shared" si="220"/>
        <v>8</v>
      </c>
      <c r="BD144" s="934">
        <v>8</v>
      </c>
      <c r="BE144" s="935">
        <v>0</v>
      </c>
      <c r="BF144" s="838">
        <f t="shared" si="200"/>
        <v>8</v>
      </c>
      <c r="BG144" s="936">
        <v>1</v>
      </c>
      <c r="BH144" s="3"/>
      <c r="BI144" s="90" t="s">
        <v>174</v>
      </c>
      <c r="BJ144" s="937">
        <v>12</v>
      </c>
      <c r="BK144" s="889">
        <v>0</v>
      </c>
      <c r="BL144" s="935">
        <v>2</v>
      </c>
      <c r="BM144" s="935"/>
      <c r="BN144" s="889">
        <v>2</v>
      </c>
      <c r="BO144" s="938">
        <f>+BJ144+BK144+BL144+BM144+BN144</f>
        <v>16</v>
      </c>
      <c r="BP144" s="939">
        <v>8</v>
      </c>
    </row>
    <row r="145" spans="1:68" ht="13.5" customHeight="1" thickBot="1">
      <c r="A145" s="338" t="s">
        <v>175</v>
      </c>
      <c r="B145" s="26">
        <v>17</v>
      </c>
      <c r="C145" s="26">
        <v>5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788">
        <f t="shared" si="195"/>
        <v>17</v>
      </c>
      <c r="U145" s="795">
        <f t="shared" si="196"/>
        <v>5</v>
      </c>
      <c r="V145" s="71"/>
      <c r="W145" s="338" t="s">
        <v>175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26">
        <v>0</v>
      </c>
      <c r="AG145" s="26">
        <v>0</v>
      </c>
      <c r="AH145" s="26">
        <v>0</v>
      </c>
      <c r="AI145" s="26">
        <v>0</v>
      </c>
      <c r="AJ145" s="26">
        <v>0</v>
      </c>
      <c r="AK145" s="26">
        <v>0</v>
      </c>
      <c r="AL145" s="26">
        <v>0</v>
      </c>
      <c r="AM145" s="26">
        <v>0</v>
      </c>
      <c r="AN145" s="257">
        <v>0</v>
      </c>
      <c r="AO145" s="319">
        <v>0</v>
      </c>
      <c r="AP145" s="807">
        <f t="shared" si="218"/>
        <v>0</v>
      </c>
      <c r="AQ145" s="808">
        <f t="shared" si="219"/>
        <v>0</v>
      </c>
      <c r="AR145" s="3"/>
      <c r="AS145" s="338" t="s">
        <v>175</v>
      </c>
      <c r="AT145" s="524">
        <v>1</v>
      </c>
      <c r="AU145" s="257">
        <v>0</v>
      </c>
      <c r="AV145" s="257">
        <v>0</v>
      </c>
      <c r="AW145" s="257">
        <v>0</v>
      </c>
      <c r="AX145" s="257">
        <v>0</v>
      </c>
      <c r="AY145" s="257">
        <v>0</v>
      </c>
      <c r="AZ145" s="257">
        <v>0</v>
      </c>
      <c r="BA145" s="257">
        <v>0</v>
      </c>
      <c r="BB145" s="257">
        <v>0</v>
      </c>
      <c r="BC145" s="737">
        <f t="shared" si="220"/>
        <v>1</v>
      </c>
      <c r="BD145" s="940">
        <v>0</v>
      </c>
      <c r="BE145" s="941">
        <v>1</v>
      </c>
      <c r="BF145" s="737">
        <f t="shared" si="200"/>
        <v>1</v>
      </c>
      <c r="BG145" s="942">
        <v>1</v>
      </c>
      <c r="BH145" s="3"/>
      <c r="BI145" s="208" t="s">
        <v>70</v>
      </c>
      <c r="BJ145" s="943">
        <v>1</v>
      </c>
      <c r="BK145" s="944">
        <v>2</v>
      </c>
      <c r="BL145" s="941"/>
      <c r="BM145" s="941">
        <v>1</v>
      </c>
      <c r="BN145" s="944">
        <v>0</v>
      </c>
      <c r="BO145" s="945">
        <f>+BJ145+BK145+BL145+BM145+BN145</f>
        <v>4</v>
      </c>
      <c r="BP145" s="946">
        <v>0</v>
      </c>
    </row>
    <row r="146" spans="1:68" ht="9.75" customHeight="1">
      <c r="A146" s="70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90"/>
      <c r="U146" s="790"/>
      <c r="V146" s="71"/>
      <c r="W146" s="70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90"/>
      <c r="AQ146" s="790"/>
      <c r="AR146" s="3"/>
      <c r="AS146" s="70"/>
      <c r="AT146" s="71"/>
      <c r="AU146" s="71"/>
      <c r="AV146" s="71"/>
      <c r="AW146" s="71"/>
      <c r="AX146" s="71"/>
      <c r="AY146" s="71"/>
      <c r="AZ146" s="71"/>
      <c r="BA146" s="71"/>
      <c r="BB146" s="71"/>
      <c r="BC146" s="917"/>
      <c r="BD146" s="71"/>
      <c r="BE146" s="71"/>
      <c r="BF146" s="917"/>
      <c r="BG146" s="71"/>
      <c r="BH146" s="3"/>
      <c r="BI146" s="274"/>
      <c r="BJ146" s="274"/>
      <c r="BK146" s="274"/>
      <c r="BL146" s="274"/>
      <c r="BN146" s="274"/>
      <c r="BO146" s="274"/>
      <c r="BP146" s="274"/>
    </row>
    <row r="147" spans="1:68">
      <c r="A147" s="1129" t="s">
        <v>202</v>
      </c>
      <c r="B147" s="1129"/>
      <c r="C147" s="1129"/>
      <c r="D147" s="1129"/>
      <c r="E147" s="1129"/>
      <c r="F147" s="1129"/>
      <c r="G147" s="1129"/>
      <c r="H147" s="1129"/>
      <c r="I147" s="1129"/>
      <c r="J147" s="1129"/>
      <c r="K147" s="1129"/>
      <c r="L147" s="1129"/>
      <c r="M147" s="1129"/>
      <c r="N147" s="1129"/>
      <c r="O147" s="1129"/>
      <c r="P147" s="1129"/>
      <c r="Q147" s="1129"/>
      <c r="R147" s="1129"/>
      <c r="S147" s="1129"/>
      <c r="T147" s="1129"/>
      <c r="U147" s="1129"/>
      <c r="V147" s="54"/>
      <c r="W147" s="1129" t="s">
        <v>210</v>
      </c>
      <c r="X147" s="1129"/>
      <c r="Y147" s="1129"/>
      <c r="Z147" s="1129"/>
      <c r="AA147" s="1129"/>
      <c r="AB147" s="1129"/>
      <c r="AC147" s="1129"/>
      <c r="AD147" s="1129"/>
      <c r="AE147" s="1129"/>
      <c r="AF147" s="1129"/>
      <c r="AG147" s="1129"/>
      <c r="AH147" s="1129"/>
      <c r="AI147" s="1129"/>
      <c r="AJ147" s="1129"/>
      <c r="AK147" s="1129"/>
      <c r="AL147" s="1129"/>
      <c r="AM147" s="1129"/>
      <c r="AN147" s="1129"/>
      <c r="AO147" s="1129"/>
      <c r="AP147" s="1129"/>
      <c r="AQ147" s="1129"/>
      <c r="AR147" s="54"/>
      <c r="AS147" s="1129" t="s">
        <v>229</v>
      </c>
      <c r="AT147" s="1129"/>
      <c r="AU147" s="1129"/>
      <c r="AV147" s="1129"/>
      <c r="AW147" s="1129"/>
      <c r="AX147" s="1129"/>
      <c r="AY147" s="1129"/>
      <c r="AZ147" s="1129"/>
      <c r="BA147" s="1129"/>
      <c r="BB147" s="1129"/>
      <c r="BC147" s="1129"/>
      <c r="BD147" s="1129"/>
      <c r="BE147" s="1129"/>
      <c r="BF147" s="1129"/>
      <c r="BG147" s="1129"/>
      <c r="BH147" s="918"/>
      <c r="BI147" s="1129" t="s">
        <v>212</v>
      </c>
      <c r="BJ147" s="1129"/>
      <c r="BK147" s="1129"/>
      <c r="BL147" s="1129"/>
      <c r="BM147" s="1129"/>
      <c r="BN147" s="1129"/>
      <c r="BO147" s="1129"/>
      <c r="BP147" s="1129"/>
    </row>
    <row r="148" spans="1:68">
      <c r="A148" s="1071" t="s">
        <v>187</v>
      </c>
      <c r="B148" s="1071"/>
      <c r="C148" s="1071"/>
      <c r="D148" s="1071"/>
      <c r="E148" s="1071"/>
      <c r="F148" s="1071"/>
      <c r="G148" s="1071"/>
      <c r="H148" s="1071"/>
      <c r="I148" s="1071"/>
      <c r="J148" s="1071"/>
      <c r="K148" s="1071"/>
      <c r="L148" s="1071"/>
      <c r="M148" s="1071"/>
      <c r="N148" s="1071"/>
      <c r="O148" s="1071"/>
      <c r="P148" s="1071"/>
      <c r="Q148" s="1071"/>
      <c r="R148" s="1071"/>
      <c r="S148" s="1071"/>
      <c r="T148" s="1071"/>
      <c r="U148" s="1071"/>
      <c r="V148" s="55"/>
      <c r="W148" s="1071" t="s">
        <v>187</v>
      </c>
      <c r="X148" s="1071"/>
      <c r="Y148" s="1071"/>
      <c r="Z148" s="1071"/>
      <c r="AA148" s="1071"/>
      <c r="AB148" s="1071"/>
      <c r="AC148" s="1071"/>
      <c r="AD148" s="1071"/>
      <c r="AE148" s="1071"/>
      <c r="AF148" s="1071"/>
      <c r="AG148" s="1071"/>
      <c r="AH148" s="1071"/>
      <c r="AI148" s="1071"/>
      <c r="AJ148" s="1071"/>
      <c r="AK148" s="1071"/>
      <c r="AL148" s="1071"/>
      <c r="AM148" s="1071"/>
      <c r="AN148" s="1071"/>
      <c r="AO148" s="1071"/>
      <c r="AP148" s="1071"/>
      <c r="AQ148" s="1071"/>
      <c r="AR148" s="2"/>
      <c r="AS148" s="1071" t="s">
        <v>90</v>
      </c>
      <c r="AT148" s="1071"/>
      <c r="AU148" s="1071"/>
      <c r="AV148" s="1071"/>
      <c r="AW148" s="1071"/>
      <c r="AX148" s="1071"/>
      <c r="AY148" s="1071"/>
      <c r="AZ148" s="1071"/>
      <c r="BA148" s="1071"/>
      <c r="BB148" s="1071"/>
      <c r="BC148" s="1071"/>
      <c r="BD148" s="1071"/>
      <c r="BE148" s="1071"/>
      <c r="BF148" s="1071"/>
      <c r="BG148" s="1071"/>
      <c r="BH148" s="59"/>
      <c r="BI148" s="1071" t="s">
        <v>187</v>
      </c>
      <c r="BJ148" s="1071"/>
      <c r="BK148" s="1071"/>
      <c r="BL148" s="1071"/>
      <c r="BM148" s="1071"/>
      <c r="BN148" s="1071"/>
      <c r="BO148" s="1071"/>
      <c r="BP148" s="1071"/>
    </row>
    <row r="149" spans="1:68" ht="7.5" customHeight="1" thickBot="1">
      <c r="A149" s="55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770"/>
      <c r="U149" s="770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770"/>
      <c r="AQ149" s="770"/>
      <c r="AR149" s="2"/>
      <c r="AS149" s="916"/>
      <c r="AT149" s="916"/>
      <c r="AU149" s="916"/>
      <c r="AV149" s="916"/>
      <c r="AW149" s="916"/>
      <c r="AX149" s="916"/>
      <c r="AY149" s="916"/>
      <c r="AZ149" s="916"/>
      <c r="BA149" s="916"/>
      <c r="BB149" s="916"/>
      <c r="BC149" s="916"/>
      <c r="BD149" s="916"/>
      <c r="BE149" s="916"/>
      <c r="BF149" s="916"/>
      <c r="BG149" s="916"/>
      <c r="BH149" s="59"/>
      <c r="BI149" s="274"/>
      <c r="BJ149" s="916"/>
      <c r="BK149" s="916"/>
      <c r="BL149" s="916"/>
      <c r="BM149" s="916"/>
      <c r="BN149" s="916"/>
      <c r="BO149" s="916"/>
      <c r="BP149" s="916"/>
    </row>
    <row r="150" spans="1:68" ht="15" customHeight="1">
      <c r="A150" s="1135" t="s">
        <v>7</v>
      </c>
      <c r="B150" s="1062" t="s">
        <v>213</v>
      </c>
      <c r="C150" s="1134"/>
      <c r="D150" s="1062" t="s">
        <v>214</v>
      </c>
      <c r="E150" s="1134"/>
      <c r="F150" s="1062" t="s">
        <v>215</v>
      </c>
      <c r="G150" s="1134"/>
      <c r="H150" s="1062" t="s">
        <v>216</v>
      </c>
      <c r="I150" s="1137"/>
      <c r="J150" s="1138" t="s">
        <v>204</v>
      </c>
      <c r="K150" s="1139"/>
      <c r="L150" s="1141" t="s">
        <v>217</v>
      </c>
      <c r="M150" s="1134"/>
      <c r="N150" s="1062" t="s">
        <v>218</v>
      </c>
      <c r="O150" s="1134"/>
      <c r="P150" s="1062" t="s">
        <v>219</v>
      </c>
      <c r="Q150" s="1134"/>
      <c r="R150" s="1062" t="s">
        <v>220</v>
      </c>
      <c r="S150" s="1134"/>
      <c r="T150" s="1062" t="s">
        <v>1</v>
      </c>
      <c r="U150" s="1127"/>
      <c r="V150" s="54"/>
      <c r="W150" s="1135" t="s">
        <v>7</v>
      </c>
      <c r="X150" s="1101" t="s">
        <v>213</v>
      </c>
      <c r="Y150" s="1134"/>
      <c r="Z150" s="1101" t="s">
        <v>214</v>
      </c>
      <c r="AA150" s="1134"/>
      <c r="AB150" s="1101" t="s">
        <v>215</v>
      </c>
      <c r="AC150" s="1134"/>
      <c r="AD150" s="1101" t="s">
        <v>216</v>
      </c>
      <c r="AE150" s="1137"/>
      <c r="AF150" s="1138" t="s">
        <v>347</v>
      </c>
      <c r="AG150" s="1140"/>
      <c r="AH150" s="1141" t="s">
        <v>217</v>
      </c>
      <c r="AI150" s="1134"/>
      <c r="AJ150" s="1062" t="s">
        <v>218</v>
      </c>
      <c r="AK150" s="1134"/>
      <c r="AL150" s="1062" t="s">
        <v>219</v>
      </c>
      <c r="AM150" s="1134"/>
      <c r="AN150" s="1062" t="s">
        <v>220</v>
      </c>
      <c r="AO150" s="1134"/>
      <c r="AP150" s="1062" t="s">
        <v>1</v>
      </c>
      <c r="AQ150" s="1127"/>
      <c r="AR150" s="3"/>
      <c r="AS150" s="1030" t="s">
        <v>7</v>
      </c>
      <c r="AT150" s="1035" t="s">
        <v>221</v>
      </c>
      <c r="AU150" s="1025"/>
      <c r="AV150" s="1025"/>
      <c r="AW150" s="1025"/>
      <c r="AX150" s="1025"/>
      <c r="AY150" s="1025"/>
      <c r="AZ150" s="1025"/>
      <c r="BA150" s="1025"/>
      <c r="BB150" s="1025"/>
      <c r="BC150" s="1036"/>
      <c r="BD150" s="1126" t="s">
        <v>97</v>
      </c>
      <c r="BE150" s="1124"/>
      <c r="BF150" s="1125"/>
      <c r="BG150" s="1032" t="s">
        <v>98</v>
      </c>
      <c r="BH150" s="3"/>
      <c r="BI150" s="1028" t="s">
        <v>7</v>
      </c>
      <c r="BJ150" s="1021" t="s">
        <v>103</v>
      </c>
      <c r="BK150" s="1119" t="s">
        <v>544</v>
      </c>
      <c r="BL150" s="1121" t="s">
        <v>104</v>
      </c>
      <c r="BM150" s="1025" t="s">
        <v>105</v>
      </c>
      <c r="BN150" s="1025" t="s">
        <v>106</v>
      </c>
      <c r="BO150" s="1145" t="s">
        <v>4</v>
      </c>
      <c r="BP150" s="1032" t="s">
        <v>5</v>
      </c>
    </row>
    <row r="151" spans="1:68" ht="30" customHeight="1">
      <c r="A151" s="1136"/>
      <c r="B151" s="4" t="s">
        <v>99</v>
      </c>
      <c r="C151" s="4" t="s">
        <v>100</v>
      </c>
      <c r="D151" s="4" t="s">
        <v>99</v>
      </c>
      <c r="E151" s="4" t="s">
        <v>100</v>
      </c>
      <c r="F151" s="4" t="s">
        <v>99</v>
      </c>
      <c r="G151" s="4" t="s">
        <v>100</v>
      </c>
      <c r="H151" s="4" t="s">
        <v>99</v>
      </c>
      <c r="I151" s="298" t="s">
        <v>100</v>
      </c>
      <c r="J151" s="4" t="s">
        <v>99</v>
      </c>
      <c r="K151" s="318" t="s">
        <v>100</v>
      </c>
      <c r="L151" s="304" t="s">
        <v>99</v>
      </c>
      <c r="M151" s="4" t="s">
        <v>100</v>
      </c>
      <c r="N151" s="4" t="s">
        <v>99</v>
      </c>
      <c r="O151" s="4" t="s">
        <v>100</v>
      </c>
      <c r="P151" s="4" t="s">
        <v>99</v>
      </c>
      <c r="Q151" s="4" t="s">
        <v>100</v>
      </c>
      <c r="R151" s="4" t="s">
        <v>99</v>
      </c>
      <c r="S151" s="4" t="s">
        <v>100</v>
      </c>
      <c r="T151" s="4" t="s">
        <v>99</v>
      </c>
      <c r="U151" s="5" t="s">
        <v>100</v>
      </c>
      <c r="V151" s="76"/>
      <c r="W151" s="1136"/>
      <c r="X151" s="307" t="s">
        <v>99</v>
      </c>
      <c r="Y151" s="307" t="s">
        <v>100</v>
      </c>
      <c r="Z151" s="307" t="s">
        <v>99</v>
      </c>
      <c r="AA151" s="307" t="s">
        <v>100</v>
      </c>
      <c r="AB151" s="307" t="s">
        <v>99</v>
      </c>
      <c r="AC151" s="307" t="s">
        <v>100</v>
      </c>
      <c r="AD151" s="307" t="s">
        <v>99</v>
      </c>
      <c r="AE151" s="298" t="s">
        <v>100</v>
      </c>
      <c r="AF151" s="307" t="s">
        <v>99</v>
      </c>
      <c r="AG151" s="298" t="s">
        <v>100</v>
      </c>
      <c r="AH151" s="304" t="s">
        <v>99</v>
      </c>
      <c r="AI151" s="307" t="s">
        <v>100</v>
      </c>
      <c r="AJ151" s="307" t="s">
        <v>99</v>
      </c>
      <c r="AK151" s="307" t="s">
        <v>100</v>
      </c>
      <c r="AL151" s="307" t="s">
        <v>99</v>
      </c>
      <c r="AM151" s="307" t="s">
        <v>100</v>
      </c>
      <c r="AN151" s="307" t="s">
        <v>99</v>
      </c>
      <c r="AO151" s="307" t="s">
        <v>100</v>
      </c>
      <c r="AP151" s="318" t="s">
        <v>99</v>
      </c>
      <c r="AQ151" s="269" t="s">
        <v>100</v>
      </c>
      <c r="AR151" s="3"/>
      <c r="AS151" s="1048"/>
      <c r="AT151" s="443" t="s">
        <v>213</v>
      </c>
      <c r="AU151" s="919" t="s">
        <v>214</v>
      </c>
      <c r="AV151" s="919" t="s">
        <v>215</v>
      </c>
      <c r="AW151" s="919" t="s">
        <v>216</v>
      </c>
      <c r="AX151" s="919" t="s">
        <v>347</v>
      </c>
      <c r="AY151" s="919" t="s">
        <v>222</v>
      </c>
      <c r="AZ151" s="919" t="s">
        <v>223</v>
      </c>
      <c r="BA151" s="919" t="s">
        <v>224</v>
      </c>
      <c r="BB151" s="919" t="s">
        <v>225</v>
      </c>
      <c r="BC151" s="444" t="s">
        <v>226</v>
      </c>
      <c r="BD151" s="443" t="s">
        <v>116</v>
      </c>
      <c r="BE151" s="919" t="s">
        <v>117</v>
      </c>
      <c r="BF151" s="444" t="s">
        <v>1</v>
      </c>
      <c r="BG151" s="1142"/>
      <c r="BH151" s="3"/>
      <c r="BI151" s="1029"/>
      <c r="BJ151" s="1022"/>
      <c r="BK151" s="1120"/>
      <c r="BL151" s="1122"/>
      <c r="BM151" s="1123"/>
      <c r="BN151" s="1123"/>
      <c r="BO151" s="1146"/>
      <c r="BP151" s="1142"/>
    </row>
    <row r="152" spans="1:68" ht="13.5" customHeight="1">
      <c r="A152" s="782" t="s">
        <v>77</v>
      </c>
      <c r="B152" s="783"/>
      <c r="C152" s="783"/>
      <c r="D152" s="783"/>
      <c r="E152" s="783"/>
      <c r="F152" s="783"/>
      <c r="G152" s="783"/>
      <c r="H152" s="783"/>
      <c r="I152" s="783"/>
      <c r="J152" s="783"/>
      <c r="K152" s="784"/>
      <c r="L152" s="21"/>
      <c r="M152" s="21"/>
      <c r="N152" s="21"/>
      <c r="O152" s="21"/>
      <c r="P152" s="21"/>
      <c r="Q152" s="21"/>
      <c r="R152" s="21"/>
      <c r="S152" s="21"/>
      <c r="T152" s="84"/>
      <c r="U152" s="733"/>
      <c r="V152" s="71"/>
      <c r="W152" s="341" t="s">
        <v>77</v>
      </c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84"/>
      <c r="AQ152" s="733"/>
      <c r="AR152" s="3"/>
      <c r="AS152" s="341" t="s">
        <v>77</v>
      </c>
      <c r="AT152" s="511"/>
      <c r="AU152" s="215"/>
      <c r="AV152" s="215"/>
      <c r="AW152" s="215"/>
      <c r="AX152" s="215"/>
      <c r="AY152" s="215"/>
      <c r="AZ152" s="215"/>
      <c r="BA152" s="215"/>
      <c r="BB152" s="215"/>
      <c r="BC152" s="810"/>
      <c r="BD152" s="927"/>
      <c r="BE152" s="706"/>
      <c r="BF152" s="810"/>
      <c r="BG152" s="928"/>
      <c r="BH152" s="3"/>
      <c r="BI152" s="585" t="s">
        <v>77</v>
      </c>
      <c r="BJ152" s="949"/>
      <c r="BK152" s="950"/>
      <c r="BL152" s="950"/>
      <c r="BM152" s="706"/>
      <c r="BN152" s="950"/>
      <c r="BO152" s="938"/>
      <c r="BP152" s="951"/>
    </row>
    <row r="153" spans="1:68" ht="13.5" customHeight="1">
      <c r="A153" s="340" t="s">
        <v>453</v>
      </c>
      <c r="B153" s="21">
        <v>183</v>
      </c>
      <c r="C153" s="21">
        <v>58</v>
      </c>
      <c r="D153" s="21">
        <v>105</v>
      </c>
      <c r="E153" s="21">
        <v>48</v>
      </c>
      <c r="F153" s="21">
        <v>0</v>
      </c>
      <c r="G153" s="21">
        <v>0</v>
      </c>
      <c r="H153" s="21">
        <v>26</v>
      </c>
      <c r="I153" s="21">
        <v>3</v>
      </c>
      <c r="J153" s="21">
        <v>0</v>
      </c>
      <c r="K153" s="21">
        <v>0</v>
      </c>
      <c r="L153" s="21">
        <v>180</v>
      </c>
      <c r="M153" s="21">
        <v>85</v>
      </c>
      <c r="N153" s="21">
        <v>0</v>
      </c>
      <c r="O153" s="21">
        <v>0</v>
      </c>
      <c r="P153" s="21">
        <v>12</v>
      </c>
      <c r="Q153" s="21">
        <v>3</v>
      </c>
      <c r="R153" s="21">
        <v>0</v>
      </c>
      <c r="S153" s="21">
        <v>0</v>
      </c>
      <c r="T153" s="84">
        <f t="shared" ref="T153:T185" si="221">+B153+D153+F153+H153+J153+L153+N153+P153+R153</f>
        <v>506</v>
      </c>
      <c r="U153" s="798">
        <f t="shared" ref="U153:U185" si="222">+C153+E153+G153+I153+K153+M153+O153+Q153+S153</f>
        <v>197</v>
      </c>
      <c r="V153" s="71"/>
      <c r="W153" s="340" t="s">
        <v>453</v>
      </c>
      <c r="X153" s="21">
        <v>19</v>
      </c>
      <c r="Y153" s="21">
        <v>9</v>
      </c>
      <c r="Z153" s="21">
        <v>12</v>
      </c>
      <c r="AA153" s="21">
        <v>4</v>
      </c>
      <c r="AB153" s="21">
        <v>0</v>
      </c>
      <c r="AC153" s="21">
        <v>0</v>
      </c>
      <c r="AD153" s="21">
        <v>5</v>
      </c>
      <c r="AE153" s="21">
        <v>2</v>
      </c>
      <c r="AF153" s="21">
        <v>0</v>
      </c>
      <c r="AG153" s="21">
        <v>0</v>
      </c>
      <c r="AH153" s="21">
        <v>34</v>
      </c>
      <c r="AI153" s="21">
        <v>13</v>
      </c>
      <c r="AJ153" s="21">
        <v>0</v>
      </c>
      <c r="AK153" s="21">
        <v>0</v>
      </c>
      <c r="AL153" s="21">
        <v>2</v>
      </c>
      <c r="AM153" s="21">
        <v>0</v>
      </c>
      <c r="AN153" s="21">
        <v>0</v>
      </c>
      <c r="AO153" s="21">
        <v>0</v>
      </c>
      <c r="AP153" s="84">
        <f t="shared" ref="AP153:AP157" si="223">+X153+Z153+AB153+AD153+AF153+AH153+AJ153+AL153+AN153</f>
        <v>72</v>
      </c>
      <c r="AQ153" s="733">
        <f t="shared" ref="AQ153:AQ157" si="224">+Y153+AA153+AC153+AE153+AG153+AI153+AK153+AM153+AO153</f>
        <v>28</v>
      </c>
      <c r="AR153" s="3"/>
      <c r="AS153" s="340" t="s">
        <v>453</v>
      </c>
      <c r="AT153" s="511">
        <v>4</v>
      </c>
      <c r="AU153" s="215">
        <v>2</v>
      </c>
      <c r="AV153" s="215">
        <v>0</v>
      </c>
      <c r="AW153" s="215">
        <v>1</v>
      </c>
      <c r="AX153" s="215">
        <v>0</v>
      </c>
      <c r="AY153" s="215">
        <v>3</v>
      </c>
      <c r="AZ153" s="215">
        <v>0</v>
      </c>
      <c r="BA153" s="215">
        <v>1</v>
      </c>
      <c r="BB153" s="215">
        <v>0</v>
      </c>
      <c r="BC153" s="838">
        <f t="shared" ref="BC153:BC157" si="225">SUM(AT153:BB153)</f>
        <v>11</v>
      </c>
      <c r="BD153" s="934">
        <v>17</v>
      </c>
      <c r="BE153" s="935">
        <v>0</v>
      </c>
      <c r="BF153" s="838">
        <f t="shared" ref="BF153:BF185" si="226">SUM(BD153:BE153)</f>
        <v>17</v>
      </c>
      <c r="BG153" s="936">
        <v>1</v>
      </c>
      <c r="BH153" s="3"/>
      <c r="BI153" s="586" t="s">
        <v>176</v>
      </c>
      <c r="BJ153" s="937">
        <v>17</v>
      </c>
      <c r="BK153" s="889">
        <v>0</v>
      </c>
      <c r="BL153" s="935">
        <v>1</v>
      </c>
      <c r="BM153" s="935">
        <v>1</v>
      </c>
      <c r="BN153" s="889">
        <v>0</v>
      </c>
      <c r="BO153" s="938">
        <f>+BJ153+BK153+BL153+BM153+BN153</f>
        <v>19</v>
      </c>
      <c r="BP153" s="939">
        <v>22</v>
      </c>
    </row>
    <row r="154" spans="1:68" ht="13.5" customHeight="1">
      <c r="A154" s="340" t="s">
        <v>177</v>
      </c>
      <c r="B154" s="21">
        <v>143</v>
      </c>
      <c r="C154" s="21">
        <v>51</v>
      </c>
      <c r="D154" s="21">
        <v>57</v>
      </c>
      <c r="E154" s="21">
        <v>27</v>
      </c>
      <c r="F154" s="21">
        <v>0</v>
      </c>
      <c r="G154" s="21">
        <v>0</v>
      </c>
      <c r="H154" s="21">
        <v>64</v>
      </c>
      <c r="I154" s="21">
        <v>17</v>
      </c>
      <c r="J154" s="21">
        <v>14</v>
      </c>
      <c r="K154" s="21">
        <v>4</v>
      </c>
      <c r="L154" s="21">
        <v>100</v>
      </c>
      <c r="M154" s="21">
        <v>42</v>
      </c>
      <c r="N154" s="21">
        <v>0</v>
      </c>
      <c r="O154" s="21">
        <v>0</v>
      </c>
      <c r="P154" s="21">
        <v>38</v>
      </c>
      <c r="Q154" s="21">
        <v>6</v>
      </c>
      <c r="R154" s="21">
        <v>0</v>
      </c>
      <c r="S154" s="21">
        <v>0</v>
      </c>
      <c r="T154" s="84">
        <f t="shared" si="221"/>
        <v>416</v>
      </c>
      <c r="U154" s="798">
        <f t="shared" si="222"/>
        <v>147</v>
      </c>
      <c r="V154" s="71"/>
      <c r="W154" s="340" t="s">
        <v>177</v>
      </c>
      <c r="X154" s="21">
        <v>0</v>
      </c>
      <c r="Y154" s="21">
        <v>0</v>
      </c>
      <c r="Z154" s="21">
        <v>7</v>
      </c>
      <c r="AA154" s="21">
        <v>3</v>
      </c>
      <c r="AB154" s="21">
        <v>0</v>
      </c>
      <c r="AC154" s="21">
        <v>0</v>
      </c>
      <c r="AD154" s="21">
        <v>2</v>
      </c>
      <c r="AE154" s="21">
        <v>1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6</v>
      </c>
      <c r="AM154" s="21">
        <v>2</v>
      </c>
      <c r="AN154" s="21">
        <v>0</v>
      </c>
      <c r="AO154" s="21">
        <v>0</v>
      </c>
      <c r="AP154" s="84">
        <f t="shared" si="223"/>
        <v>15</v>
      </c>
      <c r="AQ154" s="733">
        <f t="shared" si="224"/>
        <v>6</v>
      </c>
      <c r="AR154" s="3"/>
      <c r="AS154" s="340" t="s">
        <v>177</v>
      </c>
      <c r="AT154" s="511">
        <v>3</v>
      </c>
      <c r="AU154" s="215">
        <v>1</v>
      </c>
      <c r="AV154" s="215">
        <v>0</v>
      </c>
      <c r="AW154" s="215">
        <v>1</v>
      </c>
      <c r="AX154" s="215">
        <v>1</v>
      </c>
      <c r="AY154" s="215">
        <v>3</v>
      </c>
      <c r="AZ154" s="215">
        <v>0</v>
      </c>
      <c r="BA154" s="215">
        <v>1</v>
      </c>
      <c r="BB154" s="215">
        <v>0</v>
      </c>
      <c r="BC154" s="838">
        <f t="shared" si="225"/>
        <v>10</v>
      </c>
      <c r="BD154" s="934">
        <v>7</v>
      </c>
      <c r="BE154" s="935">
        <v>3</v>
      </c>
      <c r="BF154" s="838">
        <f t="shared" si="226"/>
        <v>10</v>
      </c>
      <c r="BG154" s="936">
        <v>2</v>
      </c>
      <c r="BH154" s="3"/>
      <c r="BI154" s="586" t="s">
        <v>177</v>
      </c>
      <c r="BJ154" s="937">
        <v>16</v>
      </c>
      <c r="BK154" s="889">
        <v>0</v>
      </c>
      <c r="BL154" s="935"/>
      <c r="BM154" s="935">
        <v>3</v>
      </c>
      <c r="BN154" s="889">
        <v>0</v>
      </c>
      <c r="BO154" s="938">
        <f>+BJ154+BK154+BL154+BM154+BN154</f>
        <v>19</v>
      </c>
      <c r="BP154" s="939">
        <v>12</v>
      </c>
    </row>
    <row r="155" spans="1:68" ht="13.5" customHeight="1">
      <c r="A155" s="340" t="s">
        <v>454</v>
      </c>
      <c r="B155" s="21">
        <v>158</v>
      </c>
      <c r="C155" s="21">
        <v>85</v>
      </c>
      <c r="D155" s="21">
        <v>106</v>
      </c>
      <c r="E155" s="21">
        <v>55</v>
      </c>
      <c r="F155" s="21">
        <v>0</v>
      </c>
      <c r="G155" s="21">
        <v>0</v>
      </c>
      <c r="H155" s="21">
        <v>40</v>
      </c>
      <c r="I155" s="21">
        <v>13</v>
      </c>
      <c r="J155" s="21">
        <v>0</v>
      </c>
      <c r="K155" s="21">
        <v>0</v>
      </c>
      <c r="L155" s="21">
        <v>107</v>
      </c>
      <c r="M155" s="21">
        <v>51</v>
      </c>
      <c r="N155" s="21">
        <v>0</v>
      </c>
      <c r="O155" s="21">
        <v>0</v>
      </c>
      <c r="P155" s="21">
        <v>3</v>
      </c>
      <c r="Q155" s="21">
        <v>3</v>
      </c>
      <c r="R155" s="21">
        <v>0</v>
      </c>
      <c r="S155" s="21">
        <v>0</v>
      </c>
      <c r="T155" s="84">
        <f t="shared" si="221"/>
        <v>414</v>
      </c>
      <c r="U155" s="798">
        <f t="shared" si="222"/>
        <v>207</v>
      </c>
      <c r="V155" s="71"/>
      <c r="W155" s="340" t="s">
        <v>454</v>
      </c>
      <c r="X155" s="21">
        <v>7</v>
      </c>
      <c r="Y155" s="21">
        <v>4</v>
      </c>
      <c r="Z155" s="21">
        <v>0</v>
      </c>
      <c r="AA155" s="21">
        <v>0</v>
      </c>
      <c r="AB155" s="21">
        <v>0</v>
      </c>
      <c r="AC155" s="21">
        <v>0</v>
      </c>
      <c r="AD155" s="21">
        <v>2</v>
      </c>
      <c r="AE155" s="21">
        <v>1</v>
      </c>
      <c r="AF155" s="21">
        <v>0</v>
      </c>
      <c r="AG155" s="21">
        <v>0</v>
      </c>
      <c r="AH155" s="21">
        <v>51</v>
      </c>
      <c r="AI155" s="21">
        <v>24</v>
      </c>
      <c r="AJ155" s="21">
        <v>0</v>
      </c>
      <c r="AK155" s="21">
        <v>0</v>
      </c>
      <c r="AL155" s="21">
        <v>2</v>
      </c>
      <c r="AM155" s="21">
        <v>2</v>
      </c>
      <c r="AN155" s="21">
        <v>0</v>
      </c>
      <c r="AO155" s="21">
        <v>0</v>
      </c>
      <c r="AP155" s="84">
        <f t="shared" si="223"/>
        <v>62</v>
      </c>
      <c r="AQ155" s="733">
        <f t="shared" si="224"/>
        <v>31</v>
      </c>
      <c r="AR155" s="3"/>
      <c r="AS155" s="340" t="s">
        <v>454</v>
      </c>
      <c r="AT155" s="511">
        <v>4</v>
      </c>
      <c r="AU155" s="215">
        <v>1</v>
      </c>
      <c r="AV155" s="215">
        <v>0</v>
      </c>
      <c r="AW155" s="215">
        <v>2</v>
      </c>
      <c r="AX155" s="215">
        <v>0</v>
      </c>
      <c r="AY155" s="215">
        <v>2</v>
      </c>
      <c r="AZ155" s="215">
        <v>0</v>
      </c>
      <c r="BA155" s="215">
        <v>1</v>
      </c>
      <c r="BB155" s="215">
        <v>0</v>
      </c>
      <c r="BC155" s="838">
        <f t="shared" si="225"/>
        <v>10</v>
      </c>
      <c r="BD155" s="934">
        <v>9</v>
      </c>
      <c r="BE155" s="935">
        <v>4</v>
      </c>
      <c r="BF155" s="838">
        <f t="shared" si="226"/>
        <v>13</v>
      </c>
      <c r="BG155" s="936">
        <v>2</v>
      </c>
      <c r="BH155" s="3"/>
      <c r="BI155" s="586" t="s">
        <v>79</v>
      </c>
      <c r="BJ155" s="937">
        <v>17</v>
      </c>
      <c r="BK155" s="889">
        <v>0</v>
      </c>
      <c r="BL155" s="935"/>
      <c r="BM155" s="935">
        <v>2</v>
      </c>
      <c r="BN155" s="889">
        <v>0</v>
      </c>
      <c r="BO155" s="938">
        <f>+BJ155+BK155+BL155+BM155+BN155</f>
        <v>19</v>
      </c>
      <c r="BP155" s="939">
        <v>5</v>
      </c>
    </row>
    <row r="156" spans="1:68" ht="13.5" customHeight="1">
      <c r="A156" s="340" t="s">
        <v>178</v>
      </c>
      <c r="B156" s="21">
        <v>122</v>
      </c>
      <c r="C156" s="21">
        <v>45</v>
      </c>
      <c r="D156" s="21">
        <v>68</v>
      </c>
      <c r="E156" s="21">
        <v>31</v>
      </c>
      <c r="F156" s="21">
        <v>0</v>
      </c>
      <c r="G156" s="21">
        <v>0</v>
      </c>
      <c r="H156" s="21">
        <v>42</v>
      </c>
      <c r="I156" s="21">
        <v>10</v>
      </c>
      <c r="J156" s="21">
        <v>0</v>
      </c>
      <c r="K156" s="21">
        <v>0</v>
      </c>
      <c r="L156" s="21">
        <v>68</v>
      </c>
      <c r="M156" s="21">
        <v>34</v>
      </c>
      <c r="N156" s="21">
        <v>0</v>
      </c>
      <c r="O156" s="21">
        <v>0</v>
      </c>
      <c r="P156" s="21">
        <v>21</v>
      </c>
      <c r="Q156" s="21">
        <v>5</v>
      </c>
      <c r="R156" s="21">
        <v>0</v>
      </c>
      <c r="S156" s="21">
        <v>0</v>
      </c>
      <c r="T156" s="84">
        <f t="shared" si="221"/>
        <v>321</v>
      </c>
      <c r="U156" s="798">
        <f t="shared" si="222"/>
        <v>125</v>
      </c>
      <c r="V156" s="71"/>
      <c r="W156" s="340" t="s">
        <v>178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12</v>
      </c>
      <c r="AI156" s="21">
        <v>10</v>
      </c>
      <c r="AJ156" s="21">
        <v>0</v>
      </c>
      <c r="AK156" s="21">
        <v>0</v>
      </c>
      <c r="AL156" s="21">
        <v>11</v>
      </c>
      <c r="AM156" s="21">
        <v>3</v>
      </c>
      <c r="AN156" s="21">
        <v>0</v>
      </c>
      <c r="AO156" s="21">
        <v>0</v>
      </c>
      <c r="AP156" s="84">
        <f t="shared" si="223"/>
        <v>23</v>
      </c>
      <c r="AQ156" s="733">
        <f t="shared" si="224"/>
        <v>13</v>
      </c>
      <c r="AR156" s="3"/>
      <c r="AS156" s="340" t="s">
        <v>178</v>
      </c>
      <c r="AT156" s="511">
        <v>3</v>
      </c>
      <c r="AU156" s="215">
        <v>1</v>
      </c>
      <c r="AV156" s="215">
        <v>0</v>
      </c>
      <c r="AW156" s="215">
        <v>1</v>
      </c>
      <c r="AX156" s="215">
        <v>0</v>
      </c>
      <c r="AY156" s="215">
        <v>1</v>
      </c>
      <c r="AZ156" s="215">
        <v>0</v>
      </c>
      <c r="BA156" s="215">
        <v>1</v>
      </c>
      <c r="BB156" s="215">
        <v>0</v>
      </c>
      <c r="BC156" s="838">
        <f t="shared" si="225"/>
        <v>7</v>
      </c>
      <c r="BD156" s="934">
        <v>7</v>
      </c>
      <c r="BE156" s="935">
        <v>0</v>
      </c>
      <c r="BF156" s="838">
        <f t="shared" si="226"/>
        <v>7</v>
      </c>
      <c r="BG156" s="936">
        <v>1</v>
      </c>
      <c r="BH156" s="3"/>
      <c r="BI156" s="586" t="s">
        <v>178</v>
      </c>
      <c r="BJ156" s="937">
        <v>11</v>
      </c>
      <c r="BK156" s="889">
        <v>0</v>
      </c>
      <c r="BL156" s="935"/>
      <c r="BM156" s="935"/>
      <c r="BN156" s="889">
        <v>0</v>
      </c>
      <c r="BO156" s="938">
        <f>+BJ156+BK156+BL156+BM156+BN156</f>
        <v>11</v>
      </c>
      <c r="BP156" s="939">
        <v>0</v>
      </c>
    </row>
    <row r="157" spans="1:68" ht="13.5" customHeight="1">
      <c r="A157" s="340" t="s">
        <v>455</v>
      </c>
      <c r="B157" s="21">
        <v>345</v>
      </c>
      <c r="C157" s="21">
        <v>133</v>
      </c>
      <c r="D157" s="21">
        <v>133</v>
      </c>
      <c r="E157" s="21">
        <v>71</v>
      </c>
      <c r="F157" s="21">
        <v>43</v>
      </c>
      <c r="G157" s="21">
        <v>3</v>
      </c>
      <c r="H157" s="21">
        <v>60</v>
      </c>
      <c r="I157" s="21">
        <v>16</v>
      </c>
      <c r="J157" s="21">
        <v>0</v>
      </c>
      <c r="K157" s="21">
        <v>0</v>
      </c>
      <c r="L157" s="21">
        <v>196</v>
      </c>
      <c r="M157" s="21">
        <v>102</v>
      </c>
      <c r="N157" s="21">
        <v>17</v>
      </c>
      <c r="O157" s="21">
        <v>4</v>
      </c>
      <c r="P157" s="21">
        <v>63</v>
      </c>
      <c r="Q157" s="21">
        <v>10</v>
      </c>
      <c r="R157" s="21">
        <v>0</v>
      </c>
      <c r="S157" s="21">
        <v>0</v>
      </c>
      <c r="T157" s="84">
        <f t="shared" si="221"/>
        <v>857</v>
      </c>
      <c r="U157" s="798">
        <f t="shared" si="222"/>
        <v>339</v>
      </c>
      <c r="V157" s="71"/>
      <c r="W157" s="340" t="s">
        <v>455</v>
      </c>
      <c r="X157" s="21">
        <v>24</v>
      </c>
      <c r="Y157" s="21">
        <v>9</v>
      </c>
      <c r="Z157" s="21">
        <v>12</v>
      </c>
      <c r="AA157" s="21">
        <v>6</v>
      </c>
      <c r="AB157" s="21">
        <v>0</v>
      </c>
      <c r="AC157" s="21">
        <v>0</v>
      </c>
      <c r="AD157" s="21">
        <v>3</v>
      </c>
      <c r="AE157" s="21">
        <v>1</v>
      </c>
      <c r="AF157" s="21">
        <v>0</v>
      </c>
      <c r="AG157" s="21">
        <v>0</v>
      </c>
      <c r="AH157" s="21">
        <v>35</v>
      </c>
      <c r="AI157" s="21">
        <v>20</v>
      </c>
      <c r="AJ157" s="21">
        <v>0</v>
      </c>
      <c r="AK157" s="21">
        <v>0</v>
      </c>
      <c r="AL157" s="21">
        <v>10</v>
      </c>
      <c r="AM157" s="21">
        <v>2</v>
      </c>
      <c r="AN157" s="21">
        <v>0</v>
      </c>
      <c r="AO157" s="21">
        <v>0</v>
      </c>
      <c r="AP157" s="84">
        <f t="shared" si="223"/>
        <v>84</v>
      </c>
      <c r="AQ157" s="733">
        <f t="shared" si="224"/>
        <v>38</v>
      </c>
      <c r="AR157" s="3"/>
      <c r="AS157" s="340" t="s">
        <v>455</v>
      </c>
      <c r="AT157" s="511">
        <v>6</v>
      </c>
      <c r="AU157" s="215">
        <v>2</v>
      </c>
      <c r="AV157" s="215">
        <v>1</v>
      </c>
      <c r="AW157" s="215">
        <v>1</v>
      </c>
      <c r="AX157" s="215">
        <v>0</v>
      </c>
      <c r="AY157" s="215">
        <v>3</v>
      </c>
      <c r="AZ157" s="215">
        <v>1</v>
      </c>
      <c r="BA157" s="215">
        <v>1</v>
      </c>
      <c r="BB157" s="215">
        <v>0</v>
      </c>
      <c r="BC157" s="838">
        <f t="shared" si="225"/>
        <v>15</v>
      </c>
      <c r="BD157" s="934">
        <v>20</v>
      </c>
      <c r="BE157" s="935">
        <v>1</v>
      </c>
      <c r="BF157" s="838">
        <f t="shared" si="226"/>
        <v>21</v>
      </c>
      <c r="BG157" s="936">
        <v>2</v>
      </c>
      <c r="BH157" s="3"/>
      <c r="BI157" s="586" t="s">
        <v>81</v>
      </c>
      <c r="BJ157" s="937">
        <v>24</v>
      </c>
      <c r="BK157" s="889">
        <v>0</v>
      </c>
      <c r="BL157" s="706"/>
      <c r="BM157" s="935">
        <v>10</v>
      </c>
      <c r="BN157" s="889">
        <v>0</v>
      </c>
      <c r="BO157" s="938">
        <f>+BJ157+BK157+BL157+BM157+BN157</f>
        <v>34</v>
      </c>
      <c r="BP157" s="939">
        <v>15</v>
      </c>
    </row>
    <row r="158" spans="1:68" ht="13.5" customHeight="1">
      <c r="A158" s="341" t="s">
        <v>30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84"/>
      <c r="U158" s="798"/>
      <c r="V158" s="71"/>
      <c r="W158" s="341" t="s">
        <v>30</v>
      </c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522"/>
      <c r="AQ158" s="810"/>
      <c r="AR158" s="3"/>
      <c r="AS158" s="341" t="s">
        <v>30</v>
      </c>
      <c r="AT158" s="511"/>
      <c r="AU158" s="215"/>
      <c r="AV158" s="215"/>
      <c r="AW158" s="215"/>
      <c r="AX158" s="215"/>
      <c r="AY158" s="215"/>
      <c r="AZ158" s="215"/>
      <c r="BA158" s="215"/>
      <c r="BB158" s="215"/>
      <c r="BC158" s="810">
        <v>0</v>
      </c>
      <c r="BD158" s="927"/>
      <c r="BE158" s="706"/>
      <c r="BF158" s="838"/>
      <c r="BG158" s="928"/>
      <c r="BH158" s="3"/>
      <c r="BI158" s="585" t="s">
        <v>30</v>
      </c>
      <c r="BJ158" s="949"/>
      <c r="BK158" s="950"/>
      <c r="BL158" s="935"/>
      <c r="BM158" s="706"/>
      <c r="BN158" s="950"/>
      <c r="BO158" s="938"/>
      <c r="BP158" s="951"/>
    </row>
    <row r="159" spans="1:68" ht="13.5" customHeight="1">
      <c r="A159" s="340" t="s">
        <v>456</v>
      </c>
      <c r="B159" s="21">
        <v>637</v>
      </c>
      <c r="C159" s="21">
        <v>213</v>
      </c>
      <c r="D159" s="21">
        <v>137</v>
      </c>
      <c r="E159" s="21">
        <v>52</v>
      </c>
      <c r="F159" s="21">
        <v>17</v>
      </c>
      <c r="G159" s="21">
        <v>1</v>
      </c>
      <c r="H159" s="21">
        <v>158</v>
      </c>
      <c r="I159" s="21">
        <v>34</v>
      </c>
      <c r="J159" s="21">
        <v>0</v>
      </c>
      <c r="K159" s="21">
        <v>0</v>
      </c>
      <c r="L159" s="21">
        <v>207</v>
      </c>
      <c r="M159" s="21">
        <v>88</v>
      </c>
      <c r="N159" s="21">
        <v>16</v>
      </c>
      <c r="O159" s="21">
        <v>2</v>
      </c>
      <c r="P159" s="21">
        <v>124</v>
      </c>
      <c r="Q159" s="21">
        <v>36</v>
      </c>
      <c r="R159" s="21">
        <v>0</v>
      </c>
      <c r="S159" s="21">
        <v>0</v>
      </c>
      <c r="T159" s="84">
        <f t="shared" si="221"/>
        <v>1296</v>
      </c>
      <c r="U159" s="798">
        <f t="shared" si="222"/>
        <v>426</v>
      </c>
      <c r="V159" s="71"/>
      <c r="W159" s="340" t="s">
        <v>456</v>
      </c>
      <c r="X159" s="21">
        <v>84</v>
      </c>
      <c r="Y159" s="21">
        <v>24</v>
      </c>
      <c r="Z159" s="21">
        <v>5</v>
      </c>
      <c r="AA159" s="21">
        <v>0</v>
      </c>
      <c r="AB159" s="21">
        <v>1</v>
      </c>
      <c r="AC159" s="21">
        <v>0</v>
      </c>
      <c r="AD159" s="21">
        <v>9</v>
      </c>
      <c r="AE159" s="21">
        <v>2</v>
      </c>
      <c r="AF159" s="21">
        <v>0</v>
      </c>
      <c r="AG159" s="21">
        <v>0</v>
      </c>
      <c r="AH159" s="21">
        <v>10</v>
      </c>
      <c r="AI159" s="21">
        <v>3</v>
      </c>
      <c r="AJ159" s="21">
        <v>3</v>
      </c>
      <c r="AK159" s="21">
        <v>0</v>
      </c>
      <c r="AL159" s="21">
        <v>14</v>
      </c>
      <c r="AM159" s="21">
        <v>2</v>
      </c>
      <c r="AN159" s="21">
        <v>0</v>
      </c>
      <c r="AO159" s="21">
        <v>0</v>
      </c>
      <c r="AP159" s="84">
        <f t="shared" ref="AP159:AP162" si="227">+X159+Z159+AB159+AD159+AF159+AH159+AJ159+AL159+AN159</f>
        <v>126</v>
      </c>
      <c r="AQ159" s="733">
        <f t="shared" ref="AQ159:AQ162" si="228">+Y159+AA159+AC159+AE159+AG159+AI159+AK159+AM159+AO159</f>
        <v>31</v>
      </c>
      <c r="AR159" s="3"/>
      <c r="AS159" s="340" t="s">
        <v>456</v>
      </c>
      <c r="AT159" s="511">
        <v>12</v>
      </c>
      <c r="AU159" s="215">
        <v>3</v>
      </c>
      <c r="AV159" s="215">
        <v>1</v>
      </c>
      <c r="AW159" s="215">
        <v>4</v>
      </c>
      <c r="AX159" s="215">
        <v>0</v>
      </c>
      <c r="AY159" s="215">
        <v>4</v>
      </c>
      <c r="AZ159" s="215">
        <v>1</v>
      </c>
      <c r="BA159" s="215">
        <v>2</v>
      </c>
      <c r="BB159" s="215">
        <v>0</v>
      </c>
      <c r="BC159" s="838">
        <f t="shared" ref="BC159:BC162" si="229">SUM(AT159:BB159)</f>
        <v>27</v>
      </c>
      <c r="BD159" s="934">
        <v>21</v>
      </c>
      <c r="BE159" s="935">
        <v>6</v>
      </c>
      <c r="BF159" s="838">
        <f t="shared" si="226"/>
        <v>27</v>
      </c>
      <c r="BG159" s="936">
        <v>3</v>
      </c>
      <c r="BH159" s="3"/>
      <c r="BI159" s="586" t="s">
        <v>31</v>
      </c>
      <c r="BJ159" s="937">
        <v>22</v>
      </c>
      <c r="BK159" s="889">
        <v>4</v>
      </c>
      <c r="BL159" s="935">
        <v>4</v>
      </c>
      <c r="BM159" s="935">
        <v>19</v>
      </c>
      <c r="BN159" s="889">
        <v>6</v>
      </c>
      <c r="BO159" s="938">
        <f>+BJ159+BK159+BL159+BM159+BN159</f>
        <v>55</v>
      </c>
      <c r="BP159" s="939">
        <v>8</v>
      </c>
    </row>
    <row r="160" spans="1:68" ht="13.5" customHeight="1">
      <c r="A160" s="340" t="s">
        <v>457</v>
      </c>
      <c r="B160" s="21">
        <v>657</v>
      </c>
      <c r="C160" s="21">
        <v>379</v>
      </c>
      <c r="D160" s="21">
        <v>175</v>
      </c>
      <c r="E160" s="21">
        <v>93</v>
      </c>
      <c r="F160" s="21">
        <v>34</v>
      </c>
      <c r="G160" s="21">
        <v>7</v>
      </c>
      <c r="H160" s="21">
        <v>313</v>
      </c>
      <c r="I160" s="21">
        <v>153</v>
      </c>
      <c r="J160" s="21">
        <v>0</v>
      </c>
      <c r="K160" s="21">
        <v>0</v>
      </c>
      <c r="L160" s="21">
        <v>350</v>
      </c>
      <c r="M160" s="21">
        <v>188</v>
      </c>
      <c r="N160" s="21">
        <v>35</v>
      </c>
      <c r="O160" s="21">
        <v>4</v>
      </c>
      <c r="P160" s="21">
        <v>196</v>
      </c>
      <c r="Q160" s="21">
        <v>79</v>
      </c>
      <c r="R160" s="21">
        <v>0</v>
      </c>
      <c r="S160" s="21">
        <v>0</v>
      </c>
      <c r="T160" s="84">
        <f t="shared" si="221"/>
        <v>1760</v>
      </c>
      <c r="U160" s="798">
        <f t="shared" si="222"/>
        <v>903</v>
      </c>
      <c r="V160" s="71"/>
      <c r="W160" s="340" t="s">
        <v>457</v>
      </c>
      <c r="X160" s="21">
        <v>134</v>
      </c>
      <c r="Y160" s="21">
        <v>38</v>
      </c>
      <c r="Z160" s="21">
        <v>79</v>
      </c>
      <c r="AA160" s="21">
        <v>45</v>
      </c>
      <c r="AB160" s="21">
        <v>0</v>
      </c>
      <c r="AC160" s="21">
        <v>0</v>
      </c>
      <c r="AD160" s="21">
        <v>61</v>
      </c>
      <c r="AE160" s="21">
        <v>30</v>
      </c>
      <c r="AF160" s="21">
        <v>0</v>
      </c>
      <c r="AG160" s="21">
        <v>0</v>
      </c>
      <c r="AH160" s="21">
        <v>59</v>
      </c>
      <c r="AI160" s="21">
        <v>31</v>
      </c>
      <c r="AJ160" s="21">
        <v>8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84">
        <f t="shared" si="227"/>
        <v>341</v>
      </c>
      <c r="AQ160" s="733">
        <f t="shared" si="228"/>
        <v>144</v>
      </c>
      <c r="AR160" s="3"/>
      <c r="AS160" s="340" t="s">
        <v>457</v>
      </c>
      <c r="AT160" s="511">
        <v>11</v>
      </c>
      <c r="AU160" s="215">
        <v>4</v>
      </c>
      <c r="AV160" s="215">
        <v>1</v>
      </c>
      <c r="AW160" s="215">
        <v>6</v>
      </c>
      <c r="AX160" s="215">
        <v>0</v>
      </c>
      <c r="AY160" s="215">
        <v>6</v>
      </c>
      <c r="AZ160" s="215">
        <v>1</v>
      </c>
      <c r="BA160" s="215">
        <v>4</v>
      </c>
      <c r="BB160" s="215">
        <v>0</v>
      </c>
      <c r="BC160" s="838">
        <f t="shared" si="229"/>
        <v>33</v>
      </c>
      <c r="BD160" s="934">
        <v>29</v>
      </c>
      <c r="BE160" s="935">
        <v>0</v>
      </c>
      <c r="BF160" s="838">
        <f t="shared" si="226"/>
        <v>29</v>
      </c>
      <c r="BG160" s="936">
        <v>1</v>
      </c>
      <c r="BH160" s="3"/>
      <c r="BI160" s="586" t="s">
        <v>32</v>
      </c>
      <c r="BJ160" s="937">
        <v>26</v>
      </c>
      <c r="BK160" s="889">
        <v>13</v>
      </c>
      <c r="BL160" s="935"/>
      <c r="BM160" s="935">
        <v>5</v>
      </c>
      <c r="BN160" s="889">
        <v>0</v>
      </c>
      <c r="BO160" s="938">
        <f>+BJ160+BK160+BL160+BM160+BN160</f>
        <v>44</v>
      </c>
      <c r="BP160" s="939">
        <v>14</v>
      </c>
    </row>
    <row r="161" spans="1:68" ht="13.5" customHeight="1">
      <c r="A161" s="340" t="s">
        <v>458</v>
      </c>
      <c r="B161" s="21">
        <v>1217</v>
      </c>
      <c r="C161" s="21">
        <v>388</v>
      </c>
      <c r="D161" s="21">
        <v>365</v>
      </c>
      <c r="E161" s="21">
        <v>146</v>
      </c>
      <c r="F161" s="21">
        <v>14</v>
      </c>
      <c r="G161" s="21">
        <v>1</v>
      </c>
      <c r="H161" s="21">
        <v>309</v>
      </c>
      <c r="I161" s="21">
        <v>85</v>
      </c>
      <c r="J161" s="21">
        <v>0</v>
      </c>
      <c r="K161" s="21">
        <v>0</v>
      </c>
      <c r="L161" s="21">
        <v>466</v>
      </c>
      <c r="M161" s="21">
        <v>200</v>
      </c>
      <c r="N161" s="21">
        <v>12</v>
      </c>
      <c r="O161" s="21">
        <v>2</v>
      </c>
      <c r="P161" s="21">
        <v>149</v>
      </c>
      <c r="Q161" s="21">
        <v>51</v>
      </c>
      <c r="R161" s="21">
        <v>0</v>
      </c>
      <c r="S161" s="21">
        <v>0</v>
      </c>
      <c r="T161" s="84">
        <f t="shared" si="221"/>
        <v>2532</v>
      </c>
      <c r="U161" s="798">
        <f t="shared" si="222"/>
        <v>873</v>
      </c>
      <c r="V161" s="71"/>
      <c r="W161" s="340" t="s">
        <v>458</v>
      </c>
      <c r="X161" s="21">
        <v>175</v>
      </c>
      <c r="Y161" s="21">
        <v>106</v>
      </c>
      <c r="Z161" s="21">
        <v>31</v>
      </c>
      <c r="AA161" s="21">
        <v>11</v>
      </c>
      <c r="AB161" s="21">
        <v>0</v>
      </c>
      <c r="AC161" s="21">
        <v>0</v>
      </c>
      <c r="AD161" s="21">
        <v>8</v>
      </c>
      <c r="AE161" s="21">
        <v>3</v>
      </c>
      <c r="AF161" s="21">
        <v>0</v>
      </c>
      <c r="AG161" s="21">
        <v>0</v>
      </c>
      <c r="AH161" s="21">
        <v>101</v>
      </c>
      <c r="AI161" s="21">
        <v>56</v>
      </c>
      <c r="AJ161" s="21">
        <v>4</v>
      </c>
      <c r="AK161" s="21">
        <v>0</v>
      </c>
      <c r="AL161" s="21">
        <v>44</v>
      </c>
      <c r="AM161" s="21">
        <v>24</v>
      </c>
      <c r="AN161" s="21">
        <v>0</v>
      </c>
      <c r="AO161" s="21">
        <v>0</v>
      </c>
      <c r="AP161" s="84">
        <f t="shared" si="227"/>
        <v>363</v>
      </c>
      <c r="AQ161" s="733">
        <f t="shared" si="228"/>
        <v>200</v>
      </c>
      <c r="AR161" s="3"/>
      <c r="AS161" s="340" t="s">
        <v>458</v>
      </c>
      <c r="AT161" s="511">
        <v>23</v>
      </c>
      <c r="AU161" s="215">
        <v>8</v>
      </c>
      <c r="AV161" s="215">
        <v>1</v>
      </c>
      <c r="AW161" s="215">
        <v>7</v>
      </c>
      <c r="AX161" s="215">
        <v>0</v>
      </c>
      <c r="AY161" s="215">
        <v>8</v>
      </c>
      <c r="AZ161" s="215">
        <v>1</v>
      </c>
      <c r="BA161" s="215">
        <v>3</v>
      </c>
      <c r="BB161" s="215">
        <v>0</v>
      </c>
      <c r="BC161" s="838">
        <f t="shared" si="229"/>
        <v>51</v>
      </c>
      <c r="BD161" s="934">
        <v>36</v>
      </c>
      <c r="BE161" s="935">
        <v>11</v>
      </c>
      <c r="BF161" s="838">
        <f t="shared" si="226"/>
        <v>47</v>
      </c>
      <c r="BG161" s="936">
        <v>6</v>
      </c>
      <c r="BH161" s="3"/>
      <c r="BI161" s="586" t="s">
        <v>34</v>
      </c>
      <c r="BJ161" s="937">
        <v>34</v>
      </c>
      <c r="BK161" s="889">
        <v>10</v>
      </c>
      <c r="BL161" s="935"/>
      <c r="BM161" s="935">
        <v>29</v>
      </c>
      <c r="BN161" s="889">
        <v>0</v>
      </c>
      <c r="BO161" s="938">
        <f>+BJ161+BK161+BL161+BM161+BN161</f>
        <v>73</v>
      </c>
      <c r="BP161" s="939">
        <v>16</v>
      </c>
    </row>
    <row r="162" spans="1:68" ht="13.5" customHeight="1">
      <c r="A162" s="340" t="s">
        <v>459</v>
      </c>
      <c r="B162" s="21">
        <v>476</v>
      </c>
      <c r="C162" s="21">
        <v>211</v>
      </c>
      <c r="D162" s="21">
        <v>306</v>
      </c>
      <c r="E162" s="21">
        <v>173</v>
      </c>
      <c r="F162" s="21">
        <v>65</v>
      </c>
      <c r="G162" s="21">
        <v>35</v>
      </c>
      <c r="H162" s="21">
        <v>114</v>
      </c>
      <c r="I162" s="21">
        <v>48</v>
      </c>
      <c r="J162" s="21">
        <v>0</v>
      </c>
      <c r="K162" s="21">
        <v>0</v>
      </c>
      <c r="L162" s="21">
        <v>283</v>
      </c>
      <c r="M162" s="21">
        <v>126</v>
      </c>
      <c r="N162" s="21">
        <v>17</v>
      </c>
      <c r="O162" s="21">
        <v>3</v>
      </c>
      <c r="P162" s="21">
        <v>56</v>
      </c>
      <c r="Q162" s="21">
        <v>24</v>
      </c>
      <c r="R162" s="21">
        <v>0</v>
      </c>
      <c r="S162" s="21">
        <v>0</v>
      </c>
      <c r="T162" s="84">
        <f t="shared" si="221"/>
        <v>1317</v>
      </c>
      <c r="U162" s="798">
        <f t="shared" si="222"/>
        <v>620</v>
      </c>
      <c r="V162" s="71"/>
      <c r="W162" s="340" t="s">
        <v>459</v>
      </c>
      <c r="X162" s="21">
        <v>84</v>
      </c>
      <c r="Y162" s="21">
        <v>36</v>
      </c>
      <c r="Z162" s="21">
        <v>6</v>
      </c>
      <c r="AA162" s="21">
        <v>0</v>
      </c>
      <c r="AB162" s="21">
        <v>1</v>
      </c>
      <c r="AC162" s="21">
        <v>0</v>
      </c>
      <c r="AD162" s="21">
        <v>3</v>
      </c>
      <c r="AE162" s="21">
        <v>1</v>
      </c>
      <c r="AF162" s="21">
        <v>0</v>
      </c>
      <c r="AG162" s="21">
        <v>0</v>
      </c>
      <c r="AH162" s="21">
        <v>28</v>
      </c>
      <c r="AI162" s="21">
        <v>10</v>
      </c>
      <c r="AJ162" s="21">
        <v>0</v>
      </c>
      <c r="AK162" s="21">
        <v>0</v>
      </c>
      <c r="AL162" s="21">
        <v>2</v>
      </c>
      <c r="AM162" s="21">
        <v>1</v>
      </c>
      <c r="AN162" s="21">
        <v>0</v>
      </c>
      <c r="AO162" s="21">
        <v>0</v>
      </c>
      <c r="AP162" s="84">
        <f t="shared" si="227"/>
        <v>124</v>
      </c>
      <c r="AQ162" s="733">
        <f t="shared" si="228"/>
        <v>48</v>
      </c>
      <c r="AR162" s="3"/>
      <c r="AS162" s="340" t="s">
        <v>459</v>
      </c>
      <c r="AT162" s="511">
        <v>8</v>
      </c>
      <c r="AU162" s="215">
        <v>4</v>
      </c>
      <c r="AV162" s="215">
        <v>1</v>
      </c>
      <c r="AW162" s="215">
        <v>2</v>
      </c>
      <c r="AX162" s="215">
        <v>0</v>
      </c>
      <c r="AY162" s="215">
        <v>3</v>
      </c>
      <c r="AZ162" s="215">
        <v>1</v>
      </c>
      <c r="BA162" s="215">
        <v>1</v>
      </c>
      <c r="BB162" s="215">
        <v>0</v>
      </c>
      <c r="BC162" s="838">
        <f t="shared" si="229"/>
        <v>20</v>
      </c>
      <c r="BD162" s="934">
        <v>15</v>
      </c>
      <c r="BE162" s="935">
        <v>3</v>
      </c>
      <c r="BF162" s="838">
        <f t="shared" si="226"/>
        <v>18</v>
      </c>
      <c r="BG162" s="936">
        <v>2</v>
      </c>
      <c r="BH162" s="3"/>
      <c r="BI162" s="586" t="s">
        <v>35</v>
      </c>
      <c r="BJ162" s="937">
        <v>25</v>
      </c>
      <c r="BK162" s="889">
        <v>0</v>
      </c>
      <c r="BL162" s="706"/>
      <c r="BM162" s="935">
        <v>8</v>
      </c>
      <c r="BN162" s="889">
        <v>0</v>
      </c>
      <c r="BO162" s="938">
        <f>+BJ162+BK162+BL162+BM162+BN162</f>
        <v>33</v>
      </c>
      <c r="BP162" s="939">
        <v>3</v>
      </c>
    </row>
    <row r="163" spans="1:68" ht="13.5" customHeight="1">
      <c r="A163" s="341" t="s">
        <v>61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84"/>
      <c r="U163" s="798"/>
      <c r="V163" s="71"/>
      <c r="W163" s="341" t="s">
        <v>61</v>
      </c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522"/>
      <c r="AQ163" s="810"/>
      <c r="AR163" s="3"/>
      <c r="AS163" s="341" t="s">
        <v>61</v>
      </c>
      <c r="AT163" s="511"/>
      <c r="AU163" s="215"/>
      <c r="AV163" s="215"/>
      <c r="AW163" s="215"/>
      <c r="AX163" s="215"/>
      <c r="AY163" s="215"/>
      <c r="AZ163" s="215"/>
      <c r="BA163" s="215"/>
      <c r="BB163" s="215"/>
      <c r="BC163" s="810">
        <v>0</v>
      </c>
      <c r="BD163" s="927"/>
      <c r="BE163" s="706"/>
      <c r="BF163" s="838"/>
      <c r="BG163" s="928"/>
      <c r="BH163" s="3"/>
      <c r="BI163" s="585" t="s">
        <v>61</v>
      </c>
      <c r="BJ163" s="949"/>
      <c r="BK163" s="950"/>
      <c r="BL163" s="935"/>
      <c r="BM163" s="706"/>
      <c r="BN163" s="950"/>
      <c r="BO163" s="938"/>
      <c r="BP163" s="951"/>
    </row>
    <row r="164" spans="1:68" ht="13.5" customHeight="1">
      <c r="A164" s="340" t="s">
        <v>460</v>
      </c>
      <c r="B164" s="21">
        <v>326</v>
      </c>
      <c r="C164" s="21">
        <v>110</v>
      </c>
      <c r="D164" s="21">
        <v>110</v>
      </c>
      <c r="E164" s="21">
        <v>40</v>
      </c>
      <c r="F164" s="21">
        <v>0</v>
      </c>
      <c r="G164" s="21">
        <v>0</v>
      </c>
      <c r="H164" s="21">
        <v>15</v>
      </c>
      <c r="I164" s="21">
        <v>1</v>
      </c>
      <c r="J164" s="21">
        <v>0</v>
      </c>
      <c r="K164" s="21">
        <v>0</v>
      </c>
      <c r="L164" s="21">
        <v>81</v>
      </c>
      <c r="M164" s="21">
        <v>31</v>
      </c>
      <c r="N164" s="21">
        <v>0</v>
      </c>
      <c r="O164" s="21">
        <v>0</v>
      </c>
      <c r="P164" s="21">
        <v>9</v>
      </c>
      <c r="Q164" s="21">
        <v>3</v>
      </c>
      <c r="R164" s="21">
        <v>0</v>
      </c>
      <c r="S164" s="21">
        <v>0</v>
      </c>
      <c r="T164" s="84">
        <f t="shared" si="221"/>
        <v>541</v>
      </c>
      <c r="U164" s="798">
        <f t="shared" si="222"/>
        <v>185</v>
      </c>
      <c r="V164" s="71"/>
      <c r="W164" s="340" t="s">
        <v>460</v>
      </c>
      <c r="X164" s="21">
        <v>27</v>
      </c>
      <c r="Y164" s="21">
        <v>12</v>
      </c>
      <c r="Z164" s="21">
        <v>2</v>
      </c>
      <c r="AA164" s="21">
        <v>1</v>
      </c>
      <c r="AB164" s="21">
        <v>0</v>
      </c>
      <c r="AC164" s="21">
        <v>0</v>
      </c>
      <c r="AD164" s="21">
        <v>2</v>
      </c>
      <c r="AE164" s="21">
        <v>1</v>
      </c>
      <c r="AF164" s="21">
        <v>0</v>
      </c>
      <c r="AG164" s="21">
        <v>0</v>
      </c>
      <c r="AH164" s="21">
        <v>8</v>
      </c>
      <c r="AI164" s="21">
        <v>4</v>
      </c>
      <c r="AJ164" s="21">
        <v>0</v>
      </c>
      <c r="AK164" s="21">
        <v>0</v>
      </c>
      <c r="AL164" s="21">
        <v>2</v>
      </c>
      <c r="AM164" s="21">
        <v>1</v>
      </c>
      <c r="AN164" s="21">
        <v>0</v>
      </c>
      <c r="AO164" s="21">
        <v>0</v>
      </c>
      <c r="AP164" s="84">
        <f t="shared" ref="AP164:AP170" si="230">+X164+Z164+AB164+AD164+AF164+AH164+AJ164+AL164+AN164</f>
        <v>41</v>
      </c>
      <c r="AQ164" s="733">
        <f t="shared" ref="AQ164:AQ170" si="231">+Y164+AA164+AC164+AE164+AG164+AI164+AK164+AM164+AO164</f>
        <v>19</v>
      </c>
      <c r="AR164" s="3"/>
      <c r="AS164" s="340" t="s">
        <v>460</v>
      </c>
      <c r="AT164" s="511">
        <v>6</v>
      </c>
      <c r="AU164" s="215">
        <v>4</v>
      </c>
      <c r="AV164" s="215">
        <v>0</v>
      </c>
      <c r="AW164" s="215">
        <v>1</v>
      </c>
      <c r="AX164" s="215">
        <v>0</v>
      </c>
      <c r="AY164" s="215">
        <v>2</v>
      </c>
      <c r="AZ164" s="215">
        <v>0</v>
      </c>
      <c r="BA164" s="215">
        <v>1</v>
      </c>
      <c r="BB164" s="215">
        <v>0</v>
      </c>
      <c r="BC164" s="838">
        <f t="shared" ref="BC164:BC170" si="232">SUM(AT164:BB164)</f>
        <v>14</v>
      </c>
      <c r="BD164" s="934">
        <v>13</v>
      </c>
      <c r="BE164" s="935">
        <v>3</v>
      </c>
      <c r="BF164" s="838">
        <f t="shared" si="226"/>
        <v>16</v>
      </c>
      <c r="BG164" s="936">
        <v>5</v>
      </c>
      <c r="BH164" s="3"/>
      <c r="BI164" s="586" t="s">
        <v>62</v>
      </c>
      <c r="BJ164" s="937">
        <v>2</v>
      </c>
      <c r="BK164" s="889">
        <v>16</v>
      </c>
      <c r="BL164" s="935">
        <v>5</v>
      </c>
      <c r="BM164" s="935">
        <v>9</v>
      </c>
      <c r="BN164" s="889">
        <v>0</v>
      </c>
      <c r="BO164" s="938">
        <f t="shared" ref="BO164:BO170" si="233">+BJ164+BK164+BL164+BM164+BN164</f>
        <v>32</v>
      </c>
      <c r="BP164" s="939">
        <v>5</v>
      </c>
    </row>
    <row r="165" spans="1:68" ht="13.5" customHeight="1">
      <c r="A165" s="340" t="s">
        <v>461</v>
      </c>
      <c r="B165" s="21">
        <v>731</v>
      </c>
      <c r="C165" s="21">
        <v>239</v>
      </c>
      <c r="D165" s="21">
        <v>196</v>
      </c>
      <c r="E165" s="21">
        <v>96</v>
      </c>
      <c r="F165" s="21">
        <v>6</v>
      </c>
      <c r="G165" s="21">
        <v>0</v>
      </c>
      <c r="H165" s="21">
        <v>128</v>
      </c>
      <c r="I165" s="21">
        <v>32</v>
      </c>
      <c r="J165" s="21">
        <v>0</v>
      </c>
      <c r="K165" s="21">
        <v>0</v>
      </c>
      <c r="L165" s="21">
        <v>469</v>
      </c>
      <c r="M165" s="21">
        <v>202</v>
      </c>
      <c r="N165" s="21">
        <v>6</v>
      </c>
      <c r="O165" s="21">
        <v>1</v>
      </c>
      <c r="P165" s="21">
        <v>131</v>
      </c>
      <c r="Q165" s="21">
        <v>27</v>
      </c>
      <c r="R165" s="21">
        <v>0</v>
      </c>
      <c r="S165" s="21">
        <v>0</v>
      </c>
      <c r="T165" s="84">
        <f t="shared" si="221"/>
        <v>1667</v>
      </c>
      <c r="U165" s="798">
        <f t="shared" si="222"/>
        <v>597</v>
      </c>
      <c r="V165" s="71"/>
      <c r="W165" s="340" t="s">
        <v>461</v>
      </c>
      <c r="X165" s="21">
        <v>21</v>
      </c>
      <c r="Y165" s="21">
        <v>4</v>
      </c>
      <c r="Z165" s="21">
        <v>29</v>
      </c>
      <c r="AA165" s="21">
        <v>11</v>
      </c>
      <c r="AB165" s="21">
        <v>0</v>
      </c>
      <c r="AC165" s="21">
        <v>0</v>
      </c>
      <c r="AD165" s="21">
        <v>8</v>
      </c>
      <c r="AE165" s="21">
        <v>2</v>
      </c>
      <c r="AF165" s="21">
        <v>0</v>
      </c>
      <c r="AG165" s="21">
        <v>0</v>
      </c>
      <c r="AH165" s="21">
        <v>56</v>
      </c>
      <c r="AI165" s="21">
        <v>27</v>
      </c>
      <c r="AJ165" s="21">
        <v>2</v>
      </c>
      <c r="AK165" s="21">
        <v>0</v>
      </c>
      <c r="AL165" s="21">
        <v>20</v>
      </c>
      <c r="AM165" s="21">
        <v>3</v>
      </c>
      <c r="AN165" s="21">
        <v>0</v>
      </c>
      <c r="AO165" s="21">
        <v>0</v>
      </c>
      <c r="AP165" s="84">
        <f t="shared" si="230"/>
        <v>136</v>
      </c>
      <c r="AQ165" s="733">
        <f t="shared" si="231"/>
        <v>47</v>
      </c>
      <c r="AR165" s="3"/>
      <c r="AS165" s="340" t="s">
        <v>461</v>
      </c>
      <c r="AT165" s="511">
        <v>12</v>
      </c>
      <c r="AU165" s="215">
        <v>3</v>
      </c>
      <c r="AV165" s="215">
        <v>1</v>
      </c>
      <c r="AW165" s="215">
        <v>3</v>
      </c>
      <c r="AX165" s="215">
        <v>0</v>
      </c>
      <c r="AY165" s="215">
        <v>6</v>
      </c>
      <c r="AZ165" s="215">
        <v>1</v>
      </c>
      <c r="BA165" s="215">
        <v>3</v>
      </c>
      <c r="BB165" s="215">
        <v>0</v>
      </c>
      <c r="BC165" s="838">
        <f t="shared" si="232"/>
        <v>29</v>
      </c>
      <c r="BD165" s="934">
        <v>17</v>
      </c>
      <c r="BE165" s="935">
        <v>3</v>
      </c>
      <c r="BF165" s="838">
        <f t="shared" si="226"/>
        <v>20</v>
      </c>
      <c r="BG165" s="936">
        <v>2</v>
      </c>
      <c r="BH165" s="3"/>
      <c r="BI165" s="586" t="s">
        <v>64</v>
      </c>
      <c r="BJ165" s="937">
        <v>12</v>
      </c>
      <c r="BK165" s="889">
        <v>5</v>
      </c>
      <c r="BL165" s="935"/>
      <c r="BM165" s="935"/>
      <c r="BN165" s="889">
        <v>8</v>
      </c>
      <c r="BO165" s="938">
        <f t="shared" si="233"/>
        <v>25</v>
      </c>
      <c r="BP165" s="939">
        <v>11</v>
      </c>
    </row>
    <row r="166" spans="1:68" ht="13.5" customHeight="1">
      <c r="A166" s="340" t="s">
        <v>179</v>
      </c>
      <c r="B166" s="21">
        <v>579</v>
      </c>
      <c r="C166" s="21">
        <v>202</v>
      </c>
      <c r="D166" s="21">
        <v>285</v>
      </c>
      <c r="E166" s="21">
        <v>161</v>
      </c>
      <c r="F166" s="21">
        <v>6</v>
      </c>
      <c r="G166" s="21">
        <v>0</v>
      </c>
      <c r="H166" s="21">
        <v>252</v>
      </c>
      <c r="I166" s="21">
        <v>57</v>
      </c>
      <c r="J166" s="21">
        <v>0</v>
      </c>
      <c r="K166" s="21">
        <v>0</v>
      </c>
      <c r="L166" s="21">
        <v>157</v>
      </c>
      <c r="M166" s="21">
        <v>75</v>
      </c>
      <c r="N166" s="21">
        <v>7</v>
      </c>
      <c r="O166" s="21">
        <v>0</v>
      </c>
      <c r="P166" s="21">
        <v>111</v>
      </c>
      <c r="Q166" s="21">
        <v>36</v>
      </c>
      <c r="R166" s="21">
        <v>0</v>
      </c>
      <c r="S166" s="21">
        <v>0</v>
      </c>
      <c r="T166" s="84">
        <f t="shared" si="221"/>
        <v>1397</v>
      </c>
      <c r="U166" s="798">
        <f t="shared" si="222"/>
        <v>531</v>
      </c>
      <c r="V166" s="71"/>
      <c r="W166" s="340" t="s">
        <v>179</v>
      </c>
      <c r="X166" s="21">
        <v>23</v>
      </c>
      <c r="Y166" s="21">
        <v>10</v>
      </c>
      <c r="Z166" s="21">
        <v>66</v>
      </c>
      <c r="AA166" s="21">
        <v>26</v>
      </c>
      <c r="AB166" s="21">
        <v>0</v>
      </c>
      <c r="AC166" s="21">
        <v>0</v>
      </c>
      <c r="AD166" s="21">
        <v>31</v>
      </c>
      <c r="AE166" s="21">
        <v>6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84">
        <f t="shared" si="230"/>
        <v>120</v>
      </c>
      <c r="AQ166" s="733">
        <f t="shared" si="231"/>
        <v>42</v>
      </c>
      <c r="AR166" s="3"/>
      <c r="AS166" s="340" t="s">
        <v>179</v>
      </c>
      <c r="AT166" s="511">
        <v>10</v>
      </c>
      <c r="AU166" s="215">
        <v>5</v>
      </c>
      <c r="AV166" s="215">
        <v>1</v>
      </c>
      <c r="AW166" s="215">
        <v>5</v>
      </c>
      <c r="AX166" s="215">
        <v>0</v>
      </c>
      <c r="AY166" s="215">
        <v>4</v>
      </c>
      <c r="AZ166" s="215">
        <v>1</v>
      </c>
      <c r="BA166" s="215">
        <v>3</v>
      </c>
      <c r="BB166" s="215">
        <v>0</v>
      </c>
      <c r="BC166" s="838">
        <f t="shared" si="232"/>
        <v>29</v>
      </c>
      <c r="BD166" s="934">
        <v>26</v>
      </c>
      <c r="BE166" s="935">
        <v>2</v>
      </c>
      <c r="BF166" s="838">
        <f t="shared" si="226"/>
        <v>28</v>
      </c>
      <c r="BG166" s="936">
        <v>2</v>
      </c>
      <c r="BH166" s="3"/>
      <c r="BI166" s="586" t="s">
        <v>179</v>
      </c>
      <c r="BJ166" s="937">
        <v>23</v>
      </c>
      <c r="BK166" s="889">
        <v>7</v>
      </c>
      <c r="BL166" s="935"/>
      <c r="BM166" s="935">
        <v>10</v>
      </c>
      <c r="BN166" s="889">
        <v>0</v>
      </c>
      <c r="BO166" s="938">
        <f t="shared" si="233"/>
        <v>40</v>
      </c>
      <c r="BP166" s="939">
        <v>13</v>
      </c>
    </row>
    <row r="167" spans="1:68" ht="13.5" customHeight="1">
      <c r="A167" s="340" t="s">
        <v>180</v>
      </c>
      <c r="B167" s="21">
        <v>793</v>
      </c>
      <c r="C167" s="21">
        <v>311</v>
      </c>
      <c r="D167" s="21">
        <v>260</v>
      </c>
      <c r="E167" s="21">
        <v>109</v>
      </c>
      <c r="F167" s="21">
        <v>17</v>
      </c>
      <c r="G167" s="21">
        <v>1</v>
      </c>
      <c r="H167" s="21">
        <v>199</v>
      </c>
      <c r="I167" s="21">
        <v>54</v>
      </c>
      <c r="J167" s="21">
        <v>0</v>
      </c>
      <c r="K167" s="21">
        <v>0</v>
      </c>
      <c r="L167" s="21">
        <v>565</v>
      </c>
      <c r="M167" s="21">
        <v>199</v>
      </c>
      <c r="N167" s="21">
        <v>8</v>
      </c>
      <c r="O167" s="21">
        <v>0</v>
      </c>
      <c r="P167" s="21">
        <v>130</v>
      </c>
      <c r="Q167" s="21">
        <v>16</v>
      </c>
      <c r="R167" s="21">
        <v>0</v>
      </c>
      <c r="S167" s="21">
        <v>0</v>
      </c>
      <c r="T167" s="84">
        <f t="shared" si="221"/>
        <v>1972</v>
      </c>
      <c r="U167" s="798">
        <f t="shared" si="222"/>
        <v>690</v>
      </c>
      <c r="V167" s="71"/>
      <c r="W167" s="340" t="s">
        <v>180</v>
      </c>
      <c r="X167" s="21">
        <v>20</v>
      </c>
      <c r="Y167" s="21">
        <v>7</v>
      </c>
      <c r="Z167" s="21">
        <v>0</v>
      </c>
      <c r="AA167" s="21">
        <v>0</v>
      </c>
      <c r="AB167" s="21">
        <v>0</v>
      </c>
      <c r="AC167" s="21">
        <v>0</v>
      </c>
      <c r="AD167" s="21">
        <v>30</v>
      </c>
      <c r="AE167" s="21">
        <v>8</v>
      </c>
      <c r="AF167" s="21">
        <v>0</v>
      </c>
      <c r="AG167" s="21">
        <v>0</v>
      </c>
      <c r="AH167" s="21">
        <v>38</v>
      </c>
      <c r="AI167" s="21">
        <v>10</v>
      </c>
      <c r="AJ167" s="21">
        <v>2</v>
      </c>
      <c r="AK167" s="21">
        <v>0</v>
      </c>
      <c r="AL167" s="21">
        <v>15</v>
      </c>
      <c r="AM167" s="21">
        <v>3</v>
      </c>
      <c r="AN167" s="21">
        <v>0</v>
      </c>
      <c r="AO167" s="21">
        <v>0</v>
      </c>
      <c r="AP167" s="84">
        <f t="shared" si="230"/>
        <v>105</v>
      </c>
      <c r="AQ167" s="733">
        <f t="shared" si="231"/>
        <v>28</v>
      </c>
      <c r="AR167" s="3"/>
      <c r="AS167" s="340" t="s">
        <v>180</v>
      </c>
      <c r="AT167" s="511">
        <v>11</v>
      </c>
      <c r="AU167" s="215">
        <v>4</v>
      </c>
      <c r="AV167" s="215">
        <v>1</v>
      </c>
      <c r="AW167" s="215">
        <v>4</v>
      </c>
      <c r="AX167" s="215">
        <v>0</v>
      </c>
      <c r="AY167" s="215">
        <v>7</v>
      </c>
      <c r="AZ167" s="215">
        <v>1</v>
      </c>
      <c r="BA167" s="215">
        <v>4</v>
      </c>
      <c r="BB167" s="215">
        <v>0</v>
      </c>
      <c r="BC167" s="838">
        <f t="shared" si="232"/>
        <v>32</v>
      </c>
      <c r="BD167" s="934">
        <v>16</v>
      </c>
      <c r="BE167" s="935">
        <v>9</v>
      </c>
      <c r="BF167" s="838">
        <f t="shared" si="226"/>
        <v>25</v>
      </c>
      <c r="BG167" s="936">
        <v>3</v>
      </c>
      <c r="BH167" s="3"/>
      <c r="BI167" s="586" t="s">
        <v>180</v>
      </c>
      <c r="BJ167" s="937">
        <v>11</v>
      </c>
      <c r="BK167" s="889">
        <v>16</v>
      </c>
      <c r="BL167" s="935">
        <v>1</v>
      </c>
      <c r="BM167" s="935">
        <v>13</v>
      </c>
      <c r="BN167" s="889">
        <v>1</v>
      </c>
      <c r="BO167" s="938">
        <f t="shared" si="233"/>
        <v>42</v>
      </c>
      <c r="BP167" s="939">
        <v>12</v>
      </c>
    </row>
    <row r="168" spans="1:68" ht="13.5" customHeight="1">
      <c r="A168" s="340" t="s">
        <v>462</v>
      </c>
      <c r="B168" s="21">
        <v>400</v>
      </c>
      <c r="C168" s="21">
        <v>125</v>
      </c>
      <c r="D168" s="21">
        <v>247</v>
      </c>
      <c r="E168" s="21">
        <v>75</v>
      </c>
      <c r="F168" s="21">
        <v>0</v>
      </c>
      <c r="G168" s="21">
        <v>0</v>
      </c>
      <c r="H168" s="21">
        <v>41</v>
      </c>
      <c r="I168" s="21">
        <v>12</v>
      </c>
      <c r="J168" s="21">
        <v>0</v>
      </c>
      <c r="K168" s="21">
        <v>0</v>
      </c>
      <c r="L168" s="21">
        <v>203</v>
      </c>
      <c r="M168" s="21">
        <v>71</v>
      </c>
      <c r="N168" s="21">
        <v>0</v>
      </c>
      <c r="O168" s="21">
        <v>0</v>
      </c>
      <c r="P168" s="21">
        <v>37</v>
      </c>
      <c r="Q168" s="21">
        <v>7</v>
      </c>
      <c r="R168" s="21">
        <v>0</v>
      </c>
      <c r="S168" s="21">
        <v>0</v>
      </c>
      <c r="T168" s="84">
        <f t="shared" si="221"/>
        <v>928</v>
      </c>
      <c r="U168" s="798">
        <f t="shared" si="222"/>
        <v>290</v>
      </c>
      <c r="V168" s="71"/>
      <c r="W168" s="340" t="s">
        <v>462</v>
      </c>
      <c r="X168" s="21">
        <v>25</v>
      </c>
      <c r="Y168" s="21">
        <v>8</v>
      </c>
      <c r="Z168" s="21">
        <v>8</v>
      </c>
      <c r="AA168" s="21">
        <v>2</v>
      </c>
      <c r="AB168" s="21">
        <v>0</v>
      </c>
      <c r="AC168" s="21">
        <v>0</v>
      </c>
      <c r="AD168" s="21">
        <v>3</v>
      </c>
      <c r="AE168" s="21">
        <v>1</v>
      </c>
      <c r="AF168" s="21">
        <v>0</v>
      </c>
      <c r="AG168" s="21">
        <v>0</v>
      </c>
      <c r="AH168" s="21">
        <v>47</v>
      </c>
      <c r="AI168" s="21">
        <v>15</v>
      </c>
      <c r="AJ168" s="21">
        <v>0</v>
      </c>
      <c r="AK168" s="21">
        <v>0</v>
      </c>
      <c r="AL168" s="21">
        <v>17</v>
      </c>
      <c r="AM168" s="21">
        <v>4</v>
      </c>
      <c r="AN168" s="21">
        <v>0</v>
      </c>
      <c r="AO168" s="21">
        <v>0</v>
      </c>
      <c r="AP168" s="84">
        <f t="shared" si="230"/>
        <v>100</v>
      </c>
      <c r="AQ168" s="733">
        <f t="shared" si="231"/>
        <v>30</v>
      </c>
      <c r="AR168" s="3"/>
      <c r="AS168" s="340" t="s">
        <v>462</v>
      </c>
      <c r="AT168" s="511">
        <v>8</v>
      </c>
      <c r="AU168" s="215">
        <v>5</v>
      </c>
      <c r="AV168" s="215">
        <v>0</v>
      </c>
      <c r="AW168" s="215">
        <v>1</v>
      </c>
      <c r="AX168" s="215">
        <v>0</v>
      </c>
      <c r="AY168" s="215">
        <v>4</v>
      </c>
      <c r="AZ168" s="215">
        <v>0</v>
      </c>
      <c r="BA168" s="215">
        <v>1</v>
      </c>
      <c r="BB168" s="215">
        <v>0</v>
      </c>
      <c r="BC168" s="838">
        <f t="shared" si="232"/>
        <v>19</v>
      </c>
      <c r="BD168" s="934">
        <v>14</v>
      </c>
      <c r="BE168" s="935">
        <v>2</v>
      </c>
      <c r="BF168" s="838">
        <f t="shared" si="226"/>
        <v>16</v>
      </c>
      <c r="BG168" s="936">
        <v>2</v>
      </c>
      <c r="BH168" s="3"/>
      <c r="BI168" s="586" t="s">
        <v>181</v>
      </c>
      <c r="BJ168" s="937">
        <v>11</v>
      </c>
      <c r="BK168" s="889">
        <v>6</v>
      </c>
      <c r="BL168" s="935"/>
      <c r="BM168" s="935"/>
      <c r="BN168" s="889">
        <v>1</v>
      </c>
      <c r="BO168" s="938">
        <f t="shared" si="233"/>
        <v>18</v>
      </c>
      <c r="BP168" s="939">
        <v>7</v>
      </c>
    </row>
    <row r="169" spans="1:68" ht="13.5" customHeight="1">
      <c r="A169" s="340" t="s">
        <v>463</v>
      </c>
      <c r="B169" s="21">
        <v>1349</v>
      </c>
      <c r="C169" s="21">
        <v>485</v>
      </c>
      <c r="D169" s="21">
        <v>432</v>
      </c>
      <c r="E169" s="21">
        <v>183</v>
      </c>
      <c r="F169" s="21">
        <v>34</v>
      </c>
      <c r="G169" s="21">
        <v>6</v>
      </c>
      <c r="H169" s="21">
        <v>283</v>
      </c>
      <c r="I169" s="21">
        <v>61</v>
      </c>
      <c r="J169" s="21">
        <v>0</v>
      </c>
      <c r="K169" s="21">
        <v>0</v>
      </c>
      <c r="L169" s="21">
        <v>304</v>
      </c>
      <c r="M169" s="21">
        <v>135</v>
      </c>
      <c r="N169" s="21">
        <v>27</v>
      </c>
      <c r="O169" s="21">
        <v>2</v>
      </c>
      <c r="P169" s="21">
        <v>259</v>
      </c>
      <c r="Q169" s="21">
        <v>65</v>
      </c>
      <c r="R169" s="21">
        <v>0</v>
      </c>
      <c r="S169" s="21">
        <v>0</v>
      </c>
      <c r="T169" s="84">
        <f t="shared" si="221"/>
        <v>2688</v>
      </c>
      <c r="U169" s="798">
        <f t="shared" si="222"/>
        <v>937</v>
      </c>
      <c r="V169" s="71"/>
      <c r="W169" s="340" t="s">
        <v>463</v>
      </c>
      <c r="X169" s="21">
        <v>207</v>
      </c>
      <c r="Y169" s="21">
        <v>75</v>
      </c>
      <c r="Z169" s="21">
        <v>29</v>
      </c>
      <c r="AA169" s="21">
        <v>11</v>
      </c>
      <c r="AB169" s="21">
        <v>0</v>
      </c>
      <c r="AC169" s="21">
        <v>0</v>
      </c>
      <c r="AD169" s="21">
        <v>11</v>
      </c>
      <c r="AE169" s="21">
        <v>1</v>
      </c>
      <c r="AF169" s="21">
        <v>0</v>
      </c>
      <c r="AG169" s="21">
        <v>0</v>
      </c>
      <c r="AH169" s="21">
        <v>19</v>
      </c>
      <c r="AI169" s="21">
        <v>6</v>
      </c>
      <c r="AJ169" s="21">
        <v>12</v>
      </c>
      <c r="AK169" s="21">
        <v>2</v>
      </c>
      <c r="AL169" s="21">
        <v>70</v>
      </c>
      <c r="AM169" s="21">
        <v>1</v>
      </c>
      <c r="AN169" s="21">
        <v>0</v>
      </c>
      <c r="AO169" s="21">
        <v>0</v>
      </c>
      <c r="AP169" s="84">
        <f t="shared" si="230"/>
        <v>348</v>
      </c>
      <c r="AQ169" s="733">
        <f t="shared" si="231"/>
        <v>96</v>
      </c>
      <c r="AR169" s="3"/>
      <c r="AS169" s="340" t="s">
        <v>463</v>
      </c>
      <c r="AT169" s="511">
        <v>20</v>
      </c>
      <c r="AU169" s="215">
        <v>7</v>
      </c>
      <c r="AV169" s="215">
        <v>1</v>
      </c>
      <c r="AW169" s="215">
        <v>5</v>
      </c>
      <c r="AX169" s="215">
        <v>0</v>
      </c>
      <c r="AY169" s="215">
        <v>5</v>
      </c>
      <c r="AZ169" s="215">
        <v>1</v>
      </c>
      <c r="BA169" s="215">
        <v>4</v>
      </c>
      <c r="BB169" s="215">
        <v>0</v>
      </c>
      <c r="BC169" s="838">
        <f t="shared" si="232"/>
        <v>43</v>
      </c>
      <c r="BD169" s="934">
        <v>35</v>
      </c>
      <c r="BE169" s="935">
        <v>8</v>
      </c>
      <c r="BF169" s="838">
        <f t="shared" si="226"/>
        <v>43</v>
      </c>
      <c r="BG169" s="936">
        <v>5</v>
      </c>
      <c r="BH169" s="3"/>
      <c r="BI169" s="586" t="s">
        <v>18</v>
      </c>
      <c r="BJ169" s="937">
        <v>23</v>
      </c>
      <c r="BK169" s="889">
        <v>18</v>
      </c>
      <c r="BL169" s="935"/>
      <c r="BM169" s="935">
        <v>15</v>
      </c>
      <c r="BN169" s="889">
        <v>1</v>
      </c>
      <c r="BO169" s="938">
        <f t="shared" si="233"/>
        <v>57</v>
      </c>
      <c r="BP169" s="939">
        <v>58</v>
      </c>
    </row>
    <row r="170" spans="1:68" ht="13.5" customHeight="1">
      <c r="A170" s="340" t="s">
        <v>464</v>
      </c>
      <c r="B170" s="21">
        <v>308</v>
      </c>
      <c r="C170" s="21">
        <v>96</v>
      </c>
      <c r="D170" s="21">
        <v>213</v>
      </c>
      <c r="E170" s="21">
        <v>98</v>
      </c>
      <c r="F170" s="21">
        <v>19</v>
      </c>
      <c r="G170" s="21">
        <v>0</v>
      </c>
      <c r="H170" s="21">
        <v>127</v>
      </c>
      <c r="I170" s="21">
        <v>21</v>
      </c>
      <c r="J170" s="21">
        <v>0</v>
      </c>
      <c r="K170" s="21">
        <v>0</v>
      </c>
      <c r="L170" s="21">
        <v>250</v>
      </c>
      <c r="M170" s="21">
        <v>92</v>
      </c>
      <c r="N170" s="21">
        <v>15</v>
      </c>
      <c r="O170" s="21">
        <v>1</v>
      </c>
      <c r="P170" s="21">
        <v>94</v>
      </c>
      <c r="Q170" s="21">
        <v>13</v>
      </c>
      <c r="R170" s="21">
        <v>0</v>
      </c>
      <c r="S170" s="21">
        <v>0</v>
      </c>
      <c r="T170" s="84">
        <f t="shared" si="221"/>
        <v>1026</v>
      </c>
      <c r="U170" s="798">
        <f t="shared" si="222"/>
        <v>321</v>
      </c>
      <c r="V170" s="71"/>
      <c r="W170" s="340" t="s">
        <v>464</v>
      </c>
      <c r="X170" s="21">
        <v>29</v>
      </c>
      <c r="Y170" s="21">
        <v>9</v>
      </c>
      <c r="Z170" s="21">
        <v>15</v>
      </c>
      <c r="AA170" s="21">
        <v>5</v>
      </c>
      <c r="AB170" s="21">
        <v>3</v>
      </c>
      <c r="AC170" s="21">
        <v>0</v>
      </c>
      <c r="AD170" s="21">
        <v>21</v>
      </c>
      <c r="AE170" s="21">
        <v>4</v>
      </c>
      <c r="AF170" s="21">
        <v>0</v>
      </c>
      <c r="AG170" s="21">
        <v>0</v>
      </c>
      <c r="AH170" s="21">
        <v>27</v>
      </c>
      <c r="AI170" s="21">
        <v>11</v>
      </c>
      <c r="AJ170" s="21">
        <v>5</v>
      </c>
      <c r="AK170" s="21">
        <v>0</v>
      </c>
      <c r="AL170" s="21">
        <v>21</v>
      </c>
      <c r="AM170" s="21">
        <v>1</v>
      </c>
      <c r="AN170" s="21">
        <v>0</v>
      </c>
      <c r="AO170" s="21">
        <v>0</v>
      </c>
      <c r="AP170" s="84">
        <f t="shared" si="230"/>
        <v>121</v>
      </c>
      <c r="AQ170" s="733">
        <f t="shared" si="231"/>
        <v>30</v>
      </c>
      <c r="AR170" s="3"/>
      <c r="AS170" s="340" t="s">
        <v>464</v>
      </c>
      <c r="AT170" s="511">
        <v>6</v>
      </c>
      <c r="AU170" s="215">
        <v>4</v>
      </c>
      <c r="AV170" s="215">
        <v>1</v>
      </c>
      <c r="AW170" s="215">
        <v>3</v>
      </c>
      <c r="AX170" s="215">
        <v>0</v>
      </c>
      <c r="AY170" s="215">
        <v>4</v>
      </c>
      <c r="AZ170" s="215">
        <v>1</v>
      </c>
      <c r="BA170" s="215">
        <v>2</v>
      </c>
      <c r="BB170" s="215">
        <v>0</v>
      </c>
      <c r="BC170" s="838">
        <f t="shared" si="232"/>
        <v>21</v>
      </c>
      <c r="BD170" s="934">
        <v>13</v>
      </c>
      <c r="BE170" s="935">
        <v>3</v>
      </c>
      <c r="BF170" s="838">
        <f t="shared" si="226"/>
        <v>16</v>
      </c>
      <c r="BG170" s="936">
        <v>2</v>
      </c>
      <c r="BH170" s="3"/>
      <c r="BI170" s="586" t="s">
        <v>71</v>
      </c>
      <c r="BJ170" s="937">
        <v>14</v>
      </c>
      <c r="BK170" s="889">
        <v>10</v>
      </c>
      <c r="BL170" s="935">
        <v>1</v>
      </c>
      <c r="BM170" s="935">
        <v>9</v>
      </c>
      <c r="BN170" s="889">
        <v>0</v>
      </c>
      <c r="BO170" s="938">
        <f t="shared" si="233"/>
        <v>34</v>
      </c>
      <c r="BP170" s="939">
        <v>12</v>
      </c>
    </row>
    <row r="171" spans="1:68" ht="13.5" customHeight="1">
      <c r="A171" s="341" t="s">
        <v>110</v>
      </c>
      <c r="B171" s="21">
        <f>+B168-X168</f>
        <v>375</v>
      </c>
      <c r="C171" s="21">
        <f>+C168-Y168</f>
        <v>117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84"/>
      <c r="U171" s="798"/>
      <c r="V171" s="71"/>
      <c r="W171" s="341" t="s">
        <v>110</v>
      </c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522"/>
      <c r="AQ171" s="810"/>
      <c r="AR171" s="3"/>
      <c r="AS171" s="341" t="s">
        <v>110</v>
      </c>
      <c r="AT171" s="511"/>
      <c r="AU171" s="215"/>
      <c r="AV171" s="215"/>
      <c r="AW171" s="215"/>
      <c r="AX171" s="215"/>
      <c r="AY171" s="215"/>
      <c r="AZ171" s="215"/>
      <c r="BA171" s="215"/>
      <c r="BB171" s="215"/>
      <c r="BC171" s="810">
        <v>0</v>
      </c>
      <c r="BD171" s="927"/>
      <c r="BE171" s="706"/>
      <c r="BF171" s="838"/>
      <c r="BG171" s="928"/>
      <c r="BH171" s="3"/>
      <c r="BI171" s="585" t="s">
        <v>110</v>
      </c>
      <c r="BJ171" s="949"/>
      <c r="BK171" s="950"/>
      <c r="BL171" s="950"/>
      <c r="BM171" s="706"/>
      <c r="BN171" s="950"/>
      <c r="BO171" s="938"/>
      <c r="BP171" s="951"/>
    </row>
    <row r="172" spans="1:68" ht="13.5" customHeight="1">
      <c r="A172" s="340" t="s">
        <v>465</v>
      </c>
      <c r="B172" s="21">
        <v>505</v>
      </c>
      <c r="C172" s="21">
        <v>247</v>
      </c>
      <c r="D172" s="21">
        <v>261</v>
      </c>
      <c r="E172" s="21">
        <v>159</v>
      </c>
      <c r="F172" s="21">
        <v>48</v>
      </c>
      <c r="G172" s="21">
        <v>11</v>
      </c>
      <c r="H172" s="21">
        <v>114</v>
      </c>
      <c r="I172" s="21">
        <v>34</v>
      </c>
      <c r="J172" s="21">
        <v>0</v>
      </c>
      <c r="K172" s="21">
        <v>0</v>
      </c>
      <c r="L172" s="21">
        <v>359</v>
      </c>
      <c r="M172" s="21">
        <v>193</v>
      </c>
      <c r="N172" s="21">
        <v>42</v>
      </c>
      <c r="O172" s="21">
        <v>13</v>
      </c>
      <c r="P172" s="21">
        <v>68</v>
      </c>
      <c r="Q172" s="21">
        <v>20</v>
      </c>
      <c r="R172" s="21">
        <v>0</v>
      </c>
      <c r="S172" s="21">
        <v>0</v>
      </c>
      <c r="T172" s="84">
        <f t="shared" si="221"/>
        <v>1397</v>
      </c>
      <c r="U172" s="798">
        <f t="shared" si="222"/>
        <v>677</v>
      </c>
      <c r="V172" s="71"/>
      <c r="W172" s="340" t="s">
        <v>465</v>
      </c>
      <c r="X172" s="21">
        <v>59</v>
      </c>
      <c r="Y172" s="21">
        <v>37</v>
      </c>
      <c r="Z172" s="21">
        <v>34</v>
      </c>
      <c r="AA172" s="21">
        <v>21</v>
      </c>
      <c r="AB172" s="21">
        <v>10</v>
      </c>
      <c r="AC172" s="21">
        <v>2</v>
      </c>
      <c r="AD172" s="21">
        <v>20</v>
      </c>
      <c r="AE172" s="21">
        <v>4</v>
      </c>
      <c r="AF172" s="21">
        <v>0</v>
      </c>
      <c r="AG172" s="21">
        <v>0</v>
      </c>
      <c r="AH172" s="21">
        <v>26</v>
      </c>
      <c r="AI172" s="21">
        <v>11</v>
      </c>
      <c r="AJ172" s="21">
        <v>7</v>
      </c>
      <c r="AK172" s="21">
        <v>1</v>
      </c>
      <c r="AL172" s="21">
        <v>18</v>
      </c>
      <c r="AM172" s="21">
        <v>4</v>
      </c>
      <c r="AN172" s="21">
        <v>0</v>
      </c>
      <c r="AO172" s="21">
        <v>0</v>
      </c>
      <c r="AP172" s="84">
        <f t="shared" ref="AP172:AP178" si="234">+X172+Z172+AB172+AD172+AF172+AH172+AJ172+AL172+AN172</f>
        <v>174</v>
      </c>
      <c r="AQ172" s="733">
        <f t="shared" ref="AQ172:AQ178" si="235">+Y172+AA172+AC172+AE172+AG172+AI172+AK172+AM172+AO172</f>
        <v>80</v>
      </c>
      <c r="AR172" s="3"/>
      <c r="AS172" s="340" t="s">
        <v>465</v>
      </c>
      <c r="AT172" s="511">
        <v>9</v>
      </c>
      <c r="AU172" s="215">
        <v>5</v>
      </c>
      <c r="AV172" s="215">
        <v>1</v>
      </c>
      <c r="AW172" s="215">
        <v>3</v>
      </c>
      <c r="AX172" s="215">
        <v>0</v>
      </c>
      <c r="AY172" s="215">
        <v>7</v>
      </c>
      <c r="AZ172" s="215">
        <v>1</v>
      </c>
      <c r="BA172" s="215">
        <v>3</v>
      </c>
      <c r="BB172" s="215">
        <v>0</v>
      </c>
      <c r="BC172" s="838">
        <f t="shared" ref="BC172:BC178" si="236">SUM(AT172:BB172)</f>
        <v>29</v>
      </c>
      <c r="BD172" s="934">
        <v>21</v>
      </c>
      <c r="BE172" s="935">
        <v>2</v>
      </c>
      <c r="BF172" s="838">
        <f t="shared" si="226"/>
        <v>23</v>
      </c>
      <c r="BG172" s="936">
        <v>3</v>
      </c>
      <c r="BH172" s="3"/>
      <c r="BI172" s="586" t="s">
        <v>11</v>
      </c>
      <c r="BJ172" s="937">
        <v>30</v>
      </c>
      <c r="BK172" s="889">
        <v>12</v>
      </c>
      <c r="BL172" s="935">
        <v>2</v>
      </c>
      <c r="BM172" s="935">
        <v>4</v>
      </c>
      <c r="BN172" s="889">
        <v>1</v>
      </c>
      <c r="BO172" s="938">
        <f t="shared" ref="BO172:BO178" si="237">+BJ172+BK172+BL172+BM172+BN172</f>
        <v>49</v>
      </c>
      <c r="BP172" s="939">
        <v>12</v>
      </c>
    </row>
    <row r="173" spans="1:68" ht="13.5" customHeight="1">
      <c r="A173" s="340" t="s">
        <v>466</v>
      </c>
      <c r="B173" s="21">
        <v>773</v>
      </c>
      <c r="C173" s="21">
        <v>381</v>
      </c>
      <c r="D173" s="21">
        <v>161</v>
      </c>
      <c r="E173" s="21">
        <v>95</v>
      </c>
      <c r="F173" s="21">
        <v>37</v>
      </c>
      <c r="G173" s="21">
        <v>11</v>
      </c>
      <c r="H173" s="21">
        <v>176</v>
      </c>
      <c r="I173" s="21">
        <v>54</v>
      </c>
      <c r="J173" s="21">
        <v>0</v>
      </c>
      <c r="K173" s="21">
        <v>0</v>
      </c>
      <c r="L173" s="21">
        <v>170</v>
      </c>
      <c r="M173" s="21">
        <v>107</v>
      </c>
      <c r="N173" s="21">
        <v>47</v>
      </c>
      <c r="O173" s="21">
        <v>7</v>
      </c>
      <c r="P173" s="21">
        <v>93</v>
      </c>
      <c r="Q173" s="21">
        <v>34</v>
      </c>
      <c r="R173" s="21">
        <v>0</v>
      </c>
      <c r="S173" s="21">
        <v>0</v>
      </c>
      <c r="T173" s="84">
        <f t="shared" si="221"/>
        <v>1457</v>
      </c>
      <c r="U173" s="798">
        <f t="shared" si="222"/>
        <v>689</v>
      </c>
      <c r="V173" s="71"/>
      <c r="W173" s="340" t="s">
        <v>466</v>
      </c>
      <c r="X173" s="21">
        <v>50</v>
      </c>
      <c r="Y173" s="21">
        <v>27</v>
      </c>
      <c r="Z173" s="21">
        <v>22</v>
      </c>
      <c r="AA173" s="21">
        <v>6</v>
      </c>
      <c r="AB173" s="21">
        <v>3</v>
      </c>
      <c r="AC173" s="21">
        <v>1</v>
      </c>
      <c r="AD173" s="21">
        <v>31</v>
      </c>
      <c r="AE173" s="21">
        <v>8</v>
      </c>
      <c r="AF173" s="21">
        <v>0</v>
      </c>
      <c r="AG173" s="21">
        <v>0</v>
      </c>
      <c r="AH173" s="21">
        <v>4</v>
      </c>
      <c r="AI173" s="21">
        <v>1</v>
      </c>
      <c r="AJ173" s="21">
        <v>13</v>
      </c>
      <c r="AK173" s="21">
        <v>3</v>
      </c>
      <c r="AL173" s="21">
        <v>12</v>
      </c>
      <c r="AM173" s="21">
        <v>6</v>
      </c>
      <c r="AN173" s="21">
        <v>0</v>
      </c>
      <c r="AO173" s="21">
        <v>0</v>
      </c>
      <c r="AP173" s="84">
        <f t="shared" si="234"/>
        <v>135</v>
      </c>
      <c r="AQ173" s="733">
        <f t="shared" si="235"/>
        <v>52</v>
      </c>
      <c r="AR173" s="3"/>
      <c r="AS173" s="340" t="s">
        <v>466</v>
      </c>
      <c r="AT173" s="511">
        <v>12</v>
      </c>
      <c r="AU173" s="215">
        <v>4</v>
      </c>
      <c r="AV173" s="215">
        <v>1</v>
      </c>
      <c r="AW173" s="215">
        <v>4</v>
      </c>
      <c r="AX173" s="215">
        <v>0</v>
      </c>
      <c r="AY173" s="215">
        <v>4</v>
      </c>
      <c r="AZ173" s="215">
        <v>1</v>
      </c>
      <c r="BA173" s="215">
        <v>3</v>
      </c>
      <c r="BB173" s="215">
        <v>0</v>
      </c>
      <c r="BC173" s="838">
        <f t="shared" si="236"/>
        <v>29</v>
      </c>
      <c r="BD173" s="934">
        <v>20</v>
      </c>
      <c r="BE173" s="935">
        <v>7</v>
      </c>
      <c r="BF173" s="838">
        <f t="shared" si="226"/>
        <v>27</v>
      </c>
      <c r="BG173" s="936">
        <v>3</v>
      </c>
      <c r="BH173" s="3"/>
      <c r="BI173" s="586" t="s">
        <v>13</v>
      </c>
      <c r="BJ173" s="937">
        <v>16</v>
      </c>
      <c r="BK173" s="889">
        <v>14</v>
      </c>
      <c r="BL173" s="935">
        <v>3</v>
      </c>
      <c r="BM173" s="935">
        <v>14</v>
      </c>
      <c r="BN173" s="889">
        <v>0</v>
      </c>
      <c r="BO173" s="938">
        <f t="shared" si="237"/>
        <v>47</v>
      </c>
      <c r="BP173" s="939">
        <v>10</v>
      </c>
    </row>
    <row r="174" spans="1:68" ht="13.5" customHeight="1">
      <c r="A174" s="340" t="s">
        <v>467</v>
      </c>
      <c r="B174" s="21">
        <v>1019</v>
      </c>
      <c r="C174" s="21">
        <v>512</v>
      </c>
      <c r="D174" s="21">
        <v>487</v>
      </c>
      <c r="E174" s="21">
        <v>288</v>
      </c>
      <c r="F174" s="21">
        <v>257</v>
      </c>
      <c r="G174" s="21">
        <v>98</v>
      </c>
      <c r="H174" s="21">
        <v>548</v>
      </c>
      <c r="I174" s="21">
        <v>221</v>
      </c>
      <c r="J174" s="21">
        <v>0</v>
      </c>
      <c r="K174" s="21">
        <v>0</v>
      </c>
      <c r="L174" s="21">
        <v>576</v>
      </c>
      <c r="M174" s="21">
        <v>353</v>
      </c>
      <c r="N174" s="21">
        <v>352</v>
      </c>
      <c r="O174" s="21">
        <v>92</v>
      </c>
      <c r="P174" s="21">
        <v>470</v>
      </c>
      <c r="Q174" s="21">
        <v>202</v>
      </c>
      <c r="R174" s="21">
        <v>0</v>
      </c>
      <c r="S174" s="21">
        <v>0</v>
      </c>
      <c r="T174" s="84">
        <f t="shared" si="221"/>
        <v>3709</v>
      </c>
      <c r="U174" s="798">
        <f t="shared" si="222"/>
        <v>1766</v>
      </c>
      <c r="V174" s="71"/>
      <c r="W174" s="340" t="s">
        <v>467</v>
      </c>
      <c r="X174" s="21">
        <v>143</v>
      </c>
      <c r="Y174" s="21">
        <v>74</v>
      </c>
      <c r="Z174" s="21">
        <v>27</v>
      </c>
      <c r="AA174" s="21">
        <v>16</v>
      </c>
      <c r="AB174" s="21">
        <v>7</v>
      </c>
      <c r="AC174" s="21">
        <v>2</v>
      </c>
      <c r="AD174" s="21">
        <v>83</v>
      </c>
      <c r="AE174" s="21">
        <v>34</v>
      </c>
      <c r="AF174" s="21">
        <v>0</v>
      </c>
      <c r="AG174" s="21">
        <v>0</v>
      </c>
      <c r="AH174" s="21">
        <v>67</v>
      </c>
      <c r="AI174" s="21">
        <v>39</v>
      </c>
      <c r="AJ174" s="21">
        <v>118</v>
      </c>
      <c r="AK174" s="21">
        <v>33</v>
      </c>
      <c r="AL174" s="21">
        <v>86</v>
      </c>
      <c r="AM174" s="21">
        <v>35</v>
      </c>
      <c r="AN174" s="21">
        <v>0</v>
      </c>
      <c r="AO174" s="21">
        <v>0</v>
      </c>
      <c r="AP174" s="84">
        <f t="shared" si="234"/>
        <v>531</v>
      </c>
      <c r="AQ174" s="733">
        <f t="shared" si="235"/>
        <v>233</v>
      </c>
      <c r="AR174" s="3"/>
      <c r="AS174" s="340" t="s">
        <v>467</v>
      </c>
      <c r="AT174" s="511">
        <v>18</v>
      </c>
      <c r="AU174" s="215">
        <v>9</v>
      </c>
      <c r="AV174" s="215">
        <v>5</v>
      </c>
      <c r="AW174" s="215">
        <v>10</v>
      </c>
      <c r="AX174" s="215">
        <v>0</v>
      </c>
      <c r="AY174" s="215">
        <v>8</v>
      </c>
      <c r="AZ174" s="215">
        <v>5</v>
      </c>
      <c r="BA174" s="215">
        <v>8</v>
      </c>
      <c r="BB174" s="215">
        <v>0</v>
      </c>
      <c r="BC174" s="838">
        <f t="shared" si="236"/>
        <v>63</v>
      </c>
      <c r="BD174" s="934">
        <v>38</v>
      </c>
      <c r="BE174" s="935">
        <v>7</v>
      </c>
      <c r="BF174" s="838">
        <f t="shared" si="226"/>
        <v>45</v>
      </c>
      <c r="BG174" s="936">
        <v>2</v>
      </c>
      <c r="BH174" s="3"/>
      <c r="BI174" s="586" t="s">
        <v>15</v>
      </c>
      <c r="BJ174" s="937">
        <v>93</v>
      </c>
      <c r="BK174" s="889">
        <v>6</v>
      </c>
      <c r="BL174" s="935">
        <v>2</v>
      </c>
      <c r="BM174" s="935">
        <v>30</v>
      </c>
      <c r="BN174" s="889">
        <v>5</v>
      </c>
      <c r="BO174" s="938">
        <f t="shared" si="237"/>
        <v>136</v>
      </c>
      <c r="BP174" s="939">
        <v>55</v>
      </c>
    </row>
    <row r="175" spans="1:68" ht="13.5" customHeight="1">
      <c r="A175" s="340" t="s">
        <v>182</v>
      </c>
      <c r="B175" s="21">
        <v>292</v>
      </c>
      <c r="C175" s="21">
        <v>117</v>
      </c>
      <c r="D175" s="21">
        <v>85</v>
      </c>
      <c r="E175" s="21">
        <v>49</v>
      </c>
      <c r="F175" s="21">
        <v>0</v>
      </c>
      <c r="G175" s="21">
        <v>0</v>
      </c>
      <c r="H175" s="21">
        <v>63</v>
      </c>
      <c r="I175" s="21">
        <v>21</v>
      </c>
      <c r="J175" s="21">
        <v>0</v>
      </c>
      <c r="K175" s="21">
        <v>0</v>
      </c>
      <c r="L175" s="21">
        <v>62</v>
      </c>
      <c r="M175" s="21">
        <v>28</v>
      </c>
      <c r="N175" s="21">
        <v>0</v>
      </c>
      <c r="O175" s="21">
        <v>0</v>
      </c>
      <c r="P175" s="21">
        <v>6</v>
      </c>
      <c r="Q175" s="21">
        <v>2</v>
      </c>
      <c r="R175" s="21">
        <v>0</v>
      </c>
      <c r="S175" s="21">
        <v>0</v>
      </c>
      <c r="T175" s="84">
        <f t="shared" si="221"/>
        <v>508</v>
      </c>
      <c r="U175" s="798">
        <f t="shared" si="222"/>
        <v>217</v>
      </c>
      <c r="V175" s="71"/>
      <c r="W175" s="340" t="s">
        <v>182</v>
      </c>
      <c r="X175" s="21">
        <v>26</v>
      </c>
      <c r="Y175" s="21">
        <v>17</v>
      </c>
      <c r="Z175" s="21">
        <v>2</v>
      </c>
      <c r="AA175" s="21">
        <v>2</v>
      </c>
      <c r="AB175" s="21">
        <v>0</v>
      </c>
      <c r="AC175" s="21">
        <v>0</v>
      </c>
      <c r="AD175" s="21">
        <v>1</v>
      </c>
      <c r="AE175" s="21">
        <v>0</v>
      </c>
      <c r="AF175" s="21">
        <v>0</v>
      </c>
      <c r="AG175" s="21">
        <v>0</v>
      </c>
      <c r="AH175" s="21">
        <v>1</v>
      </c>
      <c r="AI175" s="21">
        <v>1</v>
      </c>
      <c r="AJ175" s="21">
        <v>0</v>
      </c>
      <c r="AK175" s="21">
        <v>0</v>
      </c>
      <c r="AL175" s="21">
        <v>2</v>
      </c>
      <c r="AM175" s="21">
        <v>1</v>
      </c>
      <c r="AN175" s="21">
        <v>0</v>
      </c>
      <c r="AO175" s="21">
        <v>0</v>
      </c>
      <c r="AP175" s="84">
        <f t="shared" si="234"/>
        <v>32</v>
      </c>
      <c r="AQ175" s="733">
        <f t="shared" si="235"/>
        <v>21</v>
      </c>
      <c r="AR175" s="3"/>
      <c r="AS175" s="340" t="s">
        <v>182</v>
      </c>
      <c r="AT175" s="511">
        <v>7</v>
      </c>
      <c r="AU175" s="215">
        <v>2</v>
      </c>
      <c r="AV175" s="215">
        <v>0</v>
      </c>
      <c r="AW175" s="215">
        <v>2</v>
      </c>
      <c r="AX175" s="215">
        <v>0</v>
      </c>
      <c r="AY175" s="215">
        <v>1</v>
      </c>
      <c r="AZ175" s="215">
        <v>0</v>
      </c>
      <c r="BA175" s="215">
        <v>1</v>
      </c>
      <c r="BB175" s="215">
        <v>0</v>
      </c>
      <c r="BC175" s="838">
        <f t="shared" si="236"/>
        <v>13</v>
      </c>
      <c r="BD175" s="934">
        <v>13</v>
      </c>
      <c r="BE175" s="935">
        <v>2</v>
      </c>
      <c r="BF175" s="838">
        <f t="shared" si="226"/>
        <v>15</v>
      </c>
      <c r="BG175" s="936">
        <v>3</v>
      </c>
      <c r="BH175" s="3"/>
      <c r="BI175" s="586" t="s">
        <v>182</v>
      </c>
      <c r="BJ175" s="937">
        <v>9</v>
      </c>
      <c r="BK175" s="889">
        <v>7</v>
      </c>
      <c r="BL175" s="935">
        <v>1</v>
      </c>
      <c r="BM175" s="935">
        <v>4</v>
      </c>
      <c r="BN175" s="889">
        <v>6</v>
      </c>
      <c r="BO175" s="938">
        <f t="shared" si="237"/>
        <v>27</v>
      </c>
      <c r="BP175" s="939">
        <v>11</v>
      </c>
    </row>
    <row r="176" spans="1:68" ht="13.5" customHeight="1">
      <c r="A176" s="340" t="s">
        <v>468</v>
      </c>
      <c r="B176" s="21">
        <v>306</v>
      </c>
      <c r="C176" s="21">
        <v>114</v>
      </c>
      <c r="D176" s="21">
        <v>188</v>
      </c>
      <c r="E176" s="21">
        <v>90</v>
      </c>
      <c r="F176" s="21">
        <v>46</v>
      </c>
      <c r="G176" s="21">
        <v>18</v>
      </c>
      <c r="H176" s="21">
        <v>131</v>
      </c>
      <c r="I176" s="21">
        <v>44</v>
      </c>
      <c r="J176" s="21">
        <v>0</v>
      </c>
      <c r="K176" s="21">
        <v>0</v>
      </c>
      <c r="L176" s="21">
        <v>164</v>
      </c>
      <c r="M176" s="21">
        <v>60</v>
      </c>
      <c r="N176" s="21">
        <v>29</v>
      </c>
      <c r="O176" s="21">
        <v>17</v>
      </c>
      <c r="P176" s="21">
        <v>146</v>
      </c>
      <c r="Q176" s="21">
        <v>98</v>
      </c>
      <c r="R176" s="21">
        <v>0</v>
      </c>
      <c r="S176" s="21">
        <v>0</v>
      </c>
      <c r="T176" s="84">
        <f t="shared" si="221"/>
        <v>1010</v>
      </c>
      <c r="U176" s="798">
        <f t="shared" si="222"/>
        <v>441</v>
      </c>
      <c r="V176" s="71"/>
      <c r="W176" s="340" t="s">
        <v>468</v>
      </c>
      <c r="X176" s="21">
        <v>21</v>
      </c>
      <c r="Y176" s="21">
        <v>6</v>
      </c>
      <c r="Z176" s="21">
        <v>4</v>
      </c>
      <c r="AA176" s="21">
        <v>1</v>
      </c>
      <c r="AB176" s="21">
        <v>0</v>
      </c>
      <c r="AC176" s="21">
        <v>0</v>
      </c>
      <c r="AD176" s="21">
        <v>11</v>
      </c>
      <c r="AE176" s="21">
        <v>5</v>
      </c>
      <c r="AF176" s="21">
        <v>0</v>
      </c>
      <c r="AG176" s="21">
        <v>0</v>
      </c>
      <c r="AH176" s="21">
        <v>4</v>
      </c>
      <c r="AI176" s="21">
        <v>1</v>
      </c>
      <c r="AJ176" s="21">
        <v>9</v>
      </c>
      <c r="AK176" s="21">
        <v>1</v>
      </c>
      <c r="AL176" s="21">
        <v>16</v>
      </c>
      <c r="AM176" s="21">
        <v>7</v>
      </c>
      <c r="AN176" s="21">
        <v>0</v>
      </c>
      <c r="AO176" s="21">
        <v>0</v>
      </c>
      <c r="AP176" s="84">
        <f t="shared" si="234"/>
        <v>65</v>
      </c>
      <c r="AQ176" s="733">
        <f t="shared" si="235"/>
        <v>21</v>
      </c>
      <c r="AR176" s="3"/>
      <c r="AS176" s="340" t="s">
        <v>468</v>
      </c>
      <c r="AT176" s="511">
        <v>5</v>
      </c>
      <c r="AU176" s="215">
        <v>3</v>
      </c>
      <c r="AV176" s="215">
        <v>1</v>
      </c>
      <c r="AW176" s="215">
        <v>2</v>
      </c>
      <c r="AX176" s="215">
        <v>0</v>
      </c>
      <c r="AY176" s="215">
        <v>2</v>
      </c>
      <c r="AZ176" s="215">
        <v>1</v>
      </c>
      <c r="BA176" s="215">
        <v>2</v>
      </c>
      <c r="BB176" s="215">
        <v>0</v>
      </c>
      <c r="BC176" s="838">
        <f t="shared" si="236"/>
        <v>16</v>
      </c>
      <c r="BD176" s="934">
        <v>12</v>
      </c>
      <c r="BE176" s="935">
        <v>4</v>
      </c>
      <c r="BF176" s="838">
        <f t="shared" si="226"/>
        <v>16</v>
      </c>
      <c r="BG176" s="936">
        <v>1</v>
      </c>
      <c r="BH176" s="3"/>
      <c r="BI176" s="586" t="s">
        <v>17</v>
      </c>
      <c r="BJ176" s="937">
        <v>11</v>
      </c>
      <c r="BK176" s="889">
        <v>12</v>
      </c>
      <c r="BL176" s="935"/>
      <c r="BM176" s="935">
        <v>10</v>
      </c>
      <c r="BN176" s="889">
        <v>0</v>
      </c>
      <c r="BO176" s="938">
        <f t="shared" si="237"/>
        <v>33</v>
      </c>
      <c r="BP176" s="939">
        <v>10</v>
      </c>
    </row>
    <row r="177" spans="1:68" ht="13.5" customHeight="1">
      <c r="A177" s="340" t="s">
        <v>469</v>
      </c>
      <c r="B177" s="21">
        <v>255</v>
      </c>
      <c r="C177" s="21">
        <v>113</v>
      </c>
      <c r="D177" s="21">
        <v>112</v>
      </c>
      <c r="E177" s="21">
        <v>54</v>
      </c>
      <c r="F177" s="21">
        <v>31</v>
      </c>
      <c r="G177" s="21">
        <v>10</v>
      </c>
      <c r="H177" s="21">
        <v>49</v>
      </c>
      <c r="I177" s="21">
        <v>22</v>
      </c>
      <c r="J177" s="21">
        <v>0</v>
      </c>
      <c r="K177" s="21">
        <v>0</v>
      </c>
      <c r="L177" s="21">
        <v>112</v>
      </c>
      <c r="M177" s="21">
        <v>55</v>
      </c>
      <c r="N177" s="21">
        <v>19</v>
      </c>
      <c r="O177" s="21">
        <v>4</v>
      </c>
      <c r="P177" s="21">
        <v>65</v>
      </c>
      <c r="Q177" s="21">
        <v>24</v>
      </c>
      <c r="R177" s="21">
        <v>0</v>
      </c>
      <c r="S177" s="21">
        <v>0</v>
      </c>
      <c r="T177" s="84">
        <f t="shared" si="221"/>
        <v>643</v>
      </c>
      <c r="U177" s="798">
        <f t="shared" si="222"/>
        <v>282</v>
      </c>
      <c r="V177" s="71"/>
      <c r="W177" s="340" t="s">
        <v>469</v>
      </c>
      <c r="X177" s="21">
        <v>6</v>
      </c>
      <c r="Y177" s="21">
        <v>5</v>
      </c>
      <c r="Z177" s="21">
        <v>0</v>
      </c>
      <c r="AA177" s="21">
        <v>0</v>
      </c>
      <c r="AB177" s="21">
        <v>0</v>
      </c>
      <c r="AC177" s="21">
        <v>0</v>
      </c>
      <c r="AD177" s="21">
        <v>5</v>
      </c>
      <c r="AE177" s="21">
        <v>2</v>
      </c>
      <c r="AF177" s="21">
        <v>0</v>
      </c>
      <c r="AG177" s="21">
        <v>0</v>
      </c>
      <c r="AH177" s="21">
        <v>12</v>
      </c>
      <c r="AI177" s="21">
        <v>5</v>
      </c>
      <c r="AJ177" s="21">
        <v>3</v>
      </c>
      <c r="AK177" s="21">
        <v>0</v>
      </c>
      <c r="AL177" s="21">
        <v>7</v>
      </c>
      <c r="AM177" s="21">
        <v>2</v>
      </c>
      <c r="AN177" s="21">
        <v>0</v>
      </c>
      <c r="AO177" s="21">
        <v>0</v>
      </c>
      <c r="AP177" s="84">
        <f t="shared" si="234"/>
        <v>33</v>
      </c>
      <c r="AQ177" s="733">
        <f t="shared" si="235"/>
        <v>14</v>
      </c>
      <c r="AR177" s="3"/>
      <c r="AS177" s="340" t="s">
        <v>469</v>
      </c>
      <c r="AT177" s="511">
        <v>5</v>
      </c>
      <c r="AU177" s="215">
        <v>2</v>
      </c>
      <c r="AV177" s="215">
        <v>1</v>
      </c>
      <c r="AW177" s="215">
        <v>1</v>
      </c>
      <c r="AX177" s="215">
        <v>0</v>
      </c>
      <c r="AY177" s="215">
        <v>2</v>
      </c>
      <c r="AZ177" s="215">
        <v>1</v>
      </c>
      <c r="BA177" s="215">
        <v>2</v>
      </c>
      <c r="BB177" s="215">
        <v>0</v>
      </c>
      <c r="BC177" s="838">
        <f t="shared" si="236"/>
        <v>14</v>
      </c>
      <c r="BD177" s="934">
        <v>13</v>
      </c>
      <c r="BE177" s="935">
        <v>3</v>
      </c>
      <c r="BF177" s="838">
        <f t="shared" si="226"/>
        <v>16</v>
      </c>
      <c r="BG177" s="936">
        <v>2</v>
      </c>
      <c r="BH177" s="3"/>
      <c r="BI177" s="586" t="s">
        <v>19</v>
      </c>
      <c r="BJ177" s="937">
        <v>9</v>
      </c>
      <c r="BK177" s="889">
        <v>6</v>
      </c>
      <c r="BL177" s="935"/>
      <c r="BM177" s="935">
        <v>16</v>
      </c>
      <c r="BN177" s="889">
        <v>2</v>
      </c>
      <c r="BO177" s="938">
        <f t="shared" si="237"/>
        <v>33</v>
      </c>
      <c r="BP177" s="939">
        <v>7</v>
      </c>
    </row>
    <row r="178" spans="1:68" ht="13.5" customHeight="1">
      <c r="A178" s="340" t="s">
        <v>183</v>
      </c>
      <c r="B178" s="21">
        <v>241</v>
      </c>
      <c r="C178" s="21">
        <v>108</v>
      </c>
      <c r="D178" s="21">
        <v>105</v>
      </c>
      <c r="E178" s="21">
        <v>46</v>
      </c>
      <c r="F178" s="21">
        <v>0</v>
      </c>
      <c r="G178" s="21">
        <v>0</v>
      </c>
      <c r="H178" s="21">
        <v>81</v>
      </c>
      <c r="I178" s="21">
        <v>26</v>
      </c>
      <c r="J178" s="21">
        <v>0</v>
      </c>
      <c r="K178" s="21">
        <v>0</v>
      </c>
      <c r="L178" s="21">
        <v>58</v>
      </c>
      <c r="M178" s="21">
        <v>29</v>
      </c>
      <c r="N178" s="21">
        <v>0</v>
      </c>
      <c r="O178" s="21">
        <v>0</v>
      </c>
      <c r="P178" s="21">
        <v>42</v>
      </c>
      <c r="Q178" s="21">
        <v>10</v>
      </c>
      <c r="R178" s="21">
        <v>0</v>
      </c>
      <c r="S178" s="21">
        <v>0</v>
      </c>
      <c r="T178" s="84">
        <f t="shared" si="221"/>
        <v>527</v>
      </c>
      <c r="U178" s="798">
        <f t="shared" si="222"/>
        <v>219</v>
      </c>
      <c r="V178" s="71"/>
      <c r="W178" s="340" t="s">
        <v>183</v>
      </c>
      <c r="X178" s="21">
        <v>13</v>
      </c>
      <c r="Y178" s="21">
        <v>5</v>
      </c>
      <c r="Z178" s="21">
        <v>3</v>
      </c>
      <c r="AA178" s="21">
        <v>1</v>
      </c>
      <c r="AB178" s="21">
        <v>0</v>
      </c>
      <c r="AC178" s="21">
        <v>0</v>
      </c>
      <c r="AD178" s="21">
        <v>2</v>
      </c>
      <c r="AE178" s="21">
        <v>1</v>
      </c>
      <c r="AF178" s="21">
        <v>0</v>
      </c>
      <c r="AG178" s="21">
        <v>0</v>
      </c>
      <c r="AH178" s="21">
        <v>5</v>
      </c>
      <c r="AI178" s="21">
        <v>2</v>
      </c>
      <c r="AJ178" s="21">
        <v>0</v>
      </c>
      <c r="AK178" s="21">
        <v>0</v>
      </c>
      <c r="AL178" s="21">
        <v>9</v>
      </c>
      <c r="AM178" s="21">
        <v>1</v>
      </c>
      <c r="AN178" s="21">
        <v>0</v>
      </c>
      <c r="AO178" s="21">
        <v>0</v>
      </c>
      <c r="AP178" s="84">
        <f t="shared" si="234"/>
        <v>32</v>
      </c>
      <c r="AQ178" s="733">
        <f t="shared" si="235"/>
        <v>10</v>
      </c>
      <c r="AR178" s="3"/>
      <c r="AS178" s="340" t="s">
        <v>183</v>
      </c>
      <c r="AT178" s="511">
        <v>4</v>
      </c>
      <c r="AU178" s="215">
        <v>2</v>
      </c>
      <c r="AV178" s="215">
        <v>0</v>
      </c>
      <c r="AW178" s="215">
        <v>2</v>
      </c>
      <c r="AX178" s="215">
        <v>0</v>
      </c>
      <c r="AY178" s="215">
        <v>1</v>
      </c>
      <c r="AZ178" s="215">
        <v>0</v>
      </c>
      <c r="BA178" s="215">
        <v>1</v>
      </c>
      <c r="BB178" s="215">
        <v>0</v>
      </c>
      <c r="BC178" s="838">
        <f t="shared" si="236"/>
        <v>10</v>
      </c>
      <c r="BD178" s="934">
        <v>10</v>
      </c>
      <c r="BE178" s="935">
        <v>2</v>
      </c>
      <c r="BF178" s="838">
        <f t="shared" si="226"/>
        <v>12</v>
      </c>
      <c r="BG178" s="936">
        <v>2</v>
      </c>
      <c r="BH178" s="3"/>
      <c r="BI178" s="586" t="s">
        <v>183</v>
      </c>
      <c r="BJ178" s="937">
        <v>1</v>
      </c>
      <c r="BK178" s="889">
        <v>7</v>
      </c>
      <c r="BL178" s="935">
        <v>2</v>
      </c>
      <c r="BM178" s="935">
        <v>9</v>
      </c>
      <c r="BN178" s="889">
        <v>0</v>
      </c>
      <c r="BO178" s="938">
        <f t="shared" si="237"/>
        <v>19</v>
      </c>
      <c r="BP178" s="939">
        <v>7</v>
      </c>
    </row>
    <row r="179" spans="1:68" ht="13.5" customHeight="1">
      <c r="A179" s="341" t="s">
        <v>44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84"/>
      <c r="U179" s="798"/>
      <c r="V179" s="71"/>
      <c r="W179" s="341" t="s">
        <v>44</v>
      </c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522"/>
      <c r="AQ179" s="810"/>
      <c r="AR179" s="3"/>
      <c r="AS179" s="341" t="s">
        <v>44</v>
      </c>
      <c r="AT179" s="511"/>
      <c r="AU179" s="215"/>
      <c r="AV179" s="215"/>
      <c r="AW179" s="215"/>
      <c r="AX179" s="215"/>
      <c r="AY179" s="215"/>
      <c r="AZ179" s="215"/>
      <c r="BA179" s="215"/>
      <c r="BB179" s="215"/>
      <c r="BC179" s="810">
        <v>0</v>
      </c>
      <c r="BD179" s="927"/>
      <c r="BE179" s="706"/>
      <c r="BF179" s="838"/>
      <c r="BG179" s="928"/>
      <c r="BH179" s="3"/>
      <c r="BI179" s="585" t="s">
        <v>44</v>
      </c>
      <c r="BJ179" s="949"/>
      <c r="BK179" s="950"/>
      <c r="BL179" s="950"/>
      <c r="BM179" s="706"/>
      <c r="BN179" s="950"/>
      <c r="BO179" s="938"/>
      <c r="BP179" s="951"/>
    </row>
    <row r="180" spans="1:68" ht="13.5" customHeight="1">
      <c r="A180" s="340" t="s">
        <v>470</v>
      </c>
      <c r="B180" s="21">
        <v>133</v>
      </c>
      <c r="C180" s="21">
        <v>52</v>
      </c>
      <c r="D180" s="21">
        <v>57</v>
      </c>
      <c r="E180" s="21">
        <v>35</v>
      </c>
      <c r="F180" s="21">
        <v>0</v>
      </c>
      <c r="G180" s="21">
        <v>0</v>
      </c>
      <c r="H180" s="21">
        <v>16</v>
      </c>
      <c r="I180" s="21">
        <v>4</v>
      </c>
      <c r="J180" s="21">
        <v>32</v>
      </c>
      <c r="K180" s="21">
        <v>7</v>
      </c>
      <c r="L180" s="21">
        <v>62</v>
      </c>
      <c r="M180" s="21">
        <v>30</v>
      </c>
      <c r="N180" s="21">
        <v>0</v>
      </c>
      <c r="O180" s="21">
        <v>0</v>
      </c>
      <c r="P180" s="21">
        <v>0</v>
      </c>
      <c r="Q180" s="21">
        <v>0</v>
      </c>
      <c r="R180" s="21">
        <v>39</v>
      </c>
      <c r="S180" s="21">
        <v>9</v>
      </c>
      <c r="T180" s="84">
        <f t="shared" si="221"/>
        <v>339</v>
      </c>
      <c r="U180" s="798">
        <f t="shared" si="222"/>
        <v>137</v>
      </c>
      <c r="V180" s="71"/>
      <c r="W180" s="340" t="s">
        <v>470</v>
      </c>
      <c r="X180" s="21">
        <v>30</v>
      </c>
      <c r="Y180" s="21">
        <v>10</v>
      </c>
      <c r="Z180" s="21">
        <v>12</v>
      </c>
      <c r="AA180" s="21">
        <v>7</v>
      </c>
      <c r="AB180" s="21">
        <v>0</v>
      </c>
      <c r="AC180" s="21">
        <v>0</v>
      </c>
      <c r="AD180" s="21">
        <v>2</v>
      </c>
      <c r="AE180" s="21">
        <v>0</v>
      </c>
      <c r="AF180" s="21">
        <v>4</v>
      </c>
      <c r="AG180" s="21">
        <v>0</v>
      </c>
      <c r="AH180" s="21">
        <v>18</v>
      </c>
      <c r="AI180" s="21">
        <v>8</v>
      </c>
      <c r="AJ180" s="21">
        <v>0</v>
      </c>
      <c r="AK180" s="21">
        <v>0</v>
      </c>
      <c r="AL180" s="21">
        <v>0</v>
      </c>
      <c r="AM180" s="21">
        <v>0</v>
      </c>
      <c r="AN180" s="21">
        <v>11</v>
      </c>
      <c r="AO180" s="21">
        <v>0</v>
      </c>
      <c r="AP180" s="84">
        <f t="shared" ref="AP180:AP185" si="238">+X180+Z180+AB180+AD180+AF180+AH180+AJ180+AL180+AN180</f>
        <v>77</v>
      </c>
      <c r="AQ180" s="733">
        <f t="shared" ref="AQ180:AQ185" si="239">+Y180+AA180+AC180+AE180+AG180+AI180+AK180+AM180+AO180</f>
        <v>25</v>
      </c>
      <c r="AR180" s="3"/>
      <c r="AS180" s="340" t="s">
        <v>470</v>
      </c>
      <c r="AT180" s="511">
        <v>3</v>
      </c>
      <c r="AU180" s="215">
        <v>1</v>
      </c>
      <c r="AV180" s="215">
        <v>0</v>
      </c>
      <c r="AW180" s="215">
        <v>1</v>
      </c>
      <c r="AX180" s="215">
        <v>1</v>
      </c>
      <c r="AY180" s="215">
        <v>1</v>
      </c>
      <c r="AZ180" s="215">
        <v>0</v>
      </c>
      <c r="BA180" s="215">
        <v>0</v>
      </c>
      <c r="BB180" s="215">
        <v>1</v>
      </c>
      <c r="BC180" s="838">
        <f t="shared" ref="BC180:BC185" si="240">SUM(AT180:BB180)</f>
        <v>8</v>
      </c>
      <c r="BD180" s="934">
        <v>6</v>
      </c>
      <c r="BE180" s="935">
        <v>2</v>
      </c>
      <c r="BF180" s="838">
        <f t="shared" si="226"/>
        <v>8</v>
      </c>
      <c r="BG180" s="936">
        <v>2</v>
      </c>
      <c r="BH180" s="3"/>
      <c r="BI180" s="586" t="s">
        <v>46</v>
      </c>
      <c r="BJ180" s="937">
        <v>5</v>
      </c>
      <c r="BK180" s="889">
        <v>6</v>
      </c>
      <c r="BL180" s="935">
        <v>1</v>
      </c>
      <c r="BM180" s="935">
        <v>2</v>
      </c>
      <c r="BN180" s="889">
        <v>0</v>
      </c>
      <c r="BO180" s="938">
        <f t="shared" ref="BO180:BO185" si="241">+BJ180+BK180+BL180+BM180+BN180</f>
        <v>14</v>
      </c>
      <c r="BP180" s="939">
        <v>9</v>
      </c>
    </row>
    <row r="181" spans="1:68" ht="13.5" customHeight="1">
      <c r="A181" s="340" t="s">
        <v>184</v>
      </c>
      <c r="B181" s="21">
        <v>611</v>
      </c>
      <c r="C181" s="21">
        <v>233</v>
      </c>
      <c r="D181" s="21">
        <v>175</v>
      </c>
      <c r="E181" s="21">
        <v>81</v>
      </c>
      <c r="F181" s="21">
        <v>0</v>
      </c>
      <c r="G181" s="21">
        <v>0</v>
      </c>
      <c r="H181" s="21">
        <v>59</v>
      </c>
      <c r="I181" s="21">
        <v>25</v>
      </c>
      <c r="J181" s="21">
        <v>0</v>
      </c>
      <c r="K181" s="21">
        <v>0</v>
      </c>
      <c r="L181" s="21">
        <v>195</v>
      </c>
      <c r="M181" s="21">
        <v>70</v>
      </c>
      <c r="N181" s="21">
        <v>0</v>
      </c>
      <c r="O181" s="21">
        <v>0</v>
      </c>
      <c r="P181" s="21">
        <v>18</v>
      </c>
      <c r="Q181" s="21">
        <v>1</v>
      </c>
      <c r="R181" s="21">
        <v>0</v>
      </c>
      <c r="S181" s="21">
        <v>0</v>
      </c>
      <c r="T181" s="84">
        <f t="shared" si="221"/>
        <v>1058</v>
      </c>
      <c r="U181" s="798">
        <f t="shared" si="222"/>
        <v>410</v>
      </c>
      <c r="V181" s="71"/>
      <c r="W181" s="340" t="s">
        <v>184</v>
      </c>
      <c r="X181" s="21">
        <v>26</v>
      </c>
      <c r="Y181" s="21">
        <v>6</v>
      </c>
      <c r="Z181" s="21">
        <v>5</v>
      </c>
      <c r="AA181" s="21">
        <v>1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51</v>
      </c>
      <c r="AI181" s="21">
        <v>20</v>
      </c>
      <c r="AJ181" s="21">
        <v>0</v>
      </c>
      <c r="AK181" s="21">
        <v>0</v>
      </c>
      <c r="AL181" s="21">
        <v>3</v>
      </c>
      <c r="AM181" s="21">
        <v>0</v>
      </c>
      <c r="AN181" s="21">
        <v>0</v>
      </c>
      <c r="AO181" s="21">
        <v>0</v>
      </c>
      <c r="AP181" s="84">
        <f t="shared" si="238"/>
        <v>85</v>
      </c>
      <c r="AQ181" s="733">
        <f t="shared" si="239"/>
        <v>27</v>
      </c>
      <c r="AR181" s="3"/>
      <c r="AS181" s="340" t="s">
        <v>184</v>
      </c>
      <c r="AT181" s="511">
        <v>9</v>
      </c>
      <c r="AU181" s="215">
        <v>4</v>
      </c>
      <c r="AV181" s="215">
        <v>0</v>
      </c>
      <c r="AW181" s="215">
        <v>2</v>
      </c>
      <c r="AX181" s="215">
        <v>0</v>
      </c>
      <c r="AY181" s="215">
        <v>4</v>
      </c>
      <c r="AZ181" s="215">
        <v>0</v>
      </c>
      <c r="BA181" s="215">
        <v>2</v>
      </c>
      <c r="BB181" s="215">
        <v>0</v>
      </c>
      <c r="BC181" s="838">
        <f t="shared" si="240"/>
        <v>21</v>
      </c>
      <c r="BD181" s="934">
        <v>5</v>
      </c>
      <c r="BE181" s="935">
        <v>12</v>
      </c>
      <c r="BF181" s="838">
        <f t="shared" si="226"/>
        <v>17</v>
      </c>
      <c r="BG181" s="936">
        <v>4</v>
      </c>
      <c r="BH181" s="3"/>
      <c r="BI181" s="586" t="s">
        <v>184</v>
      </c>
      <c r="BJ181" s="937">
        <v>6</v>
      </c>
      <c r="BK181" s="889">
        <v>6</v>
      </c>
      <c r="BL181" s="935">
        <v>3</v>
      </c>
      <c r="BM181" s="935">
        <v>10</v>
      </c>
      <c r="BN181" s="889">
        <v>0</v>
      </c>
      <c r="BO181" s="938">
        <f t="shared" si="241"/>
        <v>25</v>
      </c>
      <c r="BP181" s="939">
        <v>12</v>
      </c>
    </row>
    <row r="182" spans="1:68" ht="13.5" customHeight="1">
      <c r="A182" s="340" t="s">
        <v>471</v>
      </c>
      <c r="B182" s="21">
        <v>919</v>
      </c>
      <c r="C182" s="21">
        <v>369</v>
      </c>
      <c r="D182" s="21">
        <v>543</v>
      </c>
      <c r="E182" s="21">
        <v>222</v>
      </c>
      <c r="F182" s="21">
        <v>54</v>
      </c>
      <c r="G182" s="21">
        <v>9</v>
      </c>
      <c r="H182" s="21">
        <v>260</v>
      </c>
      <c r="I182" s="21">
        <v>86</v>
      </c>
      <c r="J182" s="21">
        <v>0</v>
      </c>
      <c r="K182" s="21">
        <v>0</v>
      </c>
      <c r="L182" s="21">
        <v>714</v>
      </c>
      <c r="M182" s="21">
        <v>317</v>
      </c>
      <c r="N182" s="21">
        <v>21</v>
      </c>
      <c r="O182" s="21">
        <v>4</v>
      </c>
      <c r="P182" s="21">
        <v>158</v>
      </c>
      <c r="Q182" s="21">
        <v>48</v>
      </c>
      <c r="R182" s="21">
        <v>0</v>
      </c>
      <c r="S182" s="21">
        <v>0</v>
      </c>
      <c r="T182" s="84">
        <f t="shared" si="221"/>
        <v>2669</v>
      </c>
      <c r="U182" s="798">
        <f t="shared" si="222"/>
        <v>1055</v>
      </c>
      <c r="V182" s="71"/>
      <c r="W182" s="340" t="s">
        <v>471</v>
      </c>
      <c r="X182" s="21">
        <v>152</v>
      </c>
      <c r="Y182" s="21">
        <v>95</v>
      </c>
      <c r="Z182" s="21">
        <v>45</v>
      </c>
      <c r="AA182" s="21">
        <v>13</v>
      </c>
      <c r="AB182" s="21">
        <v>0</v>
      </c>
      <c r="AC182" s="21">
        <v>0</v>
      </c>
      <c r="AD182" s="21">
        <v>23</v>
      </c>
      <c r="AE182" s="21">
        <v>8</v>
      </c>
      <c r="AF182" s="21">
        <v>0</v>
      </c>
      <c r="AG182" s="21">
        <v>0</v>
      </c>
      <c r="AH182" s="21">
        <v>38</v>
      </c>
      <c r="AI182" s="21">
        <v>10</v>
      </c>
      <c r="AJ182" s="21">
        <v>8</v>
      </c>
      <c r="AK182" s="21">
        <v>0</v>
      </c>
      <c r="AL182" s="21">
        <v>51</v>
      </c>
      <c r="AM182" s="21">
        <v>30</v>
      </c>
      <c r="AN182" s="21">
        <v>0</v>
      </c>
      <c r="AO182" s="21">
        <v>0</v>
      </c>
      <c r="AP182" s="84">
        <f t="shared" si="238"/>
        <v>317</v>
      </c>
      <c r="AQ182" s="733">
        <f t="shared" si="239"/>
        <v>156</v>
      </c>
      <c r="AR182" s="3"/>
      <c r="AS182" s="340" t="s">
        <v>471</v>
      </c>
      <c r="AT182" s="511">
        <v>15</v>
      </c>
      <c r="AU182" s="215">
        <v>10</v>
      </c>
      <c r="AV182" s="215">
        <v>1</v>
      </c>
      <c r="AW182" s="215">
        <v>5</v>
      </c>
      <c r="AX182" s="215">
        <v>0</v>
      </c>
      <c r="AY182" s="215">
        <v>10</v>
      </c>
      <c r="AZ182" s="215">
        <v>1</v>
      </c>
      <c r="BA182" s="215">
        <v>4</v>
      </c>
      <c r="BB182" s="215">
        <v>0</v>
      </c>
      <c r="BC182" s="838">
        <f t="shared" si="240"/>
        <v>46</v>
      </c>
      <c r="BD182" s="934">
        <v>31</v>
      </c>
      <c r="BE182" s="935">
        <v>11</v>
      </c>
      <c r="BF182" s="838">
        <f t="shared" si="226"/>
        <v>42</v>
      </c>
      <c r="BG182" s="936">
        <v>5</v>
      </c>
      <c r="BH182" s="3"/>
      <c r="BI182" s="586" t="s">
        <v>51</v>
      </c>
      <c r="BJ182" s="937">
        <v>41</v>
      </c>
      <c r="BK182" s="889">
        <v>5</v>
      </c>
      <c r="BL182" s="935">
        <v>3</v>
      </c>
      <c r="BM182" s="935">
        <v>18</v>
      </c>
      <c r="BN182" s="889">
        <v>0</v>
      </c>
      <c r="BO182" s="938">
        <f t="shared" si="241"/>
        <v>67</v>
      </c>
      <c r="BP182" s="939">
        <v>40</v>
      </c>
    </row>
    <row r="183" spans="1:68" ht="13.5" customHeight="1">
      <c r="A183" s="340" t="s">
        <v>185</v>
      </c>
      <c r="B183" s="21">
        <v>283</v>
      </c>
      <c r="C183" s="21">
        <v>124</v>
      </c>
      <c r="D183" s="21">
        <v>203</v>
      </c>
      <c r="E183" s="21">
        <v>91</v>
      </c>
      <c r="F183" s="21">
        <v>23</v>
      </c>
      <c r="G183" s="21">
        <v>7</v>
      </c>
      <c r="H183" s="21">
        <v>60</v>
      </c>
      <c r="I183" s="21">
        <v>17</v>
      </c>
      <c r="J183" s="21">
        <v>0</v>
      </c>
      <c r="K183" s="21">
        <v>0</v>
      </c>
      <c r="L183" s="21">
        <v>116</v>
      </c>
      <c r="M183" s="21">
        <v>60</v>
      </c>
      <c r="N183" s="21">
        <v>15</v>
      </c>
      <c r="O183" s="21">
        <v>3</v>
      </c>
      <c r="P183" s="21">
        <v>19</v>
      </c>
      <c r="Q183" s="21">
        <v>7</v>
      </c>
      <c r="R183" s="21">
        <v>0</v>
      </c>
      <c r="S183" s="21">
        <v>0</v>
      </c>
      <c r="T183" s="84">
        <f t="shared" si="221"/>
        <v>719</v>
      </c>
      <c r="U183" s="798">
        <f t="shared" si="222"/>
        <v>309</v>
      </c>
      <c r="V183" s="71"/>
      <c r="W183" s="340" t="s">
        <v>185</v>
      </c>
      <c r="X183" s="21">
        <v>36</v>
      </c>
      <c r="Y183" s="21">
        <v>11</v>
      </c>
      <c r="Z183" s="21">
        <v>29</v>
      </c>
      <c r="AA183" s="21">
        <v>12</v>
      </c>
      <c r="AB183" s="21">
        <v>7</v>
      </c>
      <c r="AC183" s="21">
        <v>1</v>
      </c>
      <c r="AD183" s="21">
        <v>20</v>
      </c>
      <c r="AE183" s="21">
        <v>2</v>
      </c>
      <c r="AF183" s="21">
        <v>0</v>
      </c>
      <c r="AG183" s="21">
        <v>0</v>
      </c>
      <c r="AH183" s="21">
        <v>31</v>
      </c>
      <c r="AI183" s="21">
        <v>13</v>
      </c>
      <c r="AJ183" s="21">
        <v>0</v>
      </c>
      <c r="AK183" s="21">
        <v>0</v>
      </c>
      <c r="AL183" s="21">
        <v>4</v>
      </c>
      <c r="AM183" s="21">
        <v>1</v>
      </c>
      <c r="AN183" s="21">
        <v>0</v>
      </c>
      <c r="AO183" s="21">
        <v>0</v>
      </c>
      <c r="AP183" s="84">
        <f t="shared" si="238"/>
        <v>127</v>
      </c>
      <c r="AQ183" s="733">
        <f t="shared" si="239"/>
        <v>40</v>
      </c>
      <c r="AR183" s="3"/>
      <c r="AS183" s="340" t="s">
        <v>185</v>
      </c>
      <c r="AT183" s="511">
        <v>8</v>
      </c>
      <c r="AU183" s="215">
        <v>4</v>
      </c>
      <c r="AV183" s="215">
        <v>1</v>
      </c>
      <c r="AW183" s="215">
        <v>1</v>
      </c>
      <c r="AX183" s="215">
        <v>0</v>
      </c>
      <c r="AY183" s="215">
        <v>2</v>
      </c>
      <c r="AZ183" s="215">
        <v>1</v>
      </c>
      <c r="BA183" s="215">
        <v>1</v>
      </c>
      <c r="BB183" s="215">
        <v>0</v>
      </c>
      <c r="BC183" s="838">
        <f t="shared" si="240"/>
        <v>18</v>
      </c>
      <c r="BD183" s="934">
        <v>17</v>
      </c>
      <c r="BE183" s="935">
        <v>2</v>
      </c>
      <c r="BF183" s="838">
        <f t="shared" si="226"/>
        <v>19</v>
      </c>
      <c r="BG183" s="936">
        <v>3</v>
      </c>
      <c r="BH183" s="3"/>
      <c r="BI183" s="586" t="s">
        <v>185</v>
      </c>
      <c r="BJ183" s="937">
        <v>16</v>
      </c>
      <c r="BK183" s="889">
        <v>1</v>
      </c>
      <c r="BL183" s="935">
        <v>3</v>
      </c>
      <c r="BM183" s="935">
        <v>17</v>
      </c>
      <c r="BN183" s="889">
        <v>0</v>
      </c>
      <c r="BO183" s="938">
        <f t="shared" si="241"/>
        <v>37</v>
      </c>
      <c r="BP183" s="939">
        <v>18</v>
      </c>
    </row>
    <row r="184" spans="1:68" ht="13.5" customHeight="1">
      <c r="A184" s="340" t="s">
        <v>472</v>
      </c>
      <c r="B184" s="21">
        <v>239</v>
      </c>
      <c r="C184" s="21">
        <v>86</v>
      </c>
      <c r="D184" s="21">
        <v>46</v>
      </c>
      <c r="E184" s="21">
        <v>12</v>
      </c>
      <c r="F184" s="21">
        <v>0</v>
      </c>
      <c r="G184" s="21">
        <v>0</v>
      </c>
      <c r="H184" s="21">
        <v>60</v>
      </c>
      <c r="I184" s="21">
        <v>15</v>
      </c>
      <c r="J184" s="21">
        <v>0</v>
      </c>
      <c r="K184" s="21">
        <v>0</v>
      </c>
      <c r="L184" s="21">
        <v>33</v>
      </c>
      <c r="M184" s="21">
        <v>14</v>
      </c>
      <c r="N184" s="21">
        <v>0</v>
      </c>
      <c r="O184" s="21">
        <v>0</v>
      </c>
      <c r="P184" s="21">
        <v>22</v>
      </c>
      <c r="Q184" s="21">
        <v>6</v>
      </c>
      <c r="R184" s="21">
        <v>0</v>
      </c>
      <c r="S184" s="21">
        <v>0</v>
      </c>
      <c r="T184" s="793">
        <f t="shared" si="221"/>
        <v>400</v>
      </c>
      <c r="U184" s="799">
        <f t="shared" si="222"/>
        <v>133</v>
      </c>
      <c r="V184" s="71"/>
      <c r="W184" s="340" t="s">
        <v>472</v>
      </c>
      <c r="X184" s="21">
        <v>46</v>
      </c>
      <c r="Y184" s="21">
        <v>12</v>
      </c>
      <c r="Z184" s="21">
        <v>17</v>
      </c>
      <c r="AA184" s="21">
        <v>6</v>
      </c>
      <c r="AB184" s="21">
        <v>0</v>
      </c>
      <c r="AC184" s="21">
        <v>0</v>
      </c>
      <c r="AD184" s="21">
        <v>21</v>
      </c>
      <c r="AE184" s="21">
        <v>8</v>
      </c>
      <c r="AF184" s="21">
        <v>0</v>
      </c>
      <c r="AG184" s="21">
        <v>0</v>
      </c>
      <c r="AH184" s="21">
        <v>9</v>
      </c>
      <c r="AI184" s="21">
        <v>3</v>
      </c>
      <c r="AJ184" s="21">
        <v>0</v>
      </c>
      <c r="AK184" s="21">
        <v>0</v>
      </c>
      <c r="AL184" s="21">
        <v>7</v>
      </c>
      <c r="AM184" s="21">
        <v>2</v>
      </c>
      <c r="AN184" s="21">
        <v>0</v>
      </c>
      <c r="AO184" s="21">
        <v>0</v>
      </c>
      <c r="AP184" s="84">
        <f t="shared" si="238"/>
        <v>100</v>
      </c>
      <c r="AQ184" s="733">
        <f t="shared" si="239"/>
        <v>31</v>
      </c>
      <c r="AR184" s="3"/>
      <c r="AS184" s="340" t="s">
        <v>472</v>
      </c>
      <c r="AT184" s="511">
        <v>5</v>
      </c>
      <c r="AU184" s="215">
        <v>2</v>
      </c>
      <c r="AV184" s="215">
        <v>0</v>
      </c>
      <c r="AW184" s="215">
        <v>2</v>
      </c>
      <c r="AX184" s="215">
        <v>0</v>
      </c>
      <c r="AY184" s="215">
        <v>1</v>
      </c>
      <c r="AZ184" s="215">
        <v>0</v>
      </c>
      <c r="BA184" s="215">
        <v>1</v>
      </c>
      <c r="BB184" s="215">
        <v>0</v>
      </c>
      <c r="BC184" s="838">
        <f t="shared" si="240"/>
        <v>11</v>
      </c>
      <c r="BD184" s="934">
        <v>6</v>
      </c>
      <c r="BE184" s="935">
        <v>5</v>
      </c>
      <c r="BF184" s="838">
        <f t="shared" si="226"/>
        <v>11</v>
      </c>
      <c r="BG184" s="936">
        <v>2</v>
      </c>
      <c r="BH184" s="3"/>
      <c r="BI184" s="586" t="s">
        <v>52</v>
      </c>
      <c r="BJ184" s="937">
        <v>7</v>
      </c>
      <c r="BK184" s="889">
        <v>2</v>
      </c>
      <c r="BL184" s="935"/>
      <c r="BM184" s="935"/>
      <c r="BN184" s="889">
        <v>0</v>
      </c>
      <c r="BO184" s="938">
        <f t="shared" si="241"/>
        <v>9</v>
      </c>
      <c r="BP184" s="939">
        <v>9</v>
      </c>
    </row>
    <row r="185" spans="1:68" ht="13.5" customHeight="1" thickBot="1">
      <c r="A185" s="348" t="s">
        <v>186</v>
      </c>
      <c r="B185" s="26">
        <v>619</v>
      </c>
      <c r="C185" s="26">
        <v>249</v>
      </c>
      <c r="D185" s="26">
        <v>390</v>
      </c>
      <c r="E185" s="26">
        <v>168</v>
      </c>
      <c r="F185" s="26">
        <v>0</v>
      </c>
      <c r="G185" s="26">
        <v>0</v>
      </c>
      <c r="H185" s="26">
        <v>220</v>
      </c>
      <c r="I185" s="26">
        <v>67</v>
      </c>
      <c r="J185" s="26">
        <v>0</v>
      </c>
      <c r="K185" s="26">
        <v>0</v>
      </c>
      <c r="L185" s="26">
        <v>360</v>
      </c>
      <c r="M185" s="26">
        <v>162</v>
      </c>
      <c r="N185" s="26">
        <v>0</v>
      </c>
      <c r="O185" s="26">
        <v>0</v>
      </c>
      <c r="P185" s="26">
        <v>66</v>
      </c>
      <c r="Q185" s="26">
        <v>16</v>
      </c>
      <c r="R185" s="26">
        <v>0</v>
      </c>
      <c r="S185" s="26">
        <v>0</v>
      </c>
      <c r="T185" s="788">
        <f t="shared" si="221"/>
        <v>1655</v>
      </c>
      <c r="U185" s="800">
        <f t="shared" si="222"/>
        <v>662</v>
      </c>
      <c r="V185" s="71"/>
      <c r="W185" s="348" t="s">
        <v>186</v>
      </c>
      <c r="X185" s="26">
        <v>106</v>
      </c>
      <c r="Y185" s="26">
        <v>47</v>
      </c>
      <c r="Z185" s="26">
        <v>38</v>
      </c>
      <c r="AA185" s="26">
        <v>18</v>
      </c>
      <c r="AB185" s="26">
        <v>0</v>
      </c>
      <c r="AC185" s="26">
        <v>0</v>
      </c>
      <c r="AD185" s="26">
        <v>31</v>
      </c>
      <c r="AE185" s="26">
        <v>8</v>
      </c>
      <c r="AF185" s="26">
        <v>0</v>
      </c>
      <c r="AG185" s="26">
        <v>0</v>
      </c>
      <c r="AH185" s="26">
        <v>88</v>
      </c>
      <c r="AI185" s="26">
        <v>37</v>
      </c>
      <c r="AJ185" s="26">
        <v>0</v>
      </c>
      <c r="AK185" s="26">
        <v>0</v>
      </c>
      <c r="AL185" s="26">
        <v>19</v>
      </c>
      <c r="AM185" s="26">
        <v>5</v>
      </c>
      <c r="AN185" s="257">
        <v>0</v>
      </c>
      <c r="AO185" s="257">
        <v>0</v>
      </c>
      <c r="AP185" s="807">
        <f t="shared" si="238"/>
        <v>282</v>
      </c>
      <c r="AQ185" s="808">
        <f t="shared" si="239"/>
        <v>115</v>
      </c>
      <c r="AR185" s="3"/>
      <c r="AS185" s="339" t="s">
        <v>186</v>
      </c>
      <c r="AT185" s="524">
        <v>11</v>
      </c>
      <c r="AU185" s="257">
        <v>6</v>
      </c>
      <c r="AV185" s="257">
        <v>0</v>
      </c>
      <c r="AW185" s="257">
        <v>5</v>
      </c>
      <c r="AX185" s="257">
        <v>0</v>
      </c>
      <c r="AY185" s="257">
        <v>6</v>
      </c>
      <c r="AZ185" s="257">
        <v>0</v>
      </c>
      <c r="BA185" s="257">
        <v>2</v>
      </c>
      <c r="BB185" s="257">
        <v>0</v>
      </c>
      <c r="BC185" s="737">
        <f t="shared" si="240"/>
        <v>30</v>
      </c>
      <c r="BD185" s="940">
        <v>18</v>
      </c>
      <c r="BE185" s="941">
        <v>8</v>
      </c>
      <c r="BF185" s="737">
        <f t="shared" si="226"/>
        <v>26</v>
      </c>
      <c r="BG185" s="942">
        <v>4</v>
      </c>
      <c r="BH185" s="3"/>
      <c r="BI185" s="587" t="s">
        <v>186</v>
      </c>
      <c r="BJ185" s="943">
        <v>15</v>
      </c>
      <c r="BK185" s="944">
        <v>10</v>
      </c>
      <c r="BL185" s="941">
        <v>1</v>
      </c>
      <c r="BM185" s="941">
        <v>15</v>
      </c>
      <c r="BN185" s="944">
        <v>0</v>
      </c>
      <c r="BO185" s="945">
        <f t="shared" si="241"/>
        <v>41</v>
      </c>
      <c r="BP185" s="946">
        <v>11</v>
      </c>
    </row>
  </sheetData>
  <mergeCells count="214">
    <mergeCell ref="BO150:BO151"/>
    <mergeCell ref="BP150:BP151"/>
    <mergeCell ref="BI1:BP1"/>
    <mergeCell ref="BI2:BP2"/>
    <mergeCell ref="BI3:BP3"/>
    <mergeCell ref="BI148:BP148"/>
    <mergeCell ref="BI106:BI107"/>
    <mergeCell ref="BJ106:BJ107"/>
    <mergeCell ref="BK106:BK107"/>
    <mergeCell ref="BL106:BL107"/>
    <mergeCell ref="BM106:BM107"/>
    <mergeCell ref="BN106:BN107"/>
    <mergeCell ref="BO106:BO107"/>
    <mergeCell ref="BP106:BP107"/>
    <mergeCell ref="BJ69:BJ70"/>
    <mergeCell ref="BK69:BK70"/>
    <mergeCell ref="BL69:BL70"/>
    <mergeCell ref="BM69:BM70"/>
    <mergeCell ref="BO69:BO70"/>
    <mergeCell ref="BP69:BP70"/>
    <mergeCell ref="BI103:BP103"/>
    <mergeCell ref="BI104:BP104"/>
    <mergeCell ref="BI147:BP147"/>
    <mergeCell ref="BM5:BM6"/>
    <mergeCell ref="BO5:BO6"/>
    <mergeCell ref="BP5:BP6"/>
    <mergeCell ref="BI30:BP30"/>
    <mergeCell ref="BI31:BP31"/>
    <mergeCell ref="BJ32:BJ33"/>
    <mergeCell ref="BK32:BK33"/>
    <mergeCell ref="BL32:BL33"/>
    <mergeCell ref="BM32:BM33"/>
    <mergeCell ref="BO32:BO33"/>
    <mergeCell ref="BP32:BP33"/>
    <mergeCell ref="BI5:BI6"/>
    <mergeCell ref="BN5:BN6"/>
    <mergeCell ref="BJ5:BJ6"/>
    <mergeCell ref="BK5:BK6"/>
    <mergeCell ref="BL5:BL6"/>
    <mergeCell ref="BI32:BI33"/>
    <mergeCell ref="BN32:BN33"/>
    <mergeCell ref="A1:U1"/>
    <mergeCell ref="W1:AQ1"/>
    <mergeCell ref="AS1:BG1"/>
    <mergeCell ref="A2:U2"/>
    <mergeCell ref="W2:AQ2"/>
    <mergeCell ref="AS2:BG2"/>
    <mergeCell ref="R5:S5"/>
    <mergeCell ref="T5:U5"/>
    <mergeCell ref="W5:W6"/>
    <mergeCell ref="A3:U3"/>
    <mergeCell ref="W3:AQ3"/>
    <mergeCell ref="AS3:BG3"/>
    <mergeCell ref="A5:A6"/>
    <mergeCell ref="B5:C5"/>
    <mergeCell ref="D5:E5"/>
    <mergeCell ref="F5:G5"/>
    <mergeCell ref="H5:I5"/>
    <mergeCell ref="J5:K5"/>
    <mergeCell ref="BD5:BF5"/>
    <mergeCell ref="BG5:BG6"/>
    <mergeCell ref="A30:U30"/>
    <mergeCell ref="W30:AQ30"/>
    <mergeCell ref="AS30:BG30"/>
    <mergeCell ref="AJ5:AK5"/>
    <mergeCell ref="AL5:AM5"/>
    <mergeCell ref="AN5:AO5"/>
    <mergeCell ref="AP5:AQ5"/>
    <mergeCell ref="AS5:AS6"/>
    <mergeCell ref="AT5:BC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A31:U31"/>
    <mergeCell ref="W31:AQ31"/>
    <mergeCell ref="AS31:BG31"/>
    <mergeCell ref="A32:A33"/>
    <mergeCell ref="B32:C32"/>
    <mergeCell ref="D32:E32"/>
    <mergeCell ref="F32:G32"/>
    <mergeCell ref="H32:I32"/>
    <mergeCell ref="J32:K32"/>
    <mergeCell ref="BD32:BF32"/>
    <mergeCell ref="BG32:BG33"/>
    <mergeCell ref="AJ32:AK32"/>
    <mergeCell ref="AL32:AM32"/>
    <mergeCell ref="AN32:AO32"/>
    <mergeCell ref="AP32:AQ32"/>
    <mergeCell ref="AS32:AS33"/>
    <mergeCell ref="AT32:BC32"/>
    <mergeCell ref="X32:Y32"/>
    <mergeCell ref="Z32:AA32"/>
    <mergeCell ref="AB32:AC32"/>
    <mergeCell ref="AD32:AE32"/>
    <mergeCell ref="AF32:AG32"/>
    <mergeCell ref="AH32:AI32"/>
    <mergeCell ref="BI66:BP66"/>
    <mergeCell ref="A67:U67"/>
    <mergeCell ref="W67:AQ67"/>
    <mergeCell ref="AS67:BG67"/>
    <mergeCell ref="L32:M32"/>
    <mergeCell ref="N32:O32"/>
    <mergeCell ref="P32:Q32"/>
    <mergeCell ref="R32:S32"/>
    <mergeCell ref="T32:U32"/>
    <mergeCell ref="W32:W33"/>
    <mergeCell ref="A69:A70"/>
    <mergeCell ref="B69:C69"/>
    <mergeCell ref="D69:E69"/>
    <mergeCell ref="F69:G69"/>
    <mergeCell ref="H69:I69"/>
    <mergeCell ref="J69:K69"/>
    <mergeCell ref="BD69:BF69"/>
    <mergeCell ref="BG69:BG70"/>
    <mergeCell ref="BI69:BI70"/>
    <mergeCell ref="T69:U69"/>
    <mergeCell ref="W69:W70"/>
    <mergeCell ref="BN69:BN70"/>
    <mergeCell ref="BI67:BP67"/>
    <mergeCell ref="A66:U66"/>
    <mergeCell ref="W66:AQ66"/>
    <mergeCell ref="AS66:BG66"/>
    <mergeCell ref="A103:U103"/>
    <mergeCell ref="W103:AQ103"/>
    <mergeCell ref="AS103:BG103"/>
    <mergeCell ref="AJ69:AK69"/>
    <mergeCell ref="AL69:AM69"/>
    <mergeCell ref="AN69:AO69"/>
    <mergeCell ref="AP69:AQ69"/>
    <mergeCell ref="AS69:AS70"/>
    <mergeCell ref="AT69:BC69"/>
    <mergeCell ref="X69:Y69"/>
    <mergeCell ref="Z69:AA69"/>
    <mergeCell ref="AB69:AC69"/>
    <mergeCell ref="AD69:AE69"/>
    <mergeCell ref="AF69:AG69"/>
    <mergeCell ref="AH69:AI69"/>
    <mergeCell ref="L69:M69"/>
    <mergeCell ref="N69:O69"/>
    <mergeCell ref="P69:Q69"/>
    <mergeCell ref="R69:S69"/>
    <mergeCell ref="A104:U104"/>
    <mergeCell ref="W104:AQ104"/>
    <mergeCell ref="AS104:BG104"/>
    <mergeCell ref="A106:A107"/>
    <mergeCell ref="B106:C106"/>
    <mergeCell ref="D106:E106"/>
    <mergeCell ref="F106:G106"/>
    <mergeCell ref="H106:I106"/>
    <mergeCell ref="J106:K106"/>
    <mergeCell ref="BD106:BF106"/>
    <mergeCell ref="BG106:BG107"/>
    <mergeCell ref="A147:U147"/>
    <mergeCell ref="W147:AQ147"/>
    <mergeCell ref="AS147:BG147"/>
    <mergeCell ref="AJ106:AK106"/>
    <mergeCell ref="AL106:AM106"/>
    <mergeCell ref="AN106:AO106"/>
    <mergeCell ref="AP106:AQ106"/>
    <mergeCell ref="AS106:AS107"/>
    <mergeCell ref="AT106:BC106"/>
    <mergeCell ref="X106:Y106"/>
    <mergeCell ref="Z106:AA106"/>
    <mergeCell ref="AB106:AC106"/>
    <mergeCell ref="AD106:AE106"/>
    <mergeCell ref="AF106:AG106"/>
    <mergeCell ref="AH106:AI106"/>
    <mergeCell ref="L106:M106"/>
    <mergeCell ref="N106:O106"/>
    <mergeCell ref="P106:Q106"/>
    <mergeCell ref="R106:S106"/>
    <mergeCell ref="T106:U106"/>
    <mergeCell ref="W106:W107"/>
    <mergeCell ref="A148:U148"/>
    <mergeCell ref="W148:AQ148"/>
    <mergeCell ref="AS148:BG148"/>
    <mergeCell ref="A150:A151"/>
    <mergeCell ref="B150:C150"/>
    <mergeCell ref="D150:E150"/>
    <mergeCell ref="F150:G150"/>
    <mergeCell ref="H150:I150"/>
    <mergeCell ref="J150:K150"/>
    <mergeCell ref="X150:Y150"/>
    <mergeCell ref="Z150:AA150"/>
    <mergeCell ref="AB150:AC150"/>
    <mergeCell ref="AD150:AE150"/>
    <mergeCell ref="AF150:AG150"/>
    <mergeCell ref="AH150:AI150"/>
    <mergeCell ref="L150:M150"/>
    <mergeCell ref="N150:O150"/>
    <mergeCell ref="P150:Q150"/>
    <mergeCell ref="R150:S150"/>
    <mergeCell ref="T150:U150"/>
    <mergeCell ref="W150:W151"/>
    <mergeCell ref="BD150:BF150"/>
    <mergeCell ref="BG150:BG151"/>
    <mergeCell ref="BI150:BI151"/>
    <mergeCell ref="BN150:BN151"/>
    <mergeCell ref="AJ150:AK150"/>
    <mergeCell ref="AL150:AM150"/>
    <mergeCell ref="AN150:AO150"/>
    <mergeCell ref="AP150:AQ150"/>
    <mergeCell ref="AS150:AS151"/>
    <mergeCell ref="AT150:BC150"/>
    <mergeCell ref="BJ150:BJ151"/>
    <mergeCell ref="BK150:BK151"/>
    <mergeCell ref="BL150:BL151"/>
    <mergeCell ref="BM150:BM151"/>
  </mergeCells>
  <hyperlinks>
    <hyperlink ref="A3" r:id="rId1" display="javascript:aff_excel()"/>
    <hyperlink ref="A31" r:id="rId2" display="javascript:aff_excel()"/>
    <hyperlink ref="A67" r:id="rId3" display="javascript:aff_excel()"/>
    <hyperlink ref="A104" r:id="rId4" display="javascript:aff_excel()"/>
    <hyperlink ref="A148" r:id="rId5" display="javascript:aff_excel()"/>
    <hyperlink ref="W3" r:id="rId6" display="javascript:aff_excel()"/>
    <hyperlink ref="W31" r:id="rId7" display="javascript:aff_excel()"/>
    <hyperlink ref="W67" r:id="rId8" display="javascript:aff_excel()"/>
    <hyperlink ref="W104" r:id="rId9" display="javascript:aff_excel()"/>
    <hyperlink ref="W148" r:id="rId10" display="javascript:aff_excel()"/>
  </hyperlink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orientation="landscape" r:id="rId11"/>
  <headerFooter>
    <oddFooter>Page &amp;P</oddFooter>
  </headerFooter>
  <rowBreaks count="4" manualBreakCount="4">
    <brk id="29" max="16383" man="1"/>
    <brk id="65" max="16383" man="1"/>
    <brk id="102" max="16383" man="1"/>
    <brk id="145" max="16383" man="1"/>
  </rowBreaks>
  <ignoredErrors>
    <ignoredError sqref="AN7:AO7 AN8:AO2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SOMMAIRE</vt:lpstr>
      <vt:lpstr>SYNTHESE</vt:lpstr>
      <vt:lpstr>PRESCO PUB</vt:lpstr>
      <vt:lpstr>NIV1 PUBLIC   (2)</vt:lpstr>
      <vt:lpstr>Feuil3</vt:lpstr>
      <vt:lpstr>NIV1 PUBLIC  </vt:lpstr>
      <vt:lpstr>NIVEAU II PUBLIC (2)</vt:lpstr>
      <vt:lpstr>NIVEAU II PUBLIC</vt:lpstr>
      <vt:lpstr>NIVEAU III PUBLIC</vt:lpstr>
      <vt:lpstr>PRESCO PRIV</vt:lpstr>
      <vt:lpstr>NIVEAU I pv (2)</vt:lpstr>
      <vt:lpstr>NIVEAU I pv (3)</vt:lpstr>
      <vt:lpstr>NIVEAU I pv</vt:lpstr>
      <vt:lpstr>NIVEAU II PRIVE</vt:lpstr>
      <vt:lpstr>NIVEAU III PV</vt:lpstr>
      <vt:lpstr>eff par âge niv 1</vt:lpstr>
      <vt:lpstr>eff par âge niv2</vt:lpstr>
      <vt:lpstr>EFF par âge niv3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</dc:creator>
  <cp:lastModifiedBy>admin</cp:lastModifiedBy>
  <cp:lastPrinted>2013-09-25T06:45:24Z</cp:lastPrinted>
  <dcterms:created xsi:type="dcterms:W3CDTF">2013-01-31T14:12:09Z</dcterms:created>
  <dcterms:modified xsi:type="dcterms:W3CDTF">2024-03-04T12:21:32Z</dcterms:modified>
</cp:coreProperties>
</file>